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DieseArbeitsmappe" defaultThemeVersion="124226"/>
  <mc:AlternateContent xmlns:mc="http://schemas.openxmlformats.org/markup-compatibility/2006">
    <mc:Choice Requires="x15">
      <x15ac:absPath xmlns:x15ac="http://schemas.microsoft.com/office/spreadsheetml/2010/11/ac" url="https://sprk-my.sharepoint.com/personal/aigal_sprk_gov_lv/Documents/MajasLapa/New_SPRK/Konsultaciju_dokumenti/"/>
    </mc:Choice>
  </mc:AlternateContent>
  <xr:revisionPtr revIDLastSave="0" documentId="8_{B5F8BAC3-0E2C-4311-82A4-252EDB6E9B88}" xr6:coauthVersionLast="45" xr6:coauthVersionMax="45" xr10:uidLastSave="{00000000-0000-0000-0000-000000000000}"/>
  <bookViews>
    <workbookView xWindow="-120" yWindow="-120" windowWidth="29040" windowHeight="17640" tabRatio="796" xr2:uid="{00000000-000D-0000-FFFF-FFFF00000000}"/>
  </bookViews>
  <sheets>
    <sheet name="Ievads" sheetId="20" r:id="rId1"/>
    <sheet name="Saraksti" sheetId="4" r:id="rId2"/>
    <sheet name="Datu_ievade" sheetId="5" r:id="rId3"/>
    <sheet name="KOPSAVILKUMS" sheetId="13" r:id="rId4"/>
    <sheet name="Aprēķins" sheetId="14" r:id="rId5"/>
    <sheet name="Iekārtu_mērogošana" sheetId="22" r:id="rId6"/>
    <sheet name="VULA_mērogošana" sheetId="25" r:id="rId7"/>
  </sheets>
  <definedNames>
    <definedName name="_xlnm._FilterDatabase" localSheetId="6" hidden="1">VULA_mērogošana!$Z$9:$AA$625</definedName>
    <definedName name="_xlnm.Print_Area" localSheetId="2">Datu_ievade!$A$1:$P$268</definedName>
    <definedName name="_xlnm.Print_Area" localSheetId="1">Saraksti!$A$1:$H$7</definedName>
    <definedName name="solver_cvg" localSheetId="5" hidden="1">0.0001</definedName>
    <definedName name="solver_drv" localSheetId="5" hidden="1">2</definedName>
    <definedName name="solver_eng" localSheetId="5" hidden="1">1</definedName>
    <definedName name="solver_est" localSheetId="5" hidden="1">1</definedName>
    <definedName name="solver_itr" localSheetId="5" hidden="1">2147483647</definedName>
    <definedName name="solver_lhs1" localSheetId="5" hidden="1">Iekārtu_mērogošana!$D$53</definedName>
    <definedName name="solver_mip" localSheetId="5" hidden="1">2147483647</definedName>
    <definedName name="solver_mni" localSheetId="5" hidden="1">30</definedName>
    <definedName name="solver_mrt" localSheetId="5" hidden="1">0.075</definedName>
    <definedName name="solver_msl" localSheetId="5" hidden="1">2</definedName>
    <definedName name="solver_neg" localSheetId="5" hidden="1">1</definedName>
    <definedName name="solver_nod" localSheetId="5" hidden="1">2147483647</definedName>
    <definedName name="solver_num" localSheetId="5" hidden="1">1</definedName>
    <definedName name="solver_nwt" localSheetId="5" hidden="1">1</definedName>
    <definedName name="solver_opt" localSheetId="5" hidden="1">Iekārtu_mērogošana!$H$123</definedName>
    <definedName name="solver_pre" localSheetId="5" hidden="1">0.000001</definedName>
    <definedName name="solver_rbv" localSheetId="5" hidden="1">2</definedName>
    <definedName name="solver_rel1" localSheetId="5" hidden="1">1</definedName>
    <definedName name="solver_rhs1" localSheetId="5" hidden="1">Iekārtu_mērogošana!$C$124</definedName>
    <definedName name="solver_rlx" localSheetId="5" hidden="1">2</definedName>
    <definedName name="solver_rsd" localSheetId="5" hidden="1">0</definedName>
    <definedName name="solver_scl" localSheetId="5" hidden="1">2</definedName>
    <definedName name="solver_sho" localSheetId="5" hidden="1">2</definedName>
    <definedName name="solver_ssz" localSheetId="5" hidden="1">100</definedName>
    <definedName name="solver_tim" localSheetId="5" hidden="1">2147483647</definedName>
    <definedName name="solver_tol" localSheetId="5" hidden="1">0.01</definedName>
    <definedName name="solver_typ" localSheetId="5" hidden="1">1</definedName>
    <definedName name="solver_val" localSheetId="5" hidden="1">0</definedName>
    <definedName name="solver_ver" localSheetId="5"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6" i="22" l="1"/>
  <c r="M91" i="5" l="1"/>
  <c r="J91" i="5"/>
  <c r="BB62" i="5" l="1"/>
  <c r="BA62" i="5"/>
  <c r="AZ62" i="5"/>
  <c r="AY62" i="5"/>
  <c r="AX62" i="5"/>
  <c r="AW62" i="5"/>
  <c r="AV62" i="5"/>
  <c r="AU62" i="5"/>
  <c r="AT62" i="5"/>
  <c r="AS62" i="5"/>
  <c r="AR62" i="5"/>
  <c r="AQ62" i="5"/>
  <c r="AP62" i="5"/>
  <c r="AO62" i="5"/>
  <c r="AN62" i="5"/>
  <c r="AM62" i="5"/>
  <c r="AL62" i="5"/>
  <c r="AK62" i="5"/>
  <c r="AJ62" i="5"/>
  <c r="AI62" i="5"/>
  <c r="AH62" i="5"/>
  <c r="AG62" i="5"/>
  <c r="AF62" i="5"/>
  <c r="AE62" i="5"/>
  <c r="AD62" i="5"/>
  <c r="AC62" i="5"/>
  <c r="AB62" i="5"/>
  <c r="AA62" i="5"/>
  <c r="Z62" i="5"/>
  <c r="Y62" i="5"/>
  <c r="X62" i="5"/>
  <c r="W62" i="5"/>
  <c r="V62" i="5"/>
  <c r="U62" i="5"/>
  <c r="T62" i="5"/>
  <c r="S62" i="5"/>
  <c r="R62" i="5"/>
  <c r="Q62" i="5"/>
  <c r="P62" i="5"/>
  <c r="O62" i="5"/>
  <c r="N62" i="5"/>
  <c r="M62" i="5"/>
  <c r="L62" i="5"/>
  <c r="K62" i="5"/>
  <c r="J62" i="5"/>
  <c r="I62" i="5"/>
  <c r="H62" i="5"/>
  <c r="G62" i="5"/>
  <c r="F62" i="5"/>
  <c r="BB61" i="5"/>
  <c r="BA61" i="5"/>
  <c r="AZ61" i="5"/>
  <c r="AY61" i="5"/>
  <c r="AX61" i="5"/>
  <c r="AW61" i="5"/>
  <c r="AV61" i="5"/>
  <c r="AU61" i="5"/>
  <c r="AT61" i="5"/>
  <c r="AS61" i="5"/>
  <c r="AR61" i="5"/>
  <c r="AQ61" i="5"/>
  <c r="AP61" i="5"/>
  <c r="AO61" i="5"/>
  <c r="AN61" i="5"/>
  <c r="AM61" i="5"/>
  <c r="AL61" i="5"/>
  <c r="AK61" i="5"/>
  <c r="AJ61" i="5"/>
  <c r="AI61" i="5"/>
  <c r="AH61" i="5"/>
  <c r="AG61" i="5"/>
  <c r="AF61" i="5"/>
  <c r="AE61" i="5"/>
  <c r="AD61" i="5"/>
  <c r="AC61" i="5"/>
  <c r="AB61" i="5"/>
  <c r="AA61" i="5"/>
  <c r="Z61" i="5"/>
  <c r="Y61" i="5"/>
  <c r="X61" i="5"/>
  <c r="W61" i="5"/>
  <c r="V61" i="5"/>
  <c r="U61" i="5"/>
  <c r="T61" i="5"/>
  <c r="S61" i="5"/>
  <c r="R61" i="5"/>
  <c r="Q61" i="5"/>
  <c r="P61" i="5"/>
  <c r="O61" i="5"/>
  <c r="N61" i="5"/>
  <c r="M61" i="5"/>
  <c r="L61" i="5"/>
  <c r="K61" i="5"/>
  <c r="J61" i="5"/>
  <c r="I61" i="5"/>
  <c r="H61" i="5"/>
  <c r="G61" i="5"/>
  <c r="F61" i="5"/>
  <c r="E62" i="5"/>
  <c r="E61" i="5"/>
  <c r="G200" i="14" l="1"/>
  <c r="P4" i="25" l="1"/>
  <c r="BF276" i="14" l="1"/>
  <c r="BE276" i="14"/>
  <c r="BD276" i="14"/>
  <c r="BC276" i="14"/>
  <c r="BB276" i="14"/>
  <c r="BA276" i="14"/>
  <c r="AZ276" i="14"/>
  <c r="AY276" i="14"/>
  <c r="AX276" i="14"/>
  <c r="AW276" i="14"/>
  <c r="AV276" i="14"/>
  <c r="AU276" i="14"/>
  <c r="AT276" i="14"/>
  <c r="AS276" i="14"/>
  <c r="AR276" i="14"/>
  <c r="AQ276" i="14"/>
  <c r="AP276" i="14"/>
  <c r="AO276" i="14"/>
  <c r="AN276" i="14"/>
  <c r="AM276" i="14"/>
  <c r="AL276" i="14"/>
  <c r="AK276" i="14"/>
  <c r="AJ276" i="14"/>
  <c r="AI276" i="14"/>
  <c r="AH276" i="14"/>
  <c r="AG276" i="14"/>
  <c r="AF276" i="14"/>
  <c r="AE276" i="14"/>
  <c r="AD276" i="14"/>
  <c r="AC276" i="14"/>
  <c r="AB276" i="14"/>
  <c r="AA276" i="14"/>
  <c r="Z276" i="14"/>
  <c r="Y276" i="14"/>
  <c r="X276" i="14"/>
  <c r="W276" i="14"/>
  <c r="V276" i="14"/>
  <c r="U276" i="14"/>
  <c r="T276" i="14"/>
  <c r="S276" i="14"/>
  <c r="R276" i="14"/>
  <c r="Q276" i="14"/>
  <c r="P276" i="14"/>
  <c r="O276" i="14"/>
  <c r="N276" i="14"/>
  <c r="M276" i="14"/>
  <c r="L276" i="14"/>
  <c r="K276" i="14"/>
  <c r="J276" i="14"/>
  <c r="I276" i="14"/>
  <c r="E269" i="5" l="1"/>
  <c r="AT38" i="22" l="1"/>
  <c r="AL38" i="22"/>
  <c r="AD38" i="22"/>
  <c r="V38" i="22"/>
  <c r="N38" i="22"/>
  <c r="F38" i="22"/>
  <c r="AV23" i="22"/>
  <c r="AN23" i="22"/>
  <c r="AF23" i="22"/>
  <c r="X23" i="22"/>
  <c r="P23" i="22"/>
  <c r="H23" i="22"/>
  <c r="G14" i="25"/>
  <c r="G22" i="25"/>
  <c r="G30" i="25"/>
  <c r="G38" i="25"/>
  <c r="G46" i="25"/>
  <c r="G54" i="25"/>
  <c r="G62" i="25"/>
  <c r="G70" i="25"/>
  <c r="G78" i="25"/>
  <c r="G86" i="25"/>
  <c r="G94" i="25"/>
  <c r="G102" i="25"/>
  <c r="G110" i="25"/>
  <c r="G118" i="25"/>
  <c r="G126" i="25"/>
  <c r="G134" i="25"/>
  <c r="G142" i="25"/>
  <c r="G150" i="25"/>
  <c r="G158" i="25"/>
  <c r="G166" i="25"/>
  <c r="G174" i="25"/>
  <c r="G182" i="25"/>
  <c r="G190" i="25"/>
  <c r="G198" i="25"/>
  <c r="G206" i="25"/>
  <c r="G214" i="25"/>
  <c r="G222" i="25"/>
  <c r="G230" i="25"/>
  <c r="G238" i="25"/>
  <c r="G246" i="25"/>
  <c r="G254" i="25"/>
  <c r="G262" i="25"/>
  <c r="G270" i="25"/>
  <c r="G278" i="25"/>
  <c r="G286" i="25"/>
  <c r="G294" i="25"/>
  <c r="BA38" i="22"/>
  <c r="AS38" i="22"/>
  <c r="AK38" i="22"/>
  <c r="AC38" i="22"/>
  <c r="U38" i="22"/>
  <c r="M38" i="22"/>
  <c r="E38" i="22"/>
  <c r="AU23" i="22"/>
  <c r="AM23" i="22"/>
  <c r="AE23" i="22"/>
  <c r="W23" i="22"/>
  <c r="O23" i="22"/>
  <c r="G23" i="22"/>
  <c r="G15" i="25"/>
  <c r="G23" i="25"/>
  <c r="G31" i="25"/>
  <c r="G39" i="25"/>
  <c r="G47" i="25"/>
  <c r="G55" i="25"/>
  <c r="G63" i="25"/>
  <c r="G71" i="25"/>
  <c r="G79" i="25"/>
  <c r="G87" i="25"/>
  <c r="G95" i="25"/>
  <c r="G103" i="25"/>
  <c r="G111" i="25"/>
  <c r="G119" i="25"/>
  <c r="G127" i="25"/>
  <c r="G135" i="25"/>
  <c r="G143" i="25"/>
  <c r="G151" i="25"/>
  <c r="G159" i="25"/>
  <c r="G167" i="25"/>
  <c r="G175" i="25"/>
  <c r="G183" i="25"/>
  <c r="G191" i="25"/>
  <c r="G199" i="25"/>
  <c r="G207" i="25"/>
  <c r="G215" i="25"/>
  <c r="G223" i="25"/>
  <c r="G231" i="25"/>
  <c r="G239" i="25"/>
  <c r="G247" i="25"/>
  <c r="G255" i="25"/>
  <c r="G263" i="25"/>
  <c r="G271" i="25"/>
  <c r="G279" i="25"/>
  <c r="G287" i="25"/>
  <c r="G295" i="25"/>
  <c r="G303" i="25"/>
  <c r="G311" i="25"/>
  <c r="G319" i="25"/>
  <c r="G327" i="25"/>
  <c r="G335" i="25"/>
  <c r="G343" i="25"/>
  <c r="G351" i="25"/>
  <c r="G359" i="25"/>
  <c r="G367" i="25"/>
  <c r="G375" i="25"/>
  <c r="G383" i="25"/>
  <c r="G391" i="25"/>
  <c r="G399" i="25"/>
  <c r="G407" i="25"/>
  <c r="G415" i="25"/>
  <c r="G423" i="25"/>
  <c r="G431" i="25"/>
  <c r="G439" i="25"/>
  <c r="G447" i="25"/>
  <c r="G455" i="25"/>
  <c r="G463" i="25"/>
  <c r="G471" i="25"/>
  <c r="G479" i="25"/>
  <c r="G487" i="25"/>
  <c r="G495" i="25"/>
  <c r="AZ38" i="22"/>
  <c r="AR38" i="22"/>
  <c r="AJ38" i="22"/>
  <c r="AB38" i="22"/>
  <c r="T38" i="22"/>
  <c r="L38" i="22"/>
  <c r="D38" i="22"/>
  <c r="AT23" i="22"/>
  <c r="AL23" i="22"/>
  <c r="AD23" i="22"/>
  <c r="V23" i="22"/>
  <c r="N23" i="22"/>
  <c r="F23" i="22"/>
  <c r="G16" i="25"/>
  <c r="G24" i="25"/>
  <c r="G32" i="25"/>
  <c r="G40" i="25"/>
  <c r="G48" i="25"/>
  <c r="G56" i="25"/>
  <c r="G64" i="25"/>
  <c r="G72" i="25"/>
  <c r="G80" i="25"/>
  <c r="G88" i="25"/>
  <c r="G96" i="25"/>
  <c r="G104" i="25"/>
  <c r="G112" i="25"/>
  <c r="G120" i="25"/>
  <c r="G128" i="25"/>
  <c r="G136" i="25"/>
  <c r="G144" i="25"/>
  <c r="G152" i="25"/>
  <c r="G160" i="25"/>
  <c r="G168" i="25"/>
  <c r="G176" i="25"/>
  <c r="G184" i="25"/>
  <c r="G192" i="25"/>
  <c r="G200" i="25"/>
  <c r="G208" i="25"/>
  <c r="G216" i="25"/>
  <c r="G224" i="25"/>
  <c r="G232" i="25"/>
  <c r="G240" i="25"/>
  <c r="G248" i="25"/>
  <c r="G256" i="25"/>
  <c r="G264" i="25"/>
  <c r="G272" i="25"/>
  <c r="G280" i="25"/>
  <c r="G288" i="25"/>
  <c r="G296" i="25"/>
  <c r="G304" i="25"/>
  <c r="G312" i="25"/>
  <c r="G320" i="25"/>
  <c r="G328" i="25"/>
  <c r="G336" i="25"/>
  <c r="G344" i="25"/>
  <c r="G352" i="25"/>
  <c r="G360" i="25"/>
  <c r="G368" i="25"/>
  <c r="G376" i="25"/>
  <c r="G384" i="25"/>
  <c r="G392" i="25"/>
  <c r="G400" i="25"/>
  <c r="G408" i="25"/>
  <c r="G416" i="25"/>
  <c r="G424" i="25"/>
  <c r="G432" i="25"/>
  <c r="G440" i="25"/>
  <c r="AY38" i="22"/>
  <c r="AQ38" i="22"/>
  <c r="AI38" i="22"/>
  <c r="AA38" i="22"/>
  <c r="S38" i="22"/>
  <c r="K38" i="22"/>
  <c r="BA23" i="22"/>
  <c r="AS23" i="22"/>
  <c r="AK23" i="22"/>
  <c r="AC23" i="22"/>
  <c r="U23" i="22"/>
  <c r="M23" i="22"/>
  <c r="E23" i="22"/>
  <c r="G17" i="25"/>
  <c r="G25" i="25"/>
  <c r="G33" i="25"/>
  <c r="G41" i="25"/>
  <c r="G49" i="25"/>
  <c r="G57" i="25"/>
  <c r="G65" i="25"/>
  <c r="G73" i="25"/>
  <c r="G81" i="25"/>
  <c r="G89" i="25"/>
  <c r="G97" i="25"/>
  <c r="G105" i="25"/>
  <c r="G113" i="25"/>
  <c r="G121" i="25"/>
  <c r="G129" i="25"/>
  <c r="G137" i="25"/>
  <c r="G145" i="25"/>
  <c r="G153" i="25"/>
  <c r="G161" i="25"/>
  <c r="G169" i="25"/>
  <c r="G177" i="25"/>
  <c r="G185" i="25"/>
  <c r="G193" i="25"/>
  <c r="G201" i="25"/>
  <c r="G209" i="25"/>
  <c r="G217" i="25"/>
  <c r="G225" i="25"/>
  <c r="G233" i="25"/>
  <c r="G241" i="25"/>
  <c r="G249" i="25"/>
  <c r="G257" i="25"/>
  <c r="G265" i="25"/>
  <c r="G273" i="25"/>
  <c r="G281" i="25"/>
  <c r="G289" i="25"/>
  <c r="G297" i="25"/>
  <c r="G305" i="25"/>
  <c r="G313" i="25"/>
  <c r="G321" i="25"/>
  <c r="G329" i="25"/>
  <c r="G337" i="25"/>
  <c r="G345" i="25"/>
  <c r="G353" i="25"/>
  <c r="G361" i="25"/>
  <c r="G369" i="25"/>
  <c r="G377" i="25"/>
  <c r="G385" i="25"/>
  <c r="G393" i="25"/>
  <c r="G401" i="25"/>
  <c r="G409" i="25"/>
  <c r="G417" i="25"/>
  <c r="G425" i="25"/>
  <c r="G433" i="25"/>
  <c r="G441" i="25"/>
  <c r="G449" i="25"/>
  <c r="AX38" i="22"/>
  <c r="AP38" i="22"/>
  <c r="AH38" i="22"/>
  <c r="Z38" i="22"/>
  <c r="R38" i="22"/>
  <c r="J38" i="22"/>
  <c r="AZ23" i="22"/>
  <c r="AR23" i="22"/>
  <c r="AJ23" i="22"/>
  <c r="AB23" i="22"/>
  <c r="T23" i="22"/>
  <c r="L23" i="22"/>
  <c r="D23" i="22"/>
  <c r="G18" i="25"/>
  <c r="G26" i="25"/>
  <c r="G34" i="25"/>
  <c r="G42" i="25"/>
  <c r="G50" i="25"/>
  <c r="G58" i="25"/>
  <c r="G66" i="25"/>
  <c r="G74" i="25"/>
  <c r="G82" i="25"/>
  <c r="G90" i="25"/>
  <c r="G98" i="25"/>
  <c r="G106" i="25"/>
  <c r="G114" i="25"/>
  <c r="G122" i="25"/>
  <c r="G130" i="25"/>
  <c r="G138" i="25"/>
  <c r="G146" i="25"/>
  <c r="G154" i="25"/>
  <c r="G162" i="25"/>
  <c r="G170" i="25"/>
  <c r="G178" i="25"/>
  <c r="G186" i="25"/>
  <c r="G194" i="25"/>
  <c r="G202" i="25"/>
  <c r="G210" i="25"/>
  <c r="G218" i="25"/>
  <c r="G226" i="25"/>
  <c r="G234" i="25"/>
  <c r="G242" i="25"/>
  <c r="G250" i="25"/>
  <c r="G258" i="25"/>
  <c r="G266" i="25"/>
  <c r="G274" i="25"/>
  <c r="G282" i="25"/>
  <c r="G290" i="25"/>
  <c r="G298" i="25"/>
  <c r="G306" i="25"/>
  <c r="G314" i="25"/>
  <c r="G322" i="25"/>
  <c r="G330" i="25"/>
  <c r="G338" i="25"/>
  <c r="G346" i="25"/>
  <c r="G354" i="25"/>
  <c r="G362" i="25"/>
  <c r="G370" i="25"/>
  <c r="G378" i="25"/>
  <c r="G386" i="25"/>
  <c r="G394" i="25"/>
  <c r="G402" i="25"/>
  <c r="G410" i="25"/>
  <c r="G418" i="25"/>
  <c r="G426" i="25"/>
  <c r="G434" i="25"/>
  <c r="G442" i="25"/>
  <c r="G450" i="25"/>
  <c r="G458" i="25"/>
  <c r="G466" i="25"/>
  <c r="G474" i="25"/>
  <c r="G482" i="25"/>
  <c r="G490" i="25"/>
  <c r="G498" i="25"/>
  <c r="G506" i="25"/>
  <c r="G514" i="25"/>
  <c r="G522" i="25"/>
  <c r="G530" i="25"/>
  <c r="G538" i="25"/>
  <c r="AW38" i="22"/>
  <c r="AO38" i="22"/>
  <c r="AG38" i="22"/>
  <c r="Y38" i="22"/>
  <c r="Q38" i="22"/>
  <c r="I38" i="22"/>
  <c r="AY23" i="22"/>
  <c r="AQ23" i="22"/>
  <c r="AI23" i="22"/>
  <c r="AA23" i="22"/>
  <c r="S23" i="22"/>
  <c r="K23" i="22"/>
  <c r="G11" i="25"/>
  <c r="G19" i="25"/>
  <c r="G27" i="25"/>
  <c r="G35" i="25"/>
  <c r="G43" i="25"/>
  <c r="G51" i="25"/>
  <c r="G59" i="25"/>
  <c r="G67" i="25"/>
  <c r="G75" i="25"/>
  <c r="G83" i="25"/>
  <c r="G91" i="25"/>
  <c r="G99" i="25"/>
  <c r="G107" i="25"/>
  <c r="G115" i="25"/>
  <c r="G123" i="25"/>
  <c r="G131" i="25"/>
  <c r="G139" i="25"/>
  <c r="G147" i="25"/>
  <c r="G155" i="25"/>
  <c r="G163" i="25"/>
  <c r="G171" i="25"/>
  <c r="G179" i="25"/>
  <c r="G187" i="25"/>
  <c r="G195" i="25"/>
  <c r="G203" i="25"/>
  <c r="G211" i="25"/>
  <c r="G219" i="25"/>
  <c r="G227" i="25"/>
  <c r="G235" i="25"/>
  <c r="G243" i="25"/>
  <c r="G251" i="25"/>
  <c r="G259" i="25"/>
  <c r="G267" i="25"/>
  <c r="G275" i="25"/>
  <c r="G283" i="25"/>
  <c r="G291" i="25"/>
  <c r="G299" i="25"/>
  <c r="G307" i="25"/>
  <c r="G315" i="25"/>
  <c r="G323" i="25"/>
  <c r="G331" i="25"/>
  <c r="G339" i="25"/>
  <c r="G347" i="25"/>
  <c r="G355" i="25"/>
  <c r="G363" i="25"/>
  <c r="G371" i="25"/>
  <c r="G379" i="25"/>
  <c r="G387" i="25"/>
  <c r="G395" i="25"/>
  <c r="G403" i="25"/>
  <c r="G411" i="25"/>
  <c r="G419" i="25"/>
  <c r="G427" i="25"/>
  <c r="G435" i="25"/>
  <c r="G443" i="25"/>
  <c r="G451" i="25"/>
  <c r="G459" i="25"/>
  <c r="G467" i="25"/>
  <c r="G475" i="25"/>
  <c r="G483" i="25"/>
  <c r="AV38" i="22"/>
  <c r="AN38" i="22"/>
  <c r="AF38" i="22"/>
  <c r="X38" i="22"/>
  <c r="P38" i="22"/>
  <c r="H38" i="22"/>
  <c r="AX23" i="22"/>
  <c r="AP23" i="22"/>
  <c r="AH23" i="22"/>
  <c r="Z23" i="22"/>
  <c r="R23" i="22"/>
  <c r="J23" i="22"/>
  <c r="G12" i="25"/>
  <c r="G20" i="25"/>
  <c r="G28" i="25"/>
  <c r="G36" i="25"/>
  <c r="G44" i="25"/>
  <c r="G52" i="25"/>
  <c r="G60" i="25"/>
  <c r="G68" i="25"/>
  <c r="G76" i="25"/>
  <c r="G84" i="25"/>
  <c r="G92" i="25"/>
  <c r="G100" i="25"/>
  <c r="G108" i="25"/>
  <c r="G116" i="25"/>
  <c r="G124" i="25"/>
  <c r="G132" i="25"/>
  <c r="G140" i="25"/>
  <c r="G148" i="25"/>
  <c r="G156" i="25"/>
  <c r="G164" i="25"/>
  <c r="G172" i="25"/>
  <c r="G180" i="25"/>
  <c r="G188" i="25"/>
  <c r="G196" i="25"/>
  <c r="G204" i="25"/>
  <c r="G212" i="25"/>
  <c r="G220" i="25"/>
  <c r="G228" i="25"/>
  <c r="G236" i="25"/>
  <c r="G244" i="25"/>
  <c r="G252" i="25"/>
  <c r="G260" i="25"/>
  <c r="G268" i="25"/>
  <c r="G276" i="25"/>
  <c r="G284" i="25"/>
  <c r="G292" i="25"/>
  <c r="G300" i="25"/>
  <c r="G308" i="25"/>
  <c r="G316" i="25"/>
  <c r="G324" i="25"/>
  <c r="G332" i="25"/>
  <c r="G340" i="25"/>
  <c r="G348" i="25"/>
  <c r="G356" i="25"/>
  <c r="G364" i="25"/>
  <c r="G372" i="25"/>
  <c r="G380" i="25"/>
  <c r="G388" i="25"/>
  <c r="G396" i="25"/>
  <c r="G404" i="25"/>
  <c r="G412" i="25"/>
  <c r="G420" i="25"/>
  <c r="G428" i="25"/>
  <c r="G436" i="25"/>
  <c r="G444" i="25"/>
  <c r="G452" i="25"/>
  <c r="G460" i="25"/>
  <c r="G468" i="25"/>
  <c r="G476" i="25"/>
  <c r="G484" i="25"/>
  <c r="G492" i="25"/>
  <c r="G500" i="25"/>
  <c r="G508" i="25"/>
  <c r="G516" i="25"/>
  <c r="G524" i="25"/>
  <c r="G532" i="25"/>
  <c r="G540" i="25"/>
  <c r="G523" i="25"/>
  <c r="G491" i="25"/>
  <c r="G535" i="25"/>
  <c r="G569" i="25"/>
  <c r="G617" i="25"/>
  <c r="G125" i="25"/>
  <c r="G568" i="25"/>
  <c r="G197" i="25"/>
  <c r="G503" i="25"/>
  <c r="G545" i="25"/>
  <c r="G601" i="25"/>
  <c r="G133" i="25"/>
  <c r="G374" i="25"/>
  <c r="G477" i="25"/>
  <c r="G593" i="25"/>
  <c r="O38" i="22"/>
  <c r="G13" i="25"/>
  <c r="G77" i="25"/>
  <c r="G141" i="25"/>
  <c r="G205" i="25"/>
  <c r="G269" i="25"/>
  <c r="G317" i="25"/>
  <c r="G349" i="25"/>
  <c r="G381" i="25"/>
  <c r="G413" i="25"/>
  <c r="G445" i="25"/>
  <c r="G462" i="25"/>
  <c r="G478" i="25"/>
  <c r="G493" i="25"/>
  <c r="G504" i="25"/>
  <c r="G515" i="25"/>
  <c r="G526" i="25"/>
  <c r="G536" i="25"/>
  <c r="G546" i="25"/>
  <c r="G554" i="25"/>
  <c r="G562" i="25"/>
  <c r="G570" i="25"/>
  <c r="G578" i="25"/>
  <c r="G586" i="25"/>
  <c r="G594" i="25"/>
  <c r="G602" i="25"/>
  <c r="G610" i="25"/>
  <c r="G618" i="25"/>
  <c r="G10" i="25"/>
  <c r="G38" i="22"/>
  <c r="G21" i="25"/>
  <c r="G85" i="25"/>
  <c r="G149" i="25"/>
  <c r="G213" i="25"/>
  <c r="G277" i="25"/>
  <c r="G318" i="25"/>
  <c r="G350" i="25"/>
  <c r="G382" i="25"/>
  <c r="G414" i="25"/>
  <c r="G446" i="25"/>
  <c r="G464" i="25"/>
  <c r="G480" i="25"/>
  <c r="G494" i="25"/>
  <c r="G505" i="25"/>
  <c r="G517" i="25"/>
  <c r="G527" i="25"/>
  <c r="G537" i="25"/>
  <c r="G547" i="25"/>
  <c r="G555" i="25"/>
  <c r="G563" i="25"/>
  <c r="G571" i="25"/>
  <c r="G579" i="25"/>
  <c r="G587" i="25"/>
  <c r="G595" i="25"/>
  <c r="G603" i="25"/>
  <c r="G611" i="25"/>
  <c r="G619" i="25"/>
  <c r="Q23" i="22"/>
  <c r="G405" i="25"/>
  <c r="G489" i="25"/>
  <c r="G560" i="25"/>
  <c r="G600" i="25"/>
  <c r="W38" i="22"/>
  <c r="G310" i="25"/>
  <c r="G461" i="25"/>
  <c r="G577" i="25"/>
  <c r="G544" i="25"/>
  <c r="G261" i="25"/>
  <c r="G438" i="25"/>
  <c r="G525" i="25"/>
  <c r="G585" i="25"/>
  <c r="AW23" i="22"/>
  <c r="G29" i="25"/>
  <c r="G93" i="25"/>
  <c r="G157" i="25"/>
  <c r="G221" i="25"/>
  <c r="G285" i="25"/>
  <c r="G325" i="25"/>
  <c r="G357" i="25"/>
  <c r="G389" i="25"/>
  <c r="G421" i="25"/>
  <c r="G448" i="25"/>
  <c r="G465" i="25"/>
  <c r="G481" i="25"/>
  <c r="G496" i="25"/>
  <c r="G507" i="25"/>
  <c r="G518" i="25"/>
  <c r="G528" i="25"/>
  <c r="G539" i="25"/>
  <c r="G548" i="25"/>
  <c r="G556" i="25"/>
  <c r="G564" i="25"/>
  <c r="G572" i="25"/>
  <c r="G580" i="25"/>
  <c r="G588" i="25"/>
  <c r="G596" i="25"/>
  <c r="G604" i="25"/>
  <c r="G612" i="25"/>
  <c r="G620" i="25"/>
  <c r="AG23" i="22"/>
  <c r="G45" i="25"/>
  <c r="G173" i="25"/>
  <c r="G301" i="25"/>
  <c r="G365" i="25"/>
  <c r="G429" i="25"/>
  <c r="G470" i="25"/>
  <c r="G499" i="25"/>
  <c r="G520" i="25"/>
  <c r="G542" i="25"/>
  <c r="G558" i="25"/>
  <c r="G574" i="25"/>
  <c r="G590" i="25"/>
  <c r="G606" i="25"/>
  <c r="G622" i="25"/>
  <c r="AM38" i="22"/>
  <c r="Y23" i="22"/>
  <c r="G53" i="25"/>
  <c r="G181" i="25"/>
  <c r="G302" i="25"/>
  <c r="G366" i="25"/>
  <c r="G430" i="25"/>
  <c r="G456" i="25"/>
  <c r="G488" i="25"/>
  <c r="G511" i="25"/>
  <c r="G533" i="25"/>
  <c r="G551" i="25"/>
  <c r="G567" i="25"/>
  <c r="G583" i="25"/>
  <c r="G599" i="25"/>
  <c r="G615" i="25"/>
  <c r="G189" i="25"/>
  <c r="G341" i="25"/>
  <c r="G437" i="25"/>
  <c r="G457" i="25"/>
  <c r="G502" i="25"/>
  <c r="G534" i="25"/>
  <c r="G576" i="25"/>
  <c r="G608" i="25"/>
  <c r="G624" i="25"/>
  <c r="G69" i="25"/>
  <c r="G406" i="25"/>
  <c r="G561" i="25"/>
  <c r="G625" i="25"/>
  <c r="AO23" i="22"/>
  <c r="G37" i="25"/>
  <c r="G101" i="25"/>
  <c r="G165" i="25"/>
  <c r="G229" i="25"/>
  <c r="G293" i="25"/>
  <c r="G326" i="25"/>
  <c r="G358" i="25"/>
  <c r="G390" i="25"/>
  <c r="G422" i="25"/>
  <c r="G453" i="25"/>
  <c r="G469" i="25"/>
  <c r="G485" i="25"/>
  <c r="G497" i="25"/>
  <c r="G509" i="25"/>
  <c r="G519" i="25"/>
  <c r="G529" i="25"/>
  <c r="G541" i="25"/>
  <c r="G549" i="25"/>
  <c r="G557" i="25"/>
  <c r="G565" i="25"/>
  <c r="G573" i="25"/>
  <c r="G581" i="25"/>
  <c r="G589" i="25"/>
  <c r="G597" i="25"/>
  <c r="G605" i="25"/>
  <c r="G613" i="25"/>
  <c r="G621" i="25"/>
  <c r="AU38" i="22"/>
  <c r="G109" i="25"/>
  <c r="G237" i="25"/>
  <c r="G333" i="25"/>
  <c r="G397" i="25"/>
  <c r="G454" i="25"/>
  <c r="G486" i="25"/>
  <c r="G510" i="25"/>
  <c r="G531" i="25"/>
  <c r="G550" i="25"/>
  <c r="G566" i="25"/>
  <c r="G582" i="25"/>
  <c r="G598" i="25"/>
  <c r="G614" i="25"/>
  <c r="G117" i="25"/>
  <c r="G245" i="25"/>
  <c r="G334" i="25"/>
  <c r="G398" i="25"/>
  <c r="G472" i="25"/>
  <c r="G501" i="25"/>
  <c r="G521" i="25"/>
  <c r="G543" i="25"/>
  <c r="G559" i="25"/>
  <c r="G575" i="25"/>
  <c r="G591" i="25"/>
  <c r="G607" i="25"/>
  <c r="G623" i="25"/>
  <c r="AE38" i="22"/>
  <c r="G61" i="25"/>
  <c r="G253" i="25"/>
  <c r="G309" i="25"/>
  <c r="G373" i="25"/>
  <c r="G473" i="25"/>
  <c r="G512" i="25"/>
  <c r="G552" i="25"/>
  <c r="G584" i="25"/>
  <c r="G592" i="25"/>
  <c r="G616" i="25"/>
  <c r="I23" i="22"/>
  <c r="G342" i="25"/>
  <c r="G513" i="25"/>
  <c r="G553" i="25"/>
  <c r="G609" i="25"/>
  <c r="J115" i="5" l="1"/>
  <c r="E122" i="5" l="1"/>
  <c r="G196" i="14" l="1"/>
  <c r="E196" i="14"/>
  <c r="E64" i="14" l="1"/>
  <c r="E46" i="14"/>
  <c r="E47" i="14" l="1"/>
  <c r="C10" i="25" l="1"/>
  <c r="F1" i="14" l="1"/>
  <c r="O80" i="14"/>
  <c r="Q115" i="5" l="1"/>
  <c r="S4" i="25" l="1"/>
  <c r="R4" i="25"/>
  <c r="Q4" i="25"/>
  <c r="O4" i="25"/>
  <c r="N4" i="25"/>
  <c r="M4" i="25"/>
  <c r="I5" i="25" l="1"/>
  <c r="Q11" i="25" l="1"/>
  <c r="Q19" i="25"/>
  <c r="Q31" i="25"/>
  <c r="Q39" i="25"/>
  <c r="Q47" i="25"/>
  <c r="Q55" i="25"/>
  <c r="Q63" i="25"/>
  <c r="Q67" i="25"/>
  <c r="Q75" i="25"/>
  <c r="Q83" i="25"/>
  <c r="Q95" i="25"/>
  <c r="Q99" i="25"/>
  <c r="Q107" i="25"/>
  <c r="Q115" i="25"/>
  <c r="Q123" i="25"/>
  <c r="Q131" i="25"/>
  <c r="Q139" i="25"/>
  <c r="Q147" i="25"/>
  <c r="Q155" i="25"/>
  <c r="Q163" i="25"/>
  <c r="Q171" i="25"/>
  <c r="Q179" i="25"/>
  <c r="Q187" i="25"/>
  <c r="Q195" i="25"/>
  <c r="Q203" i="25"/>
  <c r="Q211" i="25"/>
  <c r="Q219" i="25"/>
  <c r="Q227" i="25"/>
  <c r="Q235" i="25"/>
  <c r="Q243" i="25"/>
  <c r="Q251" i="25"/>
  <c r="Q259" i="25"/>
  <c r="Q271" i="25"/>
  <c r="Q279" i="25"/>
  <c r="Q287" i="25"/>
  <c r="Q295" i="25"/>
  <c r="Q303" i="25"/>
  <c r="Q311" i="25"/>
  <c r="Q319" i="25"/>
  <c r="Q327" i="25"/>
  <c r="Q335" i="25"/>
  <c r="Q343" i="25"/>
  <c r="Q347" i="25"/>
  <c r="Q355" i="25"/>
  <c r="Q363" i="25"/>
  <c r="Q371" i="25"/>
  <c r="Q379" i="25"/>
  <c r="Q387" i="25"/>
  <c r="Q395" i="25"/>
  <c r="Q403" i="25"/>
  <c r="Q411" i="25"/>
  <c r="Q419" i="25"/>
  <c r="Q427" i="25"/>
  <c r="Q435" i="25"/>
  <c r="Q443" i="25"/>
  <c r="Q451" i="25"/>
  <c r="Q459" i="25"/>
  <c r="Q467" i="25"/>
  <c r="Q475" i="25"/>
  <c r="Q483" i="25"/>
  <c r="Q491" i="25"/>
  <c r="Q499" i="25"/>
  <c r="Q511" i="25"/>
  <c r="Q519" i="25"/>
  <c r="Q527" i="25"/>
  <c r="Q531" i="25"/>
  <c r="Q539" i="25"/>
  <c r="Q547" i="25"/>
  <c r="Q555" i="25"/>
  <c r="Q563" i="25"/>
  <c r="Q571" i="25"/>
  <c r="Q583" i="25"/>
  <c r="Q591" i="25"/>
  <c r="Q599" i="25"/>
  <c r="Q607" i="25"/>
  <c r="Q615" i="25"/>
  <c r="Q619" i="25"/>
  <c r="Q12" i="25"/>
  <c r="Q20" i="25"/>
  <c r="Q28" i="25"/>
  <c r="Q36" i="25"/>
  <c r="Q44" i="25"/>
  <c r="Q52" i="25"/>
  <c r="Q60" i="25"/>
  <c r="Q68" i="25"/>
  <c r="Q76" i="25"/>
  <c r="Q84" i="25"/>
  <c r="Q92" i="25"/>
  <c r="Q100" i="25"/>
  <c r="Q108" i="25"/>
  <c r="Q116" i="25"/>
  <c r="Q124" i="25"/>
  <c r="Q132" i="25"/>
  <c r="Q140" i="25"/>
  <c r="Q148" i="25"/>
  <c r="Q156" i="25"/>
  <c r="Q164" i="25"/>
  <c r="Q172" i="25"/>
  <c r="Q180" i="25"/>
  <c r="Q188" i="25"/>
  <c r="Q196" i="25"/>
  <c r="Q204" i="25"/>
  <c r="Q212" i="25"/>
  <c r="Q220" i="25"/>
  <c r="Q228" i="25"/>
  <c r="Q236" i="25"/>
  <c r="Q244" i="25"/>
  <c r="Q252" i="25"/>
  <c r="Q260" i="25"/>
  <c r="Q268" i="25"/>
  <c r="Q276" i="25"/>
  <c r="Q284" i="25"/>
  <c r="Q292" i="25"/>
  <c r="Q300" i="25"/>
  <c r="Q308" i="25"/>
  <c r="Q316" i="25"/>
  <c r="Q324" i="25"/>
  <c r="Q332" i="25"/>
  <c r="Q344" i="25"/>
  <c r="Q352" i="25"/>
  <c r="Q360" i="25"/>
  <c r="Q368" i="25"/>
  <c r="Q372" i="25"/>
  <c r="Q380" i="25"/>
  <c r="Q388" i="25"/>
  <c r="Q396" i="25"/>
  <c r="Q404" i="25"/>
  <c r="Q412" i="25"/>
  <c r="Q420" i="25"/>
  <c r="Q428" i="25"/>
  <c r="Q436" i="25"/>
  <c r="Q444" i="25"/>
  <c r="Q452" i="25"/>
  <c r="Q460" i="25"/>
  <c r="Q468" i="25"/>
  <c r="Q476" i="25"/>
  <c r="Q484" i="25"/>
  <c r="Q492" i="25"/>
  <c r="Q500" i="25"/>
  <c r="Q508" i="25"/>
  <c r="Q520" i="25"/>
  <c r="Q528" i="25"/>
  <c r="Q536" i="25"/>
  <c r="Q544" i="25"/>
  <c r="Q552" i="25"/>
  <c r="Q560" i="25"/>
  <c r="Q572" i="25"/>
  <c r="Q576" i="25"/>
  <c r="Q588" i="25"/>
  <c r="Q620" i="25"/>
  <c r="Q17" i="25"/>
  <c r="Q29" i="25"/>
  <c r="Q41" i="25"/>
  <c r="Q49" i="25"/>
  <c r="Q61" i="25"/>
  <c r="Q73" i="25"/>
  <c r="Q85" i="25"/>
  <c r="Q93" i="25"/>
  <c r="Q105" i="25"/>
  <c r="Q113" i="25"/>
  <c r="Q125" i="25"/>
  <c r="Q137" i="25"/>
  <c r="Q145" i="25"/>
  <c r="Q153" i="25"/>
  <c r="Q157" i="25"/>
  <c r="Q161" i="25"/>
  <c r="Q165" i="25"/>
  <c r="Q169" i="25"/>
  <c r="Q173" i="25"/>
  <c r="Q177" i="25"/>
  <c r="Q181" i="25"/>
  <c r="Q185" i="25"/>
  <c r="Q189" i="25"/>
  <c r="Q193" i="25"/>
  <c r="Q197" i="25"/>
  <c r="Q201" i="25"/>
  <c r="Q205" i="25"/>
  <c r="Q209" i="25"/>
  <c r="Q213" i="25"/>
  <c r="Q217" i="25"/>
  <c r="Q221" i="25"/>
  <c r="Q225" i="25"/>
  <c r="Q229" i="25"/>
  <c r="Q233" i="25"/>
  <c r="Q237" i="25"/>
  <c r="Q241" i="25"/>
  <c r="Q245" i="25"/>
  <c r="Q249" i="25"/>
  <c r="Q253" i="25"/>
  <c r="Q257" i="25"/>
  <c r="Q261" i="25"/>
  <c r="Q265" i="25"/>
  <c r="Q269" i="25"/>
  <c r="Q273" i="25"/>
  <c r="Q277" i="25"/>
  <c r="Q281" i="25"/>
  <c r="Q285" i="25"/>
  <c r="Q289" i="25"/>
  <c r="Q293" i="25"/>
  <c r="Q297" i="25"/>
  <c r="Q301" i="25"/>
  <c r="Q305" i="25"/>
  <c r="Q309" i="25"/>
  <c r="Q313" i="25"/>
  <c r="Q317" i="25"/>
  <c r="Q321" i="25"/>
  <c r="Q325" i="25"/>
  <c r="Q329" i="25"/>
  <c r="Q333" i="25"/>
  <c r="Q337" i="25"/>
  <c r="Q341" i="25"/>
  <c r="Q345" i="25"/>
  <c r="Q349" i="25"/>
  <c r="Q353" i="25"/>
  <c r="Q357" i="25"/>
  <c r="Q361" i="25"/>
  <c r="Q365" i="25"/>
  <c r="Q369" i="25"/>
  <c r="Q373" i="25"/>
  <c r="Q377" i="25"/>
  <c r="Q381" i="25"/>
  <c r="Q385" i="25"/>
  <c r="Q389" i="25"/>
  <c r="Q393" i="25"/>
  <c r="Q397" i="25"/>
  <c r="Q401" i="25"/>
  <c r="Q405" i="25"/>
  <c r="Q409" i="25"/>
  <c r="Q413" i="25"/>
  <c r="Q417" i="25"/>
  <c r="Q421" i="25"/>
  <c r="Q425" i="25"/>
  <c r="Q429" i="25"/>
  <c r="Q433" i="25"/>
  <c r="Q437" i="25"/>
  <c r="Q441" i="25"/>
  <c r="Q445" i="25"/>
  <c r="Q449" i="25"/>
  <c r="Q453" i="25"/>
  <c r="Q457" i="25"/>
  <c r="Q461" i="25"/>
  <c r="Q465" i="25"/>
  <c r="Q469" i="25"/>
  <c r="Q473" i="25"/>
  <c r="Q477" i="25"/>
  <c r="Q481" i="25"/>
  <c r="Q485" i="25"/>
  <c r="Q489" i="25"/>
  <c r="Q493" i="25"/>
  <c r="Q497" i="25"/>
  <c r="Q501" i="25"/>
  <c r="Q505" i="25"/>
  <c r="Q509" i="25"/>
  <c r="Q513" i="25"/>
  <c r="Q517" i="25"/>
  <c r="Q521" i="25"/>
  <c r="Q525" i="25"/>
  <c r="Q529" i="25"/>
  <c r="Q533" i="25"/>
  <c r="Q537" i="25"/>
  <c r="Q541" i="25"/>
  <c r="Q545" i="25"/>
  <c r="Q549" i="25"/>
  <c r="Q553" i="25"/>
  <c r="Q557" i="25"/>
  <c r="Q561" i="25"/>
  <c r="Q565" i="25"/>
  <c r="Q569" i="25"/>
  <c r="Q573" i="25"/>
  <c r="Q577" i="25"/>
  <c r="Q581" i="25"/>
  <c r="Q585" i="25"/>
  <c r="Q589" i="25"/>
  <c r="Q593" i="25"/>
  <c r="Q597" i="25"/>
  <c r="Q601" i="25"/>
  <c r="Q605" i="25"/>
  <c r="Q609" i="25"/>
  <c r="Q613" i="25"/>
  <c r="Q617" i="25"/>
  <c r="Q621" i="25"/>
  <c r="Q625" i="25"/>
  <c r="Q15" i="25"/>
  <c r="Q23" i="25"/>
  <c r="Q27" i="25"/>
  <c r="Q35" i="25"/>
  <c r="Q43" i="25"/>
  <c r="Q51" i="25"/>
  <c r="Q59" i="25"/>
  <c r="Q71" i="25"/>
  <c r="Q79" i="25"/>
  <c r="Q87" i="25"/>
  <c r="Q91" i="25"/>
  <c r="Q103" i="25"/>
  <c r="Q111" i="25"/>
  <c r="Q119" i="25"/>
  <c r="Q127" i="25"/>
  <c r="Q135" i="25"/>
  <c r="Q143" i="25"/>
  <c r="Q151" i="25"/>
  <c r="Q159" i="25"/>
  <c r="Q167" i="25"/>
  <c r="Q175" i="25"/>
  <c r="Q183" i="25"/>
  <c r="Q191" i="25"/>
  <c r="Q199" i="25"/>
  <c r="Q207" i="25"/>
  <c r="Q215" i="25"/>
  <c r="Q223" i="25"/>
  <c r="Q231" i="25"/>
  <c r="Q239" i="25"/>
  <c r="Q247" i="25"/>
  <c r="Q255" i="25"/>
  <c r="Q263" i="25"/>
  <c r="Q267" i="25"/>
  <c r="Q275" i="25"/>
  <c r="Q283" i="25"/>
  <c r="Q291" i="25"/>
  <c r="Q299" i="25"/>
  <c r="Q307" i="25"/>
  <c r="Q315" i="25"/>
  <c r="Q323" i="25"/>
  <c r="Q331" i="25"/>
  <c r="Q339" i="25"/>
  <c r="Q351" i="25"/>
  <c r="Q359" i="25"/>
  <c r="Q367" i="25"/>
  <c r="Q375" i="25"/>
  <c r="Q383" i="25"/>
  <c r="Q391" i="25"/>
  <c r="Q399" i="25"/>
  <c r="Q407" i="25"/>
  <c r="Q415" i="25"/>
  <c r="Q423" i="25"/>
  <c r="Q431" i="25"/>
  <c r="Q439" i="25"/>
  <c r="Q447" i="25"/>
  <c r="Q455" i="25"/>
  <c r="Q463" i="25"/>
  <c r="Q471" i="25"/>
  <c r="Q479" i="25"/>
  <c r="Q487" i="25"/>
  <c r="Q495" i="25"/>
  <c r="Q503" i="25"/>
  <c r="Q507" i="25"/>
  <c r="Q515" i="25"/>
  <c r="Q523" i="25"/>
  <c r="Q535" i="25"/>
  <c r="Q543" i="25"/>
  <c r="Q551" i="25"/>
  <c r="Q559" i="25"/>
  <c r="Q567" i="25"/>
  <c r="Q575" i="25"/>
  <c r="Q579" i="25"/>
  <c r="Q587" i="25"/>
  <c r="Q595" i="25"/>
  <c r="Q603" i="25"/>
  <c r="Q611" i="25"/>
  <c r="Q623" i="25"/>
  <c r="Q16" i="25"/>
  <c r="Q24" i="25"/>
  <c r="Q32" i="25"/>
  <c r="Q40" i="25"/>
  <c r="Q48" i="25"/>
  <c r="Q56" i="25"/>
  <c r="Q64" i="25"/>
  <c r="Q72" i="25"/>
  <c r="Q80" i="25"/>
  <c r="Q88" i="25"/>
  <c r="Q96" i="25"/>
  <c r="Q104" i="25"/>
  <c r="Q112" i="25"/>
  <c r="Q120" i="25"/>
  <c r="Q128" i="25"/>
  <c r="Q136" i="25"/>
  <c r="Q144" i="25"/>
  <c r="Q152" i="25"/>
  <c r="Q160" i="25"/>
  <c r="Q168" i="25"/>
  <c r="Q176" i="25"/>
  <c r="Q184" i="25"/>
  <c r="Q192" i="25"/>
  <c r="Q200" i="25"/>
  <c r="Q208" i="25"/>
  <c r="Q216" i="25"/>
  <c r="Q224" i="25"/>
  <c r="Q232" i="25"/>
  <c r="Q240" i="25"/>
  <c r="Q248" i="25"/>
  <c r="Q256" i="25"/>
  <c r="Q264" i="25"/>
  <c r="Q272" i="25"/>
  <c r="Q280" i="25"/>
  <c r="Q288" i="25"/>
  <c r="Q296" i="25"/>
  <c r="Q304" i="25"/>
  <c r="Q312" i="25"/>
  <c r="Q320" i="25"/>
  <c r="Q328" i="25"/>
  <c r="Q336" i="25"/>
  <c r="Q340" i="25"/>
  <c r="Q348" i="25"/>
  <c r="Q356" i="25"/>
  <c r="Q364" i="25"/>
  <c r="Q376" i="25"/>
  <c r="Q384" i="25"/>
  <c r="Q392" i="25"/>
  <c r="Q400" i="25"/>
  <c r="Q408" i="25"/>
  <c r="Q416" i="25"/>
  <c r="Q424" i="25"/>
  <c r="Q432" i="25"/>
  <c r="Q440" i="25"/>
  <c r="Q448" i="25"/>
  <c r="Q456" i="25"/>
  <c r="Q464" i="25"/>
  <c r="Q472" i="25"/>
  <c r="Q480" i="25"/>
  <c r="Q488" i="25"/>
  <c r="Q496" i="25"/>
  <c r="Q504" i="25"/>
  <c r="Q512" i="25"/>
  <c r="Q516" i="25"/>
  <c r="Q524" i="25"/>
  <c r="Q532" i="25"/>
  <c r="Q540" i="25"/>
  <c r="Q548" i="25"/>
  <c r="Q556" i="25"/>
  <c r="Q564" i="25"/>
  <c r="Q568" i="25"/>
  <c r="Q580" i="25"/>
  <c r="Q584" i="25"/>
  <c r="Q592" i="25"/>
  <c r="Q596" i="25"/>
  <c r="Q600" i="25"/>
  <c r="Q604" i="25"/>
  <c r="Q608" i="25"/>
  <c r="Q612" i="25"/>
  <c r="Q616" i="25"/>
  <c r="Q624" i="25"/>
  <c r="Q13" i="25"/>
  <c r="Q21" i="25"/>
  <c r="Q25" i="25"/>
  <c r="Q33" i="25"/>
  <c r="Q37" i="25"/>
  <c r="Q45" i="25"/>
  <c r="Q53" i="25"/>
  <c r="Q57" i="25"/>
  <c r="Q65" i="25"/>
  <c r="Q69" i="25"/>
  <c r="Q77" i="25"/>
  <c r="Q81" i="25"/>
  <c r="Q89" i="25"/>
  <c r="Q97" i="25"/>
  <c r="Q101" i="25"/>
  <c r="Q109" i="25"/>
  <c r="Q117" i="25"/>
  <c r="Q121" i="25"/>
  <c r="Q129" i="25"/>
  <c r="Q133" i="25"/>
  <c r="Q141" i="25"/>
  <c r="Q149" i="25"/>
  <c r="Q10" i="25"/>
  <c r="Q14" i="25"/>
  <c r="Q18" i="25"/>
  <c r="Q22" i="25"/>
  <c r="Q26" i="25"/>
  <c r="Q30" i="25"/>
  <c r="Q34" i="25"/>
  <c r="Q38" i="25"/>
  <c r="Q42" i="25"/>
  <c r="Q46" i="25"/>
  <c r="Q50" i="25"/>
  <c r="Q54" i="25"/>
  <c r="Q58" i="25"/>
  <c r="Q62" i="25"/>
  <c r="Q66" i="25"/>
  <c r="Q70" i="25"/>
  <c r="Q74" i="25"/>
  <c r="Q78" i="25"/>
  <c r="Q82" i="25"/>
  <c r="Q86" i="25"/>
  <c r="Q90" i="25"/>
  <c r="Q94" i="25"/>
  <c r="Q98" i="25"/>
  <c r="Q102" i="25"/>
  <c r="Q106" i="25"/>
  <c r="Q110" i="25"/>
  <c r="Q114" i="25"/>
  <c r="Q118" i="25"/>
  <c r="Q122" i="25"/>
  <c r="Q126" i="25"/>
  <c r="Q130" i="25"/>
  <c r="Q134" i="25"/>
  <c r="Q138" i="25"/>
  <c r="Q142" i="25"/>
  <c r="Q146" i="25"/>
  <c r="Q150" i="25"/>
  <c r="Q154" i="25"/>
  <c r="Q158" i="25"/>
  <c r="Q162" i="25"/>
  <c r="Q166" i="25"/>
  <c r="Q170" i="25"/>
  <c r="Q174" i="25"/>
  <c r="Q178" i="25"/>
  <c r="Q182" i="25"/>
  <c r="Q186" i="25"/>
  <c r="Q190" i="25"/>
  <c r="Q194" i="25"/>
  <c r="Q198" i="25"/>
  <c r="Q202" i="25"/>
  <c r="Q206" i="25"/>
  <c r="Q210" i="25"/>
  <c r="Q214" i="25"/>
  <c r="Q218" i="25"/>
  <c r="Q222" i="25"/>
  <c r="Q226" i="25"/>
  <c r="Q230" i="25"/>
  <c r="Q234" i="25"/>
  <c r="Q238" i="25"/>
  <c r="Q242" i="25"/>
  <c r="Q246" i="25"/>
  <c r="Q250" i="25"/>
  <c r="Q254" i="25"/>
  <c r="Q258" i="25"/>
  <c r="Q262" i="25"/>
  <c r="Q266" i="25"/>
  <c r="Q270" i="25"/>
  <c r="Q274" i="25"/>
  <c r="Q278" i="25"/>
  <c r="Q282" i="25"/>
  <c r="Q286" i="25"/>
  <c r="Q290" i="25"/>
  <c r="Q294" i="25"/>
  <c r="Q298" i="25"/>
  <c r="Q302" i="25"/>
  <c r="Q306" i="25"/>
  <c r="Q310" i="25"/>
  <c r="Q314" i="25"/>
  <c r="Q318" i="25"/>
  <c r="Q322" i="25"/>
  <c r="Q326" i="25"/>
  <c r="Q330" i="25"/>
  <c r="Q334" i="25"/>
  <c r="Q338" i="25"/>
  <c r="Q342" i="25"/>
  <c r="Q346" i="25"/>
  <c r="Q350" i="25"/>
  <c r="Q354" i="25"/>
  <c r="Q358" i="25"/>
  <c r="Q362" i="25"/>
  <c r="Q366" i="25"/>
  <c r="Q370" i="25"/>
  <c r="Q374" i="25"/>
  <c r="Q378" i="25"/>
  <c r="Q382" i="25"/>
  <c r="Q386" i="25"/>
  <c r="Q390" i="25"/>
  <c r="Q394" i="25"/>
  <c r="Q398" i="25"/>
  <c r="Q402" i="25"/>
  <c r="Q406" i="25"/>
  <c r="Q410" i="25"/>
  <c r="Q414" i="25"/>
  <c r="Q418" i="25"/>
  <c r="Q422" i="25"/>
  <c r="Q426" i="25"/>
  <c r="Q430" i="25"/>
  <c r="Q434" i="25"/>
  <c r="Q438" i="25"/>
  <c r="Q442" i="25"/>
  <c r="Q446" i="25"/>
  <c r="Q450" i="25"/>
  <c r="Q454" i="25"/>
  <c r="Q458" i="25"/>
  <c r="Q462" i="25"/>
  <c r="Q466" i="25"/>
  <c r="Q470" i="25"/>
  <c r="Q474" i="25"/>
  <c r="Q478" i="25"/>
  <c r="Q482" i="25"/>
  <c r="Q486" i="25"/>
  <c r="Q490" i="25"/>
  <c r="Q494" i="25"/>
  <c r="Q498" i="25"/>
  <c r="Q502" i="25"/>
  <c r="Q506" i="25"/>
  <c r="Q510" i="25"/>
  <c r="Q514" i="25"/>
  <c r="Q518" i="25"/>
  <c r="Q522" i="25"/>
  <c r="Q526" i="25"/>
  <c r="Q530" i="25"/>
  <c r="Q534" i="25"/>
  <c r="Q538" i="25"/>
  <c r="Q542" i="25"/>
  <c r="Q546" i="25"/>
  <c r="Q550" i="25"/>
  <c r="Q554" i="25"/>
  <c r="Q558" i="25"/>
  <c r="Q562" i="25"/>
  <c r="Q566" i="25"/>
  <c r="Q570" i="25"/>
  <c r="Q574" i="25"/>
  <c r="Q578" i="25"/>
  <c r="Q582" i="25"/>
  <c r="Q586" i="25"/>
  <c r="Q590" i="25"/>
  <c r="Q594" i="25"/>
  <c r="Q598" i="25"/>
  <c r="Q602" i="25"/>
  <c r="Q606" i="25"/>
  <c r="Q610" i="25"/>
  <c r="Q614" i="25"/>
  <c r="Q618" i="25"/>
  <c r="Q622" i="25"/>
  <c r="Q8" i="25" l="1"/>
  <c r="BE233" i="14" l="1"/>
  <c r="BA233" i="14"/>
  <c r="AW233" i="14"/>
  <c r="AS233" i="14"/>
  <c r="AO233" i="14"/>
  <c r="AK233" i="14"/>
  <c r="AG233" i="14"/>
  <c r="AC233" i="14"/>
  <c r="Y233" i="14"/>
  <c r="U233" i="14"/>
  <c r="Q233" i="14"/>
  <c r="M233" i="14"/>
  <c r="I233" i="14"/>
  <c r="AY233" i="14"/>
  <c r="AQ233" i="14"/>
  <c r="AI233" i="14"/>
  <c r="AA233" i="14"/>
  <c r="S233" i="14"/>
  <c r="K233" i="14"/>
  <c r="BD233" i="14"/>
  <c r="AZ233" i="14"/>
  <c r="AV233" i="14"/>
  <c r="AR233" i="14"/>
  <c r="AN233" i="14"/>
  <c r="AJ233" i="14"/>
  <c r="AF233" i="14"/>
  <c r="AB233" i="14"/>
  <c r="X233" i="14"/>
  <c r="T233" i="14"/>
  <c r="P233" i="14"/>
  <c r="L233" i="14"/>
  <c r="BC233" i="14"/>
  <c r="AU233" i="14"/>
  <c r="AM233" i="14"/>
  <c r="AE233" i="14"/>
  <c r="W233" i="14"/>
  <c r="O233" i="14"/>
  <c r="AX233" i="14"/>
  <c r="AH233" i="14"/>
  <c r="R233" i="14"/>
  <c r="BF233" i="14"/>
  <c r="Z233" i="14"/>
  <c r="BB233" i="14"/>
  <c r="V233" i="14"/>
  <c r="AT233" i="14"/>
  <c r="AD233" i="14"/>
  <c r="N233" i="14"/>
  <c r="AP233" i="14"/>
  <c r="J233" i="14"/>
  <c r="AL233" i="14"/>
  <c r="E52" i="13"/>
  <c r="E51" i="13"/>
  <c r="E50" i="13"/>
  <c r="E48" i="13"/>
  <c r="BF232" i="14" l="1"/>
  <c r="BB232" i="14"/>
  <c r="AX232" i="14"/>
  <c r="AT232" i="14"/>
  <c r="AP232" i="14"/>
  <c r="AL232" i="14"/>
  <c r="AH232" i="14"/>
  <c r="AD232" i="14"/>
  <c r="Z232" i="14"/>
  <c r="V232" i="14"/>
  <c r="R232" i="14"/>
  <c r="N232" i="14"/>
  <c r="J232" i="14"/>
  <c r="BA232" i="14"/>
  <c r="AS232" i="14"/>
  <c r="AK232" i="14"/>
  <c r="AC232" i="14"/>
  <c r="U232" i="14"/>
  <c r="M232" i="14"/>
  <c r="BD232" i="14"/>
  <c r="AZ232" i="14"/>
  <c r="AV232" i="14"/>
  <c r="AR232" i="14"/>
  <c r="AN232" i="14"/>
  <c r="AJ232" i="14"/>
  <c r="AF232" i="14"/>
  <c r="X232" i="14"/>
  <c r="T232" i="14"/>
  <c r="P232" i="14"/>
  <c r="BC232" i="14"/>
  <c r="AY232" i="14"/>
  <c r="AU232" i="14"/>
  <c r="AQ232" i="14"/>
  <c r="AM232" i="14"/>
  <c r="AI232" i="14"/>
  <c r="AE232" i="14"/>
  <c r="AA232" i="14"/>
  <c r="W232" i="14"/>
  <c r="S232" i="14"/>
  <c r="O232" i="14"/>
  <c r="K232" i="14"/>
  <c r="BE232" i="14"/>
  <c r="AW232" i="14"/>
  <c r="AO232" i="14"/>
  <c r="AG232" i="14"/>
  <c r="Y232" i="14"/>
  <c r="Q232" i="14"/>
  <c r="I232" i="14"/>
  <c r="AB232" i="14"/>
  <c r="L232" i="14"/>
  <c r="I234" i="14" l="1"/>
  <c r="O234" i="14"/>
  <c r="AU234" i="14"/>
  <c r="T234" i="14"/>
  <c r="BD234" i="14"/>
  <c r="AK234" i="14"/>
  <c r="N234" i="14"/>
  <c r="AT234" i="14"/>
  <c r="AW234" i="14"/>
  <c r="AI234" i="14"/>
  <c r="X234" i="14"/>
  <c r="M234" i="14"/>
  <c r="R234" i="14"/>
  <c r="AX234" i="14"/>
  <c r="L234" i="14"/>
  <c r="Y234" i="14"/>
  <c r="BE234" i="14"/>
  <c r="W234" i="14"/>
  <c r="AM234" i="14"/>
  <c r="BC234" i="14"/>
  <c r="AF234" i="14"/>
  <c r="AV234" i="14"/>
  <c r="U234" i="14"/>
  <c r="BA234" i="14"/>
  <c r="V234" i="14"/>
  <c r="AL234" i="14"/>
  <c r="BB234" i="14"/>
  <c r="AO234" i="14"/>
  <c r="AE234" i="14"/>
  <c r="AN234" i="14"/>
  <c r="AD234" i="14"/>
  <c r="Q234" i="14"/>
  <c r="S234" i="14"/>
  <c r="AY234" i="14"/>
  <c r="AR234" i="14"/>
  <c r="AS234" i="14"/>
  <c r="AH234" i="14"/>
  <c r="AB234" i="14"/>
  <c r="AG234" i="14"/>
  <c r="K234" i="14"/>
  <c r="AA234" i="14"/>
  <c r="AQ234" i="14"/>
  <c r="P234" i="14"/>
  <c r="AJ234" i="14"/>
  <c r="AZ234" i="14"/>
  <c r="AC234" i="14"/>
  <c r="J234" i="14"/>
  <c r="Z234" i="14"/>
  <c r="AP234" i="14"/>
  <c r="BF234" i="14"/>
  <c r="D187" i="14" l="1"/>
  <c r="D160" i="22" l="1"/>
  <c r="D42" i="22" l="1"/>
  <c r="E42" i="22"/>
  <c r="F42" i="22"/>
  <c r="F43" i="22" s="1"/>
  <c r="G42" i="22"/>
  <c r="G43" i="22" s="1"/>
  <c r="H42" i="22"/>
  <c r="H43" i="22" s="1"/>
  <c r="I42" i="22"/>
  <c r="J42" i="22"/>
  <c r="K42" i="22"/>
  <c r="L42" i="22"/>
  <c r="L43" i="22" s="1"/>
  <c r="M42" i="22"/>
  <c r="N42" i="22"/>
  <c r="O42" i="22"/>
  <c r="O43" i="22" s="1"/>
  <c r="P42" i="22"/>
  <c r="Q42" i="22"/>
  <c r="Q43" i="22" s="1"/>
  <c r="R42" i="22"/>
  <c r="R43" i="22" s="1"/>
  <c r="S42" i="22"/>
  <c r="S43" i="22" s="1"/>
  <c r="T42" i="22"/>
  <c r="T43" i="22" s="1"/>
  <c r="U42" i="22"/>
  <c r="V42" i="22"/>
  <c r="V43" i="22" s="1"/>
  <c r="W42" i="22"/>
  <c r="W43" i="22" s="1"/>
  <c r="X42" i="22"/>
  <c r="Y42" i="22"/>
  <c r="Y43" i="22" s="1"/>
  <c r="Z42" i="22"/>
  <c r="Z43" i="22" s="1"/>
  <c r="AA42" i="22"/>
  <c r="AA43" i="22" s="1"/>
  <c r="AB42" i="22"/>
  <c r="AB43" i="22" s="1"/>
  <c r="AC42" i="22"/>
  <c r="AC43" i="22" s="1"/>
  <c r="AD42" i="22"/>
  <c r="AD43" i="22" s="1"/>
  <c r="AE42" i="22"/>
  <c r="AE43" i="22" s="1"/>
  <c r="AF42" i="22"/>
  <c r="AF43" i="22" s="1"/>
  <c r="AG42" i="22"/>
  <c r="AG43" i="22" s="1"/>
  <c r="AH42" i="22"/>
  <c r="AH43" i="22" s="1"/>
  <c r="AI42" i="22"/>
  <c r="AI43" i="22" s="1"/>
  <c r="AJ42" i="22"/>
  <c r="AJ43" i="22" s="1"/>
  <c r="AK42" i="22"/>
  <c r="AK43" i="22" s="1"/>
  <c r="AL42" i="22"/>
  <c r="AL43" i="22" s="1"/>
  <c r="AM42" i="22"/>
  <c r="AM43" i="22" s="1"/>
  <c r="AN42" i="22"/>
  <c r="AN43" i="22" s="1"/>
  <c r="AO42" i="22"/>
  <c r="AO43" i="22" s="1"/>
  <c r="AP42" i="22"/>
  <c r="AP43" i="22" s="1"/>
  <c r="AQ42" i="22"/>
  <c r="AQ43" i="22" s="1"/>
  <c r="AR42" i="22"/>
  <c r="AR43" i="22" s="1"/>
  <c r="AS42" i="22"/>
  <c r="AS43" i="22" s="1"/>
  <c r="AT42" i="22"/>
  <c r="AT43" i="22" s="1"/>
  <c r="AU42" i="22"/>
  <c r="AU43" i="22" s="1"/>
  <c r="AV42" i="22"/>
  <c r="AV43" i="22" s="1"/>
  <c r="AW42" i="22"/>
  <c r="AW43" i="22" s="1"/>
  <c r="AX42" i="22"/>
  <c r="AX43" i="22" s="1"/>
  <c r="AY42" i="22"/>
  <c r="AY43" i="22" s="1"/>
  <c r="AZ42" i="22"/>
  <c r="AZ43" i="22" s="1"/>
  <c r="BA42" i="22"/>
  <c r="BA43" i="22" s="1"/>
  <c r="AX26" i="22"/>
  <c r="AX27" i="22" s="1"/>
  <c r="AY26" i="22"/>
  <c r="AY27" i="22" s="1"/>
  <c r="AZ26" i="22"/>
  <c r="AZ27" i="22" s="1"/>
  <c r="BA26" i="22"/>
  <c r="BA27" i="22" s="1"/>
  <c r="D26" i="22"/>
  <c r="E26" i="22"/>
  <c r="F26" i="22"/>
  <c r="G26" i="22"/>
  <c r="H26" i="22"/>
  <c r="H27" i="22" s="1"/>
  <c r="I26" i="22"/>
  <c r="I27" i="22" s="1"/>
  <c r="J26" i="22"/>
  <c r="K26" i="22"/>
  <c r="L26" i="22"/>
  <c r="L27" i="22" s="1"/>
  <c r="M26" i="22"/>
  <c r="M27" i="22" s="1"/>
  <c r="N26" i="22"/>
  <c r="O26" i="22"/>
  <c r="P26" i="22"/>
  <c r="Q26" i="22"/>
  <c r="Q27" i="22" s="1"/>
  <c r="R26" i="22"/>
  <c r="R27" i="22" s="1"/>
  <c r="S26" i="22"/>
  <c r="S27" i="22" s="1"/>
  <c r="T26" i="22"/>
  <c r="T27" i="22" s="1"/>
  <c r="U26" i="22"/>
  <c r="U27" i="22" s="1"/>
  <c r="V26" i="22"/>
  <c r="V27" i="22" s="1"/>
  <c r="W26" i="22"/>
  <c r="W27" i="22" s="1"/>
  <c r="X26" i="22"/>
  <c r="Y26" i="22"/>
  <c r="Y27" i="22" s="1"/>
  <c r="Z26" i="22"/>
  <c r="Z27" i="22" s="1"/>
  <c r="AA26" i="22"/>
  <c r="AA27" i="22" s="1"/>
  <c r="AB26" i="22"/>
  <c r="AC26" i="22"/>
  <c r="AD26" i="22"/>
  <c r="AE26" i="22"/>
  <c r="AE27" i="22" s="1"/>
  <c r="AF26" i="22"/>
  <c r="AF27" i="22" s="1"/>
  <c r="AG26" i="22"/>
  <c r="AH26" i="22"/>
  <c r="AH27" i="22" s="1"/>
  <c r="AI26" i="22"/>
  <c r="AI27" i="22" s="1"/>
  <c r="AJ26" i="22"/>
  <c r="AJ27" i="22" s="1"/>
  <c r="AK26" i="22"/>
  <c r="AK27" i="22" s="1"/>
  <c r="AL26" i="22"/>
  <c r="AL27" i="22" s="1"/>
  <c r="AM26" i="22"/>
  <c r="AN26" i="22"/>
  <c r="AO26" i="22"/>
  <c r="AO27" i="22" s="1"/>
  <c r="AP26" i="22"/>
  <c r="AP27" i="22" s="1"/>
  <c r="AQ26" i="22"/>
  <c r="AQ27" i="22" s="1"/>
  <c r="AR26" i="22"/>
  <c r="AR27" i="22" s="1"/>
  <c r="AS26" i="22"/>
  <c r="AT26" i="22"/>
  <c r="AU26" i="22"/>
  <c r="AU27" i="22" s="1"/>
  <c r="AV26" i="22"/>
  <c r="AV27" i="22" s="1"/>
  <c r="AW26" i="22"/>
  <c r="AW27" i="22" s="1"/>
  <c r="AS27" i="22" l="1"/>
  <c r="AG27" i="22"/>
  <c r="E27" i="22"/>
  <c r="K43" i="22"/>
  <c r="AN27" i="22"/>
  <c r="X27" i="22"/>
  <c r="D27" i="22"/>
  <c r="N43" i="22"/>
  <c r="J43" i="22"/>
  <c r="AM27" i="22"/>
  <c r="O27" i="22"/>
  <c r="K27" i="22"/>
  <c r="G27" i="22"/>
  <c r="U43" i="22"/>
  <c r="M43" i="22"/>
  <c r="I43" i="22"/>
  <c r="E43" i="22"/>
  <c r="AC27" i="22"/>
  <c r="AB27" i="22"/>
  <c r="P27" i="22"/>
  <c r="AT27" i="22"/>
  <c r="AD27" i="22"/>
  <c r="N27" i="22"/>
  <c r="J27" i="22"/>
  <c r="F27" i="22"/>
  <c r="X43" i="22"/>
  <c r="P43" i="22"/>
  <c r="D43" i="22"/>
  <c r="BF275" i="14"/>
  <c r="BE275" i="14"/>
  <c r="BD275" i="14"/>
  <c r="BC275" i="14"/>
  <c r="BB275" i="14"/>
  <c r="BA275" i="14"/>
  <c r="AZ275" i="14"/>
  <c r="AY275" i="14"/>
  <c r="AX275" i="14"/>
  <c r="AW275" i="14"/>
  <c r="AV275" i="14"/>
  <c r="AU275" i="14"/>
  <c r="AT275" i="14"/>
  <c r="AS275" i="14"/>
  <c r="AR275" i="14"/>
  <c r="AQ275" i="14"/>
  <c r="AP275" i="14"/>
  <c r="AO275" i="14"/>
  <c r="AN275" i="14"/>
  <c r="AM275" i="14"/>
  <c r="AL275" i="14"/>
  <c r="AK275" i="14"/>
  <c r="AJ275" i="14"/>
  <c r="AI275" i="14"/>
  <c r="AH275" i="14"/>
  <c r="AG275" i="14"/>
  <c r="AF275" i="14"/>
  <c r="AE275" i="14"/>
  <c r="AD275" i="14"/>
  <c r="AC275" i="14"/>
  <c r="AB275" i="14"/>
  <c r="AA275" i="14"/>
  <c r="Z275" i="14"/>
  <c r="Y275" i="14"/>
  <c r="X275" i="14"/>
  <c r="W275" i="14"/>
  <c r="V275" i="14"/>
  <c r="U275" i="14"/>
  <c r="T275" i="14"/>
  <c r="S275" i="14"/>
  <c r="R275" i="14"/>
  <c r="Q275" i="14"/>
  <c r="P275" i="14"/>
  <c r="O275" i="14"/>
  <c r="N275" i="14"/>
  <c r="M275" i="14"/>
  <c r="L275" i="14"/>
  <c r="K275" i="14"/>
  <c r="BF158" i="14"/>
  <c r="BE158" i="14"/>
  <c r="BD158" i="14"/>
  <c r="BC158" i="14"/>
  <c r="BB158" i="14"/>
  <c r="BA158" i="14"/>
  <c r="AZ158" i="14"/>
  <c r="AY158" i="14"/>
  <c r="AX158" i="14"/>
  <c r="AW158" i="14"/>
  <c r="AV158" i="14"/>
  <c r="AU158" i="14"/>
  <c r="AT158" i="14"/>
  <c r="AS158" i="14"/>
  <c r="AR158" i="14"/>
  <c r="AQ158" i="14"/>
  <c r="AP158" i="14"/>
  <c r="AO158" i="14"/>
  <c r="AN158" i="14"/>
  <c r="AM158" i="14"/>
  <c r="AL158" i="14"/>
  <c r="AK158" i="14"/>
  <c r="AJ158" i="14"/>
  <c r="AI158" i="14"/>
  <c r="AH158" i="14"/>
  <c r="AG158" i="14"/>
  <c r="AF158" i="14"/>
  <c r="AE158" i="14"/>
  <c r="AD158" i="14"/>
  <c r="AC158" i="14"/>
  <c r="AB158" i="14"/>
  <c r="AA158" i="14"/>
  <c r="Z158" i="14"/>
  <c r="Y158" i="14"/>
  <c r="X158" i="14"/>
  <c r="W158" i="14"/>
  <c r="V158" i="14"/>
  <c r="U158" i="14"/>
  <c r="T158" i="14"/>
  <c r="S158" i="14"/>
  <c r="R158" i="14"/>
  <c r="Q158" i="14"/>
  <c r="P158" i="14"/>
  <c r="O158" i="14"/>
  <c r="N158" i="14"/>
  <c r="M158" i="14"/>
  <c r="L158" i="14"/>
  <c r="K158" i="14"/>
  <c r="BF68" i="14"/>
  <c r="BE68" i="14"/>
  <c r="BD68" i="14"/>
  <c r="BC68" i="14"/>
  <c r="BB68" i="14"/>
  <c r="BA68" i="14"/>
  <c r="AZ68" i="14"/>
  <c r="AY68" i="14"/>
  <c r="AX68" i="14"/>
  <c r="AW68" i="14"/>
  <c r="AV68" i="14"/>
  <c r="AU68" i="14"/>
  <c r="AT68" i="14"/>
  <c r="AS68" i="14"/>
  <c r="AR68" i="14"/>
  <c r="AQ68" i="14"/>
  <c r="AP68" i="14"/>
  <c r="AO68" i="14"/>
  <c r="AN68" i="14"/>
  <c r="AM68" i="14"/>
  <c r="AL68" i="14"/>
  <c r="AK68" i="14"/>
  <c r="AJ68" i="14"/>
  <c r="AI68" i="14"/>
  <c r="AH68" i="14"/>
  <c r="AG68" i="14"/>
  <c r="AF68" i="14"/>
  <c r="AE68" i="14"/>
  <c r="AD68" i="14"/>
  <c r="AC68" i="14"/>
  <c r="AB68" i="14"/>
  <c r="AA68" i="14"/>
  <c r="Z68" i="14"/>
  <c r="Y68" i="14"/>
  <c r="X68" i="14"/>
  <c r="W68" i="14"/>
  <c r="V68" i="14"/>
  <c r="U68" i="14"/>
  <c r="T68" i="14"/>
  <c r="S68" i="14"/>
  <c r="R68" i="14"/>
  <c r="Q68" i="14"/>
  <c r="P68" i="14"/>
  <c r="O68" i="14"/>
  <c r="N68" i="14"/>
  <c r="M68" i="14"/>
  <c r="L68" i="14"/>
  <c r="K68" i="14"/>
  <c r="BF67" i="14"/>
  <c r="BE67" i="14"/>
  <c r="BD67" i="14"/>
  <c r="BC67" i="14"/>
  <c r="BB67" i="14"/>
  <c r="BA67" i="14"/>
  <c r="AZ67" i="14"/>
  <c r="AY67" i="14"/>
  <c r="AX67" i="14"/>
  <c r="AW67" i="14"/>
  <c r="AV67" i="14"/>
  <c r="AU67" i="14"/>
  <c r="AT67" i="14"/>
  <c r="AS67" i="14"/>
  <c r="AR67" i="14"/>
  <c r="AQ67" i="14"/>
  <c r="AP67" i="14"/>
  <c r="AO67" i="14"/>
  <c r="AN67" i="14"/>
  <c r="AM67" i="14"/>
  <c r="AL67" i="14"/>
  <c r="AK67" i="14"/>
  <c r="AJ67" i="14"/>
  <c r="AI67" i="14"/>
  <c r="AH67" i="14"/>
  <c r="AG67" i="14"/>
  <c r="AF67" i="14"/>
  <c r="AE67" i="14"/>
  <c r="AD67" i="14"/>
  <c r="AC67" i="14"/>
  <c r="AB67" i="14"/>
  <c r="AA67" i="14"/>
  <c r="Z67" i="14"/>
  <c r="Y67" i="14"/>
  <c r="X67" i="14"/>
  <c r="W67" i="14"/>
  <c r="V67" i="14"/>
  <c r="U67" i="14"/>
  <c r="T67" i="14"/>
  <c r="S67" i="14"/>
  <c r="R67" i="14"/>
  <c r="Q67" i="14"/>
  <c r="P67" i="14"/>
  <c r="O67" i="14"/>
  <c r="N67" i="14"/>
  <c r="M67" i="14"/>
  <c r="L67" i="14"/>
  <c r="K67" i="14"/>
  <c r="J275" i="14"/>
  <c r="J158" i="14"/>
  <c r="J68" i="14"/>
  <c r="J67" i="14"/>
  <c r="BA35" i="22"/>
  <c r="AZ35" i="22"/>
  <c r="AY35" i="22"/>
  <c r="AX35" i="22"/>
  <c r="AW35" i="22"/>
  <c r="AV35" i="22"/>
  <c r="AU35" i="22"/>
  <c r="AT35" i="22"/>
  <c r="AS35" i="22"/>
  <c r="AR35" i="22"/>
  <c r="AQ35" i="22"/>
  <c r="AP35" i="22"/>
  <c r="AO35" i="22"/>
  <c r="AN35" i="22"/>
  <c r="AM35" i="22"/>
  <c r="AL35" i="22"/>
  <c r="AK35" i="22"/>
  <c r="AJ35" i="22"/>
  <c r="AI35" i="22"/>
  <c r="AH35" i="22"/>
  <c r="AG35" i="22"/>
  <c r="AF35" i="22"/>
  <c r="AE35" i="22"/>
  <c r="AD35" i="22"/>
  <c r="AC35" i="22"/>
  <c r="AB35" i="22"/>
  <c r="AA35" i="22"/>
  <c r="Z35" i="22"/>
  <c r="Y35" i="22"/>
  <c r="X35" i="22"/>
  <c r="W35" i="22"/>
  <c r="V35" i="22"/>
  <c r="U35" i="22"/>
  <c r="T35" i="22"/>
  <c r="S35" i="22"/>
  <c r="R35" i="22"/>
  <c r="Q35" i="22"/>
  <c r="P35" i="22"/>
  <c r="O35" i="22"/>
  <c r="N35" i="22"/>
  <c r="M35" i="22"/>
  <c r="L35" i="22"/>
  <c r="K35" i="22"/>
  <c r="J35" i="22"/>
  <c r="I35" i="22"/>
  <c r="H35" i="22"/>
  <c r="G35" i="22"/>
  <c r="F35" i="22"/>
  <c r="E35" i="22"/>
  <c r="BA20" i="22"/>
  <c r="AZ20" i="22"/>
  <c r="AY20" i="22"/>
  <c r="BA19" i="22"/>
  <c r="BA34" i="22" s="1"/>
  <c r="AZ19" i="22"/>
  <c r="AZ34" i="22" s="1"/>
  <c r="AY19" i="22"/>
  <c r="AY34" i="22" s="1"/>
  <c r="AX20" i="22"/>
  <c r="AW20" i="22"/>
  <c r="AV20" i="22"/>
  <c r="AU20" i="22"/>
  <c r="AT20" i="22"/>
  <c r="AS20" i="22"/>
  <c r="AR20" i="22"/>
  <c r="AQ20" i="22"/>
  <c r="AP20" i="22"/>
  <c r="AO20" i="22"/>
  <c r="AN20" i="22"/>
  <c r="AM20" i="22"/>
  <c r="AL20" i="22"/>
  <c r="AK20" i="22"/>
  <c r="AJ20" i="22"/>
  <c r="AI20" i="22"/>
  <c r="AH20" i="22"/>
  <c r="AG20" i="22"/>
  <c r="AF20" i="22"/>
  <c r="AE20" i="22"/>
  <c r="AD20" i="22"/>
  <c r="AC20" i="22"/>
  <c r="AB20" i="22"/>
  <c r="AA20" i="22"/>
  <c r="Z20" i="22"/>
  <c r="Y20" i="22"/>
  <c r="X20" i="22"/>
  <c r="W20" i="22"/>
  <c r="V20" i="22"/>
  <c r="U20" i="22"/>
  <c r="T20" i="22"/>
  <c r="S20" i="22"/>
  <c r="R20" i="22"/>
  <c r="Q20" i="22"/>
  <c r="P20" i="22"/>
  <c r="O20" i="22"/>
  <c r="N20" i="22"/>
  <c r="M20" i="22"/>
  <c r="L20" i="22"/>
  <c r="K20" i="22"/>
  <c r="J20" i="22"/>
  <c r="I20" i="22"/>
  <c r="H20" i="22"/>
  <c r="G20" i="22"/>
  <c r="F20" i="22"/>
  <c r="E20" i="22"/>
  <c r="AX19" i="22"/>
  <c r="AX34" i="22" s="1"/>
  <c r="AW19" i="22"/>
  <c r="AW34" i="22" s="1"/>
  <c r="AV19" i="22"/>
  <c r="AV34" i="22" s="1"/>
  <c r="AU19" i="22"/>
  <c r="AU34" i="22" s="1"/>
  <c r="AT19" i="22"/>
  <c r="AT34" i="22" s="1"/>
  <c r="AS19" i="22"/>
  <c r="AS34" i="22" s="1"/>
  <c r="AR19" i="22"/>
  <c r="AR34" i="22" s="1"/>
  <c r="AQ19" i="22"/>
  <c r="AQ34" i="22" s="1"/>
  <c r="AP19" i="22"/>
  <c r="AP34" i="22" s="1"/>
  <c r="AO19" i="22"/>
  <c r="AO34" i="22" s="1"/>
  <c r="AN19" i="22"/>
  <c r="AN34" i="22" s="1"/>
  <c r="AM19" i="22"/>
  <c r="AM34" i="22" s="1"/>
  <c r="AL19" i="22"/>
  <c r="AL34" i="22" s="1"/>
  <c r="AK19" i="22"/>
  <c r="AK34" i="22" s="1"/>
  <c r="AJ19" i="22"/>
  <c r="AJ34" i="22" s="1"/>
  <c r="AI19" i="22"/>
  <c r="AI34" i="22" s="1"/>
  <c r="AH19" i="22"/>
  <c r="AH34" i="22" s="1"/>
  <c r="AG19" i="22"/>
  <c r="AG34" i="22" s="1"/>
  <c r="AF19" i="22"/>
  <c r="AF34" i="22" s="1"/>
  <c r="AE19" i="22"/>
  <c r="AE34" i="22" s="1"/>
  <c r="AD19" i="22"/>
  <c r="AD34" i="22" s="1"/>
  <c r="AC19" i="22"/>
  <c r="AC34" i="22" s="1"/>
  <c r="AB19" i="22"/>
  <c r="AB34" i="22" s="1"/>
  <c r="AA19" i="22"/>
  <c r="AA34" i="22" s="1"/>
  <c r="Z19" i="22"/>
  <c r="Z34" i="22" s="1"/>
  <c r="Y19" i="22"/>
  <c r="Y34" i="22" s="1"/>
  <c r="X19" i="22"/>
  <c r="X34" i="22" s="1"/>
  <c r="W19" i="22"/>
  <c r="W34" i="22" s="1"/>
  <c r="V19" i="22"/>
  <c r="V34" i="22" s="1"/>
  <c r="U19" i="22"/>
  <c r="U34" i="22" s="1"/>
  <c r="T19" i="22"/>
  <c r="T34" i="22" s="1"/>
  <c r="S19" i="22"/>
  <c r="S34" i="22" s="1"/>
  <c r="R19" i="22"/>
  <c r="R34" i="22" s="1"/>
  <c r="Q19" i="22"/>
  <c r="Q34" i="22" s="1"/>
  <c r="P19" i="22"/>
  <c r="P34" i="22" s="1"/>
  <c r="O19" i="22"/>
  <c r="O34" i="22" s="1"/>
  <c r="N19" i="22"/>
  <c r="N34" i="22" s="1"/>
  <c r="M19" i="22"/>
  <c r="M34" i="22" s="1"/>
  <c r="L19" i="22"/>
  <c r="L34" i="22" s="1"/>
  <c r="K19" i="22"/>
  <c r="K34" i="22" s="1"/>
  <c r="J19" i="22"/>
  <c r="J34" i="22" s="1"/>
  <c r="I19" i="22"/>
  <c r="I34" i="22" s="1"/>
  <c r="H19" i="22"/>
  <c r="H34" i="22" s="1"/>
  <c r="G19" i="22"/>
  <c r="G34" i="22" s="1"/>
  <c r="F19" i="22"/>
  <c r="F34" i="22" s="1"/>
  <c r="E19" i="22"/>
  <c r="E34" i="22" s="1"/>
  <c r="AM67" i="5"/>
  <c r="AM72" i="5" s="1"/>
  <c r="AL37" i="22" s="1"/>
  <c r="W67" i="5"/>
  <c r="W72" i="5" s="1"/>
  <c r="V37" i="22" s="1"/>
  <c r="AW66" i="5"/>
  <c r="AW71" i="5" s="1"/>
  <c r="AV22" i="22" s="1"/>
  <c r="AS66" i="5"/>
  <c r="AS71" i="5" s="1"/>
  <c r="AR22" i="22" s="1"/>
  <c r="AK66" i="5"/>
  <c r="AK71" i="5" s="1"/>
  <c r="AJ22" i="22" s="1"/>
  <c r="AJ66" i="5"/>
  <c r="AJ71" i="5" s="1"/>
  <c r="AI22" i="22" s="1"/>
  <c r="Y66" i="5"/>
  <c r="Y71" i="5" s="1"/>
  <c r="X22" i="22" s="1"/>
  <c r="Q66" i="5"/>
  <c r="Q71" i="5" s="1"/>
  <c r="P22" i="22" s="1"/>
  <c r="M66" i="5"/>
  <c r="M71" i="5" s="1"/>
  <c r="L22" i="22" s="1"/>
  <c r="G195" i="14" l="1"/>
  <c r="E11" i="25"/>
  <c r="E15" i="25"/>
  <c r="E19" i="25"/>
  <c r="E23" i="25"/>
  <c r="E27" i="25"/>
  <c r="E31" i="25"/>
  <c r="E35" i="25"/>
  <c r="E39" i="25"/>
  <c r="E43" i="25"/>
  <c r="E47" i="25"/>
  <c r="E51" i="25"/>
  <c r="E55" i="25"/>
  <c r="E59" i="25"/>
  <c r="E63" i="25"/>
  <c r="E67" i="25"/>
  <c r="E71" i="25"/>
  <c r="E75" i="25"/>
  <c r="E79" i="25"/>
  <c r="E83" i="25"/>
  <c r="E87" i="25"/>
  <c r="E91" i="25"/>
  <c r="E95" i="25"/>
  <c r="E99" i="25"/>
  <c r="E103" i="25"/>
  <c r="E107" i="25"/>
  <c r="E111" i="25"/>
  <c r="E115" i="25"/>
  <c r="E119" i="25"/>
  <c r="E123" i="25"/>
  <c r="E127" i="25"/>
  <c r="E131" i="25"/>
  <c r="E135" i="25"/>
  <c r="E139" i="25"/>
  <c r="E143" i="25"/>
  <c r="E147" i="25"/>
  <c r="E151" i="25"/>
  <c r="E155" i="25"/>
  <c r="E159" i="25"/>
  <c r="E163" i="25"/>
  <c r="E167" i="25"/>
  <c r="E171" i="25"/>
  <c r="E175" i="25"/>
  <c r="E179" i="25"/>
  <c r="E183" i="25"/>
  <c r="E187" i="25"/>
  <c r="E191" i="25"/>
  <c r="E195" i="25"/>
  <c r="E199" i="25"/>
  <c r="E203" i="25"/>
  <c r="E207" i="25"/>
  <c r="E211" i="25"/>
  <c r="E215" i="25"/>
  <c r="E219" i="25"/>
  <c r="E223" i="25"/>
  <c r="E227" i="25"/>
  <c r="E231" i="25"/>
  <c r="E235" i="25"/>
  <c r="E239" i="25"/>
  <c r="E243" i="25"/>
  <c r="E12" i="25"/>
  <c r="E16" i="25"/>
  <c r="E20" i="25"/>
  <c r="E24" i="25"/>
  <c r="E28" i="25"/>
  <c r="E32" i="25"/>
  <c r="E36" i="25"/>
  <c r="E40" i="25"/>
  <c r="E44" i="25"/>
  <c r="E48" i="25"/>
  <c r="E52" i="25"/>
  <c r="E56" i="25"/>
  <c r="E60" i="25"/>
  <c r="E64" i="25"/>
  <c r="E68" i="25"/>
  <c r="E72" i="25"/>
  <c r="E76" i="25"/>
  <c r="E80" i="25"/>
  <c r="E84" i="25"/>
  <c r="E88" i="25"/>
  <c r="E92" i="25"/>
  <c r="E96" i="25"/>
  <c r="E100" i="25"/>
  <c r="E104" i="25"/>
  <c r="E108" i="25"/>
  <c r="E112" i="25"/>
  <c r="E116" i="25"/>
  <c r="E120" i="25"/>
  <c r="E124" i="25"/>
  <c r="E128" i="25"/>
  <c r="E132" i="25"/>
  <c r="E136" i="25"/>
  <c r="E140" i="25"/>
  <c r="E144" i="25"/>
  <c r="E148" i="25"/>
  <c r="E152" i="25"/>
  <c r="E156" i="25"/>
  <c r="E160" i="25"/>
  <c r="E164" i="25"/>
  <c r="E168" i="25"/>
  <c r="E172" i="25"/>
  <c r="E176" i="25"/>
  <c r="E180" i="25"/>
  <c r="E184" i="25"/>
  <c r="E188" i="25"/>
  <c r="E192" i="25"/>
  <c r="E196" i="25"/>
  <c r="E200" i="25"/>
  <c r="E204" i="25"/>
  <c r="E208" i="25"/>
  <c r="E212" i="25"/>
  <c r="E216" i="25"/>
  <c r="E220" i="25"/>
  <c r="E224" i="25"/>
  <c r="E228" i="25"/>
  <c r="E232" i="25"/>
  <c r="E236" i="25"/>
  <c r="E240" i="25"/>
  <c r="E17" i="25"/>
  <c r="E25" i="25"/>
  <c r="E33" i="25"/>
  <c r="E41" i="25"/>
  <c r="E49" i="25"/>
  <c r="E57" i="25"/>
  <c r="E65" i="25"/>
  <c r="E73" i="25"/>
  <c r="E81" i="25"/>
  <c r="E89" i="25"/>
  <c r="E97" i="25"/>
  <c r="E105" i="25"/>
  <c r="E113" i="25"/>
  <c r="E121" i="25"/>
  <c r="E129" i="25"/>
  <c r="E137" i="25"/>
  <c r="E145" i="25"/>
  <c r="E153" i="25"/>
  <c r="E161" i="25"/>
  <c r="E169" i="25"/>
  <c r="E177" i="25"/>
  <c r="E185" i="25"/>
  <c r="E193" i="25"/>
  <c r="E201" i="25"/>
  <c r="E209" i="25"/>
  <c r="E217" i="25"/>
  <c r="E225" i="25"/>
  <c r="E233" i="25"/>
  <c r="E241" i="25"/>
  <c r="E246" i="25"/>
  <c r="E250" i="25"/>
  <c r="E254" i="25"/>
  <c r="E258" i="25"/>
  <c r="E262" i="25"/>
  <c r="E266" i="25"/>
  <c r="E270" i="25"/>
  <c r="E274" i="25"/>
  <c r="E278" i="25"/>
  <c r="E282" i="25"/>
  <c r="E286" i="25"/>
  <c r="E290" i="25"/>
  <c r="E294" i="25"/>
  <c r="E298" i="25"/>
  <c r="E302" i="25"/>
  <c r="E306" i="25"/>
  <c r="E310" i="25"/>
  <c r="E314" i="25"/>
  <c r="E318" i="25"/>
  <c r="E322" i="25"/>
  <c r="E326" i="25"/>
  <c r="E330" i="25"/>
  <c r="E334" i="25"/>
  <c r="E338" i="25"/>
  <c r="E342" i="25"/>
  <c r="E346" i="25"/>
  <c r="E350" i="25"/>
  <c r="E354" i="25"/>
  <c r="E358" i="25"/>
  <c r="E362" i="25"/>
  <c r="E366" i="25"/>
  <c r="E370" i="25"/>
  <c r="E374" i="25"/>
  <c r="E378" i="25"/>
  <c r="E382" i="25"/>
  <c r="E386" i="25"/>
  <c r="E390" i="25"/>
  <c r="E394" i="25"/>
  <c r="E398" i="25"/>
  <c r="E402" i="25"/>
  <c r="E406" i="25"/>
  <c r="E410" i="25"/>
  <c r="E414" i="25"/>
  <c r="E418" i="25"/>
  <c r="E422" i="25"/>
  <c r="E426" i="25"/>
  <c r="E430" i="25"/>
  <c r="E434" i="25"/>
  <c r="E438" i="25"/>
  <c r="E442" i="25"/>
  <c r="E446" i="25"/>
  <c r="E450" i="25"/>
  <c r="E454" i="25"/>
  <c r="E458" i="25"/>
  <c r="E462" i="25"/>
  <c r="E466" i="25"/>
  <c r="E470" i="25"/>
  <c r="E474" i="25"/>
  <c r="E478" i="25"/>
  <c r="E482" i="25"/>
  <c r="E486" i="25"/>
  <c r="E490" i="25"/>
  <c r="E494" i="25"/>
  <c r="E498" i="25"/>
  <c r="E502" i="25"/>
  <c r="E506" i="25"/>
  <c r="E510" i="25"/>
  <c r="E514" i="25"/>
  <c r="E518" i="25"/>
  <c r="E522" i="25"/>
  <c r="E526" i="25"/>
  <c r="E530" i="25"/>
  <c r="E534" i="25"/>
  <c r="E538" i="25"/>
  <c r="E542" i="25"/>
  <c r="E546" i="25"/>
  <c r="E550" i="25"/>
  <c r="E554" i="25"/>
  <c r="E558" i="25"/>
  <c r="E562" i="25"/>
  <c r="E566" i="25"/>
  <c r="E570" i="25"/>
  <c r="E574" i="25"/>
  <c r="E578" i="25"/>
  <c r="E582" i="25"/>
  <c r="E586" i="25"/>
  <c r="E590" i="25"/>
  <c r="E594" i="25"/>
  <c r="E598" i="25"/>
  <c r="E602" i="25"/>
  <c r="E606" i="25"/>
  <c r="E18" i="25"/>
  <c r="E26" i="25"/>
  <c r="E34" i="25"/>
  <c r="E42" i="25"/>
  <c r="E50" i="25"/>
  <c r="E58" i="25"/>
  <c r="E66" i="25"/>
  <c r="E74" i="25"/>
  <c r="E82" i="25"/>
  <c r="E90" i="25"/>
  <c r="E98" i="25"/>
  <c r="E106" i="25"/>
  <c r="E114" i="25"/>
  <c r="E122" i="25"/>
  <c r="E130" i="25"/>
  <c r="E138" i="25"/>
  <c r="E146" i="25"/>
  <c r="E154" i="25"/>
  <c r="E162" i="25"/>
  <c r="E170" i="25"/>
  <c r="E178" i="25"/>
  <c r="E186" i="25"/>
  <c r="E194" i="25"/>
  <c r="E202" i="25"/>
  <c r="E210" i="25"/>
  <c r="E218" i="25"/>
  <c r="E226" i="25"/>
  <c r="E234" i="25"/>
  <c r="E242" i="25"/>
  <c r="E247" i="25"/>
  <c r="E251" i="25"/>
  <c r="E255" i="25"/>
  <c r="E259" i="25"/>
  <c r="E263" i="25"/>
  <c r="E267" i="25"/>
  <c r="E271" i="25"/>
  <c r="E275" i="25"/>
  <c r="E279" i="25"/>
  <c r="E283" i="25"/>
  <c r="E287" i="25"/>
  <c r="E291" i="25"/>
  <c r="E295" i="25"/>
  <c r="E299" i="25"/>
  <c r="E303" i="25"/>
  <c r="E307" i="25"/>
  <c r="E311" i="25"/>
  <c r="E315" i="25"/>
  <c r="E319" i="25"/>
  <c r="E323" i="25"/>
  <c r="E327" i="25"/>
  <c r="E331" i="25"/>
  <c r="E335" i="25"/>
  <c r="E339" i="25"/>
  <c r="E343" i="25"/>
  <c r="E347" i="25"/>
  <c r="E351" i="25"/>
  <c r="E355" i="25"/>
  <c r="E359" i="25"/>
  <c r="E363" i="25"/>
  <c r="E367" i="25"/>
  <c r="E371" i="25"/>
  <c r="E375" i="25"/>
  <c r="E379" i="25"/>
  <c r="E383" i="25"/>
  <c r="E387" i="25"/>
  <c r="E391" i="25"/>
  <c r="E395" i="25"/>
  <c r="E399" i="25"/>
  <c r="E403" i="25"/>
  <c r="E407" i="25"/>
  <c r="E411" i="25"/>
  <c r="E415" i="25"/>
  <c r="E419" i="25"/>
  <c r="E423" i="25"/>
  <c r="E427" i="25"/>
  <c r="E431" i="25"/>
  <c r="E435" i="25"/>
  <c r="E439" i="25"/>
  <c r="E443" i="25"/>
  <c r="E447" i="25"/>
  <c r="E451" i="25"/>
  <c r="E455" i="25"/>
  <c r="E459" i="25"/>
  <c r="E463" i="25"/>
  <c r="E467" i="25"/>
  <c r="E471" i="25"/>
  <c r="E475" i="25"/>
  <c r="E479" i="25"/>
  <c r="E483" i="25"/>
  <c r="E487" i="25"/>
  <c r="E491" i="25"/>
  <c r="E495" i="25"/>
  <c r="E499" i="25"/>
  <c r="E503" i="25"/>
  <c r="E507" i="25"/>
  <c r="E511" i="25"/>
  <c r="E515" i="25"/>
  <c r="E519" i="25"/>
  <c r="E523" i="25"/>
  <c r="E527" i="25"/>
  <c r="E531" i="25"/>
  <c r="E535" i="25"/>
  <c r="E539" i="25"/>
  <c r="E543" i="25"/>
  <c r="E547" i="25"/>
  <c r="E551" i="25"/>
  <c r="E555" i="25"/>
  <c r="E559" i="25"/>
  <c r="E563" i="25"/>
  <c r="E567" i="25"/>
  <c r="E571" i="25"/>
  <c r="E575" i="25"/>
  <c r="E579" i="25"/>
  <c r="E583" i="25"/>
  <c r="E21" i="25"/>
  <c r="E37" i="25"/>
  <c r="E53" i="25"/>
  <c r="E69" i="25"/>
  <c r="E85" i="25"/>
  <c r="E101" i="25"/>
  <c r="E117" i="25"/>
  <c r="E133" i="25"/>
  <c r="E149" i="25"/>
  <c r="E165" i="25"/>
  <c r="E181" i="25"/>
  <c r="E197" i="25"/>
  <c r="E213" i="25"/>
  <c r="E229" i="25"/>
  <c r="E244" i="25"/>
  <c r="E252" i="25"/>
  <c r="E260" i="25"/>
  <c r="E268" i="25"/>
  <c r="E276" i="25"/>
  <c r="E284" i="25"/>
  <c r="E292" i="25"/>
  <c r="E300" i="25"/>
  <c r="E308" i="25"/>
  <c r="E316" i="25"/>
  <c r="E324" i="25"/>
  <c r="E332" i="25"/>
  <c r="E340" i="25"/>
  <c r="E348" i="25"/>
  <c r="E356" i="25"/>
  <c r="E364" i="25"/>
  <c r="E372" i="25"/>
  <c r="E380" i="25"/>
  <c r="E388" i="25"/>
  <c r="E396" i="25"/>
  <c r="E404" i="25"/>
  <c r="E412" i="25"/>
  <c r="E420" i="25"/>
  <c r="E428" i="25"/>
  <c r="E436" i="25"/>
  <c r="E444" i="25"/>
  <c r="E452" i="25"/>
  <c r="E460" i="25"/>
  <c r="E468" i="25"/>
  <c r="E476" i="25"/>
  <c r="E484" i="25"/>
  <c r="E492" i="25"/>
  <c r="E500" i="25"/>
  <c r="E508" i="25"/>
  <c r="E516" i="25"/>
  <c r="E524" i="25"/>
  <c r="E532" i="25"/>
  <c r="E540" i="25"/>
  <c r="E548" i="25"/>
  <c r="E556" i="25"/>
  <c r="E564" i="25"/>
  <c r="E572" i="25"/>
  <c r="E580" i="25"/>
  <c r="E587" i="25"/>
  <c r="E592" i="25"/>
  <c r="E597" i="25"/>
  <c r="E603" i="25"/>
  <c r="E608" i="25"/>
  <c r="E612" i="25"/>
  <c r="E616" i="25"/>
  <c r="E620" i="25"/>
  <c r="E624" i="25"/>
  <c r="E625" i="25"/>
  <c r="E29" i="25"/>
  <c r="E61" i="25"/>
  <c r="E93" i="25"/>
  <c r="E125" i="25"/>
  <c r="E157" i="25"/>
  <c r="E189" i="25"/>
  <c r="E221" i="25"/>
  <c r="E248" i="25"/>
  <c r="E264" i="25"/>
  <c r="E280" i="25"/>
  <c r="E296" i="25"/>
  <c r="E312" i="25"/>
  <c r="E328" i="25"/>
  <c r="E344" i="25"/>
  <c r="E360" i="25"/>
  <c r="E376" i="25"/>
  <c r="E392" i="25"/>
  <c r="E408" i="25"/>
  <c r="E424" i="25"/>
  <c r="E440" i="25"/>
  <c r="E456" i="25"/>
  <c r="E472" i="25"/>
  <c r="E488" i="25"/>
  <c r="E504" i="25"/>
  <c r="E520" i="25"/>
  <c r="E536" i="25"/>
  <c r="E552" i="25"/>
  <c r="E568" i="25"/>
  <c r="E584" i="25"/>
  <c r="E595" i="25"/>
  <c r="E605" i="25"/>
  <c r="E614" i="25"/>
  <c r="E622" i="25"/>
  <c r="E14" i="25"/>
  <c r="E46" i="25"/>
  <c r="E78" i="25"/>
  <c r="E110" i="25"/>
  <c r="E142" i="25"/>
  <c r="E174" i="25"/>
  <c r="E206" i="25"/>
  <c r="E238" i="25"/>
  <c r="E257" i="25"/>
  <c r="E273" i="25"/>
  <c r="E289" i="25"/>
  <c r="E305" i="25"/>
  <c r="E321" i="25"/>
  <c r="E337" i="25"/>
  <c r="E353" i="25"/>
  <c r="E369" i="25"/>
  <c r="E385" i="25"/>
  <c r="E401" i="25"/>
  <c r="E417" i="25"/>
  <c r="E433" i="25"/>
  <c r="E449" i="25"/>
  <c r="E465" i="25"/>
  <c r="E481" i="25"/>
  <c r="E497" i="25"/>
  <c r="E513" i="25"/>
  <c r="E529" i="25"/>
  <c r="E545" i="25"/>
  <c r="E561" i="25"/>
  <c r="E577" i="25"/>
  <c r="E591" i="25"/>
  <c r="E601" i="25"/>
  <c r="E611" i="25"/>
  <c r="E619" i="25"/>
  <c r="E22" i="25"/>
  <c r="E38" i="25"/>
  <c r="E54" i="25"/>
  <c r="E70" i="25"/>
  <c r="E86" i="25"/>
  <c r="E102" i="25"/>
  <c r="E118" i="25"/>
  <c r="E134" i="25"/>
  <c r="E150" i="25"/>
  <c r="E166" i="25"/>
  <c r="E182" i="25"/>
  <c r="E198" i="25"/>
  <c r="E214" i="25"/>
  <c r="E230" i="25"/>
  <c r="E245" i="25"/>
  <c r="E253" i="25"/>
  <c r="E261" i="25"/>
  <c r="E269" i="25"/>
  <c r="E277" i="25"/>
  <c r="E285" i="25"/>
  <c r="E293" i="25"/>
  <c r="E301" i="25"/>
  <c r="E309" i="25"/>
  <c r="E317" i="25"/>
  <c r="E325" i="25"/>
  <c r="E333" i="25"/>
  <c r="E341" i="25"/>
  <c r="E349" i="25"/>
  <c r="E357" i="25"/>
  <c r="E365" i="25"/>
  <c r="E373" i="25"/>
  <c r="E381" i="25"/>
  <c r="E389" i="25"/>
  <c r="E397" i="25"/>
  <c r="E405" i="25"/>
  <c r="E413" i="25"/>
  <c r="E421" i="25"/>
  <c r="E429" i="25"/>
  <c r="E437" i="25"/>
  <c r="E445" i="25"/>
  <c r="E453" i="25"/>
  <c r="E461" i="25"/>
  <c r="E469" i="25"/>
  <c r="E477" i="25"/>
  <c r="E485" i="25"/>
  <c r="E493" i="25"/>
  <c r="E501" i="25"/>
  <c r="E509" i="25"/>
  <c r="E517" i="25"/>
  <c r="E525" i="25"/>
  <c r="E533" i="25"/>
  <c r="E541" i="25"/>
  <c r="E549" i="25"/>
  <c r="E557" i="25"/>
  <c r="E565" i="25"/>
  <c r="E573" i="25"/>
  <c r="E581" i="25"/>
  <c r="E588" i="25"/>
  <c r="E593" i="25"/>
  <c r="E599" i="25"/>
  <c r="E604" i="25"/>
  <c r="E609" i="25"/>
  <c r="E613" i="25"/>
  <c r="E617" i="25"/>
  <c r="E621" i="25"/>
  <c r="E13" i="25"/>
  <c r="E45" i="25"/>
  <c r="E77" i="25"/>
  <c r="E109" i="25"/>
  <c r="E141" i="25"/>
  <c r="E173" i="25"/>
  <c r="E205" i="25"/>
  <c r="E237" i="25"/>
  <c r="E256" i="25"/>
  <c r="E272" i="25"/>
  <c r="E288" i="25"/>
  <c r="E304" i="25"/>
  <c r="E320" i="25"/>
  <c r="E336" i="25"/>
  <c r="E352" i="25"/>
  <c r="E368" i="25"/>
  <c r="E384" i="25"/>
  <c r="E400" i="25"/>
  <c r="E416" i="25"/>
  <c r="E432" i="25"/>
  <c r="E448" i="25"/>
  <c r="E464" i="25"/>
  <c r="E480" i="25"/>
  <c r="E496" i="25"/>
  <c r="E512" i="25"/>
  <c r="E528" i="25"/>
  <c r="E544" i="25"/>
  <c r="E560" i="25"/>
  <c r="E576" i="25"/>
  <c r="E589" i="25"/>
  <c r="E600" i="25"/>
  <c r="E610" i="25"/>
  <c r="E618" i="25"/>
  <c r="E10" i="25"/>
  <c r="E30" i="25"/>
  <c r="E62" i="25"/>
  <c r="E94" i="25"/>
  <c r="E126" i="25"/>
  <c r="E158" i="25"/>
  <c r="E190" i="25"/>
  <c r="E222" i="25"/>
  <c r="E249" i="25"/>
  <c r="E265" i="25"/>
  <c r="E281" i="25"/>
  <c r="E297" i="25"/>
  <c r="E313" i="25"/>
  <c r="E329" i="25"/>
  <c r="E345" i="25"/>
  <c r="E361" i="25"/>
  <c r="E377" i="25"/>
  <c r="E393" i="25"/>
  <c r="E409" i="25"/>
  <c r="E425" i="25"/>
  <c r="E441" i="25"/>
  <c r="E457" i="25"/>
  <c r="E473" i="25"/>
  <c r="E489" i="25"/>
  <c r="E505" i="25"/>
  <c r="E521" i="25"/>
  <c r="E537" i="25"/>
  <c r="E553" i="25"/>
  <c r="E569" i="25"/>
  <c r="E585" i="25"/>
  <c r="E596" i="25"/>
  <c r="E607" i="25"/>
  <c r="E615" i="25"/>
  <c r="E623" i="25"/>
  <c r="C624" i="25"/>
  <c r="C620" i="25"/>
  <c r="C616" i="25"/>
  <c r="C612" i="25"/>
  <c r="C608" i="25"/>
  <c r="C604" i="25"/>
  <c r="C600" i="25"/>
  <c r="C596" i="25"/>
  <c r="C592" i="25"/>
  <c r="C588" i="25"/>
  <c r="C584" i="25"/>
  <c r="C580" i="25"/>
  <c r="C576" i="25"/>
  <c r="C572" i="25"/>
  <c r="C568" i="25"/>
  <c r="C564" i="25"/>
  <c r="C560" i="25"/>
  <c r="C556" i="25"/>
  <c r="C552" i="25"/>
  <c r="C548" i="25"/>
  <c r="C544" i="25"/>
  <c r="C540" i="25"/>
  <c r="C536" i="25"/>
  <c r="C532" i="25"/>
  <c r="C528" i="25"/>
  <c r="C524" i="25"/>
  <c r="C520" i="25"/>
  <c r="C516" i="25"/>
  <c r="C512" i="25"/>
  <c r="C508" i="25"/>
  <c r="C504" i="25"/>
  <c r="C500" i="25"/>
  <c r="C496" i="25"/>
  <c r="C492" i="25"/>
  <c r="C488" i="25"/>
  <c r="C484" i="25"/>
  <c r="C480" i="25"/>
  <c r="C476" i="25"/>
  <c r="C472" i="25"/>
  <c r="C468" i="25"/>
  <c r="C464" i="25"/>
  <c r="C460" i="25"/>
  <c r="C456" i="25"/>
  <c r="C452" i="25"/>
  <c r="C448" i="25"/>
  <c r="C444" i="25"/>
  <c r="C440" i="25"/>
  <c r="C436" i="25"/>
  <c r="C432" i="25"/>
  <c r="C428" i="25"/>
  <c r="C424" i="25"/>
  <c r="C420" i="25"/>
  <c r="C416" i="25"/>
  <c r="C412" i="25"/>
  <c r="C408" i="25"/>
  <c r="C404" i="25"/>
  <c r="C400" i="25"/>
  <c r="C396" i="25"/>
  <c r="C392" i="25"/>
  <c r="C388" i="25"/>
  <c r="C384" i="25"/>
  <c r="C380" i="25"/>
  <c r="C376" i="25"/>
  <c r="C372" i="25"/>
  <c r="C368" i="25"/>
  <c r="C364" i="25"/>
  <c r="C360" i="25"/>
  <c r="C356" i="25"/>
  <c r="C352" i="25"/>
  <c r="C348" i="25"/>
  <c r="C344" i="25"/>
  <c r="C340" i="25"/>
  <c r="C336" i="25"/>
  <c r="C332" i="25"/>
  <c r="C328" i="25"/>
  <c r="C324" i="25"/>
  <c r="C320" i="25"/>
  <c r="C316" i="25"/>
  <c r="C312" i="25"/>
  <c r="C308" i="25"/>
  <c r="C304" i="25"/>
  <c r="C300" i="25"/>
  <c r="C296" i="25"/>
  <c r="C292" i="25"/>
  <c r="C288" i="25"/>
  <c r="C284" i="25"/>
  <c r="C623" i="25"/>
  <c r="C619" i="25"/>
  <c r="C615" i="25"/>
  <c r="C611" i="25"/>
  <c r="C607" i="25"/>
  <c r="C603" i="25"/>
  <c r="C599" i="25"/>
  <c r="C595" i="25"/>
  <c r="C591" i="25"/>
  <c r="C587" i="25"/>
  <c r="C583" i="25"/>
  <c r="C579" i="25"/>
  <c r="C575" i="25"/>
  <c r="C571" i="25"/>
  <c r="C567" i="25"/>
  <c r="C563" i="25"/>
  <c r="C559" i="25"/>
  <c r="C555" i="25"/>
  <c r="C551" i="25"/>
  <c r="C547" i="25"/>
  <c r="C543" i="25"/>
  <c r="C539" i="25"/>
  <c r="C535" i="25"/>
  <c r="C531" i="25"/>
  <c r="C527" i="25"/>
  <c r="C523" i="25"/>
  <c r="C519" i="25"/>
  <c r="C515" i="25"/>
  <c r="C511" i="25"/>
  <c r="C507" i="25"/>
  <c r="C503" i="25"/>
  <c r="C499" i="25"/>
  <c r="C495" i="25"/>
  <c r="C491" i="25"/>
  <c r="C487" i="25"/>
  <c r="C483" i="25"/>
  <c r="C479" i="25"/>
  <c r="C475" i="25"/>
  <c r="C471" i="25"/>
  <c r="C467" i="25"/>
  <c r="C463" i="25"/>
  <c r="C459" i="25"/>
  <c r="C455" i="25"/>
  <c r="C451" i="25"/>
  <c r="C447" i="25"/>
  <c r="C443" i="25"/>
  <c r="C439" i="25"/>
  <c r="C435" i="25"/>
  <c r="C431" i="25"/>
  <c r="C427" i="25"/>
  <c r="C423" i="25"/>
  <c r="C419" i="25"/>
  <c r="C415" i="25"/>
  <c r="C411" i="25"/>
  <c r="C407" i="25"/>
  <c r="C403" i="25"/>
  <c r="C399" i="25"/>
  <c r="C395" i="25"/>
  <c r="C391" i="25"/>
  <c r="C387" i="25"/>
  <c r="C383" i="25"/>
  <c r="C379" i="25"/>
  <c r="C375" i="25"/>
  <c r="C371" i="25"/>
  <c r="C367" i="25"/>
  <c r="C363" i="25"/>
  <c r="C359" i="25"/>
  <c r="C355" i="25"/>
  <c r="C351" i="25"/>
  <c r="C347" i="25"/>
  <c r="C343" i="25"/>
  <c r="C339" i="25"/>
  <c r="C335" i="25"/>
  <c r="C331" i="25"/>
  <c r="C327" i="25"/>
  <c r="C323" i="25"/>
  <c r="C319" i="25"/>
  <c r="C315" i="25"/>
  <c r="C311" i="25"/>
  <c r="C307" i="25"/>
  <c r="C303" i="25"/>
  <c r="C299" i="25"/>
  <c r="C295" i="25"/>
  <c r="C291" i="25"/>
  <c r="C287" i="25"/>
  <c r="C622" i="25"/>
  <c r="C614" i="25"/>
  <c r="C606" i="25"/>
  <c r="C598" i="25"/>
  <c r="C590" i="25"/>
  <c r="C582" i="25"/>
  <c r="C574" i="25"/>
  <c r="C566" i="25"/>
  <c r="C558" i="25"/>
  <c r="C550" i="25"/>
  <c r="C542" i="25"/>
  <c r="C534" i="25"/>
  <c r="C526" i="25"/>
  <c r="C518" i="25"/>
  <c r="C510" i="25"/>
  <c r="C502" i="25"/>
  <c r="C494" i="25"/>
  <c r="C486" i="25"/>
  <c r="C478" i="25"/>
  <c r="C470" i="25"/>
  <c r="C462" i="25"/>
  <c r="C454" i="25"/>
  <c r="C446" i="25"/>
  <c r="C438" i="25"/>
  <c r="C430" i="25"/>
  <c r="C422" i="25"/>
  <c r="C414" i="25"/>
  <c r="C406" i="25"/>
  <c r="C398" i="25"/>
  <c r="C390" i="25"/>
  <c r="C382" i="25"/>
  <c r="C374" i="25"/>
  <c r="C366" i="25"/>
  <c r="C358" i="25"/>
  <c r="C350" i="25"/>
  <c r="C342" i="25"/>
  <c r="C334" i="25"/>
  <c r="C326" i="25"/>
  <c r="C318" i="25"/>
  <c r="C310" i="25"/>
  <c r="C302" i="25"/>
  <c r="C294" i="25"/>
  <c r="C286" i="25"/>
  <c r="C281" i="25"/>
  <c r="C277" i="25"/>
  <c r="C273" i="25"/>
  <c r="C269" i="25"/>
  <c r="C265" i="25"/>
  <c r="C261" i="25"/>
  <c r="C257" i="25"/>
  <c r="C253" i="25"/>
  <c r="C249" i="25"/>
  <c r="C245" i="25"/>
  <c r="C241" i="25"/>
  <c r="C237" i="25"/>
  <c r="C233" i="25"/>
  <c r="C229" i="25"/>
  <c r="C225" i="25"/>
  <c r="C221" i="25"/>
  <c r="C217" i="25"/>
  <c r="C213" i="25"/>
  <c r="C209" i="25"/>
  <c r="C205" i="25"/>
  <c r="C201" i="25"/>
  <c r="C197" i="25"/>
  <c r="C193" i="25"/>
  <c r="C189" i="25"/>
  <c r="C185" i="25"/>
  <c r="C181" i="25"/>
  <c r="C177" i="25"/>
  <c r="C173" i="25"/>
  <c r="C169" i="25"/>
  <c r="C165" i="25"/>
  <c r="C161" i="25"/>
  <c r="C157" i="25"/>
  <c r="C153" i="25"/>
  <c r="C149" i="25"/>
  <c r="C145" i="25"/>
  <c r="C141" i="25"/>
  <c r="C137" i="25"/>
  <c r="C133" i="25"/>
  <c r="C129" i="25"/>
  <c r="C125" i="25"/>
  <c r="C121" i="25"/>
  <c r="C117" i="25"/>
  <c r="C113" i="25"/>
  <c r="C109" i="25"/>
  <c r="C105" i="25"/>
  <c r="C101" i="25"/>
  <c r="C97" i="25"/>
  <c r="C93" i="25"/>
  <c r="C89" i="25"/>
  <c r="C85" i="25"/>
  <c r="C81" i="25"/>
  <c r="C77" i="25"/>
  <c r="C73" i="25"/>
  <c r="C69" i="25"/>
  <c r="C65" i="25"/>
  <c r="C61" i="25"/>
  <c r="C57" i="25"/>
  <c r="C53" i="25"/>
  <c r="C49" i="25"/>
  <c r="C45" i="25"/>
  <c r="C41" i="25"/>
  <c r="C37" i="25"/>
  <c r="C33" i="25"/>
  <c r="C29" i="25"/>
  <c r="C25" i="25"/>
  <c r="C21" i="25"/>
  <c r="C17" i="25"/>
  <c r="C13" i="25"/>
  <c r="C621" i="25"/>
  <c r="C613" i="25"/>
  <c r="C605" i="25"/>
  <c r="C597" i="25"/>
  <c r="C589" i="25"/>
  <c r="C581" i="25"/>
  <c r="C573" i="25"/>
  <c r="C565" i="25"/>
  <c r="C557" i="25"/>
  <c r="C549" i="25"/>
  <c r="C541" i="25"/>
  <c r="C533" i="25"/>
  <c r="C525" i="25"/>
  <c r="C517" i="25"/>
  <c r="C509" i="25"/>
  <c r="C501" i="25"/>
  <c r="C493" i="25"/>
  <c r="C485" i="25"/>
  <c r="C477" i="25"/>
  <c r="C469" i="25"/>
  <c r="C461" i="25"/>
  <c r="C453" i="25"/>
  <c r="C445" i="25"/>
  <c r="C437" i="25"/>
  <c r="C429" i="25"/>
  <c r="C421" i="25"/>
  <c r="C413" i="25"/>
  <c r="C405" i="25"/>
  <c r="C397" i="25"/>
  <c r="C389" i="25"/>
  <c r="C381" i="25"/>
  <c r="C373" i="25"/>
  <c r="C365" i="25"/>
  <c r="C357" i="25"/>
  <c r="C349" i="25"/>
  <c r="C341" i="25"/>
  <c r="C333" i="25"/>
  <c r="C325" i="25"/>
  <c r="C317" i="25"/>
  <c r="C309" i="25"/>
  <c r="C301" i="25"/>
  <c r="C293" i="25"/>
  <c r="C285" i="25"/>
  <c r="C280" i="25"/>
  <c r="C276" i="25"/>
  <c r="C272" i="25"/>
  <c r="C268" i="25"/>
  <c r="C264" i="25"/>
  <c r="C260" i="25"/>
  <c r="C256" i="25"/>
  <c r="C252" i="25"/>
  <c r="C248" i="25"/>
  <c r="C244" i="25"/>
  <c r="C240" i="25"/>
  <c r="C236" i="25"/>
  <c r="C232" i="25"/>
  <c r="C228" i="25"/>
  <c r="C224" i="25"/>
  <c r="C220" i="25"/>
  <c r="C216" i="25"/>
  <c r="C212" i="25"/>
  <c r="C208" i="25"/>
  <c r="C204" i="25"/>
  <c r="C200" i="25"/>
  <c r="C196" i="25"/>
  <c r="C192" i="25"/>
  <c r="C188" i="25"/>
  <c r="C184" i="25"/>
  <c r="C180" i="25"/>
  <c r="C176" i="25"/>
  <c r="C172" i="25"/>
  <c r="C168" i="25"/>
  <c r="C164" i="25"/>
  <c r="C160" i="25"/>
  <c r="C156" i="25"/>
  <c r="C152" i="25"/>
  <c r="C148" i="25"/>
  <c r="C144" i="25"/>
  <c r="C140" i="25"/>
  <c r="C136" i="25"/>
  <c r="C132" i="25"/>
  <c r="C128" i="25"/>
  <c r="C124" i="25"/>
  <c r="C120" i="25"/>
  <c r="C116" i="25"/>
  <c r="C112" i="25"/>
  <c r="C108" i="25"/>
  <c r="C104" i="25"/>
  <c r="C100" i="25"/>
  <c r="C96" i="25"/>
  <c r="C92" i="25"/>
  <c r="C88" i="25"/>
  <c r="C84" i="25"/>
  <c r="C80" i="25"/>
  <c r="C76" i="25"/>
  <c r="C72" i="25"/>
  <c r="C68" i="25"/>
  <c r="C64" i="25"/>
  <c r="C60" i="25"/>
  <c r="C56" i="25"/>
  <c r="C52" i="25"/>
  <c r="C48" i="25"/>
  <c r="C44" i="25"/>
  <c r="C40" i="25"/>
  <c r="C36" i="25"/>
  <c r="C32" i="25"/>
  <c r="C28" i="25"/>
  <c r="C24" i="25"/>
  <c r="C20" i="25"/>
  <c r="C16" i="25"/>
  <c r="C12" i="25"/>
  <c r="C618" i="25"/>
  <c r="C602" i="25"/>
  <c r="C586" i="25"/>
  <c r="C570" i="25"/>
  <c r="C554" i="25"/>
  <c r="C538" i="25"/>
  <c r="C522" i="25"/>
  <c r="C506" i="25"/>
  <c r="C490" i="25"/>
  <c r="C474" i="25"/>
  <c r="C458" i="25"/>
  <c r="C442" i="25"/>
  <c r="C426" i="25"/>
  <c r="C410" i="25"/>
  <c r="C394" i="25"/>
  <c r="C378" i="25"/>
  <c r="C362" i="25"/>
  <c r="C346" i="25"/>
  <c r="C330" i="25"/>
  <c r="C314" i="25"/>
  <c r="C298" i="25"/>
  <c r="C283" i="25"/>
  <c r="C275" i="25"/>
  <c r="C267" i="25"/>
  <c r="C259" i="25"/>
  <c r="C251" i="25"/>
  <c r="C243" i="25"/>
  <c r="C235" i="25"/>
  <c r="C227" i="25"/>
  <c r="C219" i="25"/>
  <c r="C211" i="25"/>
  <c r="C203" i="25"/>
  <c r="C195" i="25"/>
  <c r="C187" i="25"/>
  <c r="C179" i="25"/>
  <c r="C171" i="25"/>
  <c r="C163" i="25"/>
  <c r="C155" i="25"/>
  <c r="C147" i="25"/>
  <c r="C139" i="25"/>
  <c r="C131" i="25"/>
  <c r="C123" i="25"/>
  <c r="C115" i="25"/>
  <c r="C107" i="25"/>
  <c r="C99" i="25"/>
  <c r="C91" i="25"/>
  <c r="C83" i="25"/>
  <c r="C75" i="25"/>
  <c r="C67" i="25"/>
  <c r="C59" i="25"/>
  <c r="C51" i="25"/>
  <c r="C43" i="25"/>
  <c r="C35" i="25"/>
  <c r="C27" i="25"/>
  <c r="C19" i="25"/>
  <c r="C11" i="25"/>
  <c r="C617" i="25"/>
  <c r="C601" i="25"/>
  <c r="C585" i="25"/>
  <c r="C569" i="25"/>
  <c r="C553" i="25"/>
  <c r="C537" i="25"/>
  <c r="C521" i="25"/>
  <c r="C505" i="25"/>
  <c r="C489" i="25"/>
  <c r="C473" i="25"/>
  <c r="C457" i="25"/>
  <c r="C441" i="25"/>
  <c r="C425" i="25"/>
  <c r="C409" i="25"/>
  <c r="C393" i="25"/>
  <c r="C377" i="25"/>
  <c r="C361" i="25"/>
  <c r="C345" i="25"/>
  <c r="C329" i="25"/>
  <c r="C313" i="25"/>
  <c r="C297" i="25"/>
  <c r="C282" i="25"/>
  <c r="C274" i="25"/>
  <c r="C266" i="25"/>
  <c r="C258" i="25"/>
  <c r="C250" i="25"/>
  <c r="C242" i="25"/>
  <c r="C234" i="25"/>
  <c r="C226" i="25"/>
  <c r="C218" i="25"/>
  <c r="C210" i="25"/>
  <c r="C202" i="25"/>
  <c r="C194" i="25"/>
  <c r="C186" i="25"/>
  <c r="C178" i="25"/>
  <c r="C170" i="25"/>
  <c r="C162" i="25"/>
  <c r="C154" i="25"/>
  <c r="C146" i="25"/>
  <c r="C138" i="25"/>
  <c r="C130" i="25"/>
  <c r="C122" i="25"/>
  <c r="C114" i="25"/>
  <c r="C106" i="25"/>
  <c r="C98" i="25"/>
  <c r="C90" i="25"/>
  <c r="C82" i="25"/>
  <c r="C74" i="25"/>
  <c r="C66" i="25"/>
  <c r="C58" i="25"/>
  <c r="C50" i="25"/>
  <c r="C42" i="25"/>
  <c r="C34" i="25"/>
  <c r="C26" i="25"/>
  <c r="C18" i="25"/>
  <c r="C610" i="25"/>
  <c r="C578" i="25"/>
  <c r="C546" i="25"/>
  <c r="C514" i="25"/>
  <c r="C482" i="25"/>
  <c r="C450" i="25"/>
  <c r="C418" i="25"/>
  <c r="C386" i="25"/>
  <c r="C354" i="25"/>
  <c r="C322" i="25"/>
  <c r="C290" i="25"/>
  <c r="C271" i="25"/>
  <c r="C255" i="25"/>
  <c r="C239" i="25"/>
  <c r="C223" i="25"/>
  <c r="C207" i="25"/>
  <c r="C191" i="25"/>
  <c r="C175" i="25"/>
  <c r="C159" i="25"/>
  <c r="C143" i="25"/>
  <c r="C127" i="25"/>
  <c r="C111" i="25"/>
  <c r="C95" i="25"/>
  <c r="C79" i="25"/>
  <c r="C63" i="25"/>
  <c r="C47" i="25"/>
  <c r="C31" i="25"/>
  <c r="C15" i="25"/>
  <c r="C562" i="25"/>
  <c r="C530" i="25"/>
  <c r="C466" i="25"/>
  <c r="C402" i="25"/>
  <c r="C338" i="25"/>
  <c r="C279" i="25"/>
  <c r="C247" i="25"/>
  <c r="C215" i="25"/>
  <c r="C183" i="25"/>
  <c r="C151" i="25"/>
  <c r="C119" i="25"/>
  <c r="C87" i="25"/>
  <c r="C55" i="25"/>
  <c r="C23" i="25"/>
  <c r="C625" i="25"/>
  <c r="C561" i="25"/>
  <c r="C497" i="25"/>
  <c r="C433" i="25"/>
  <c r="C369" i="25"/>
  <c r="C305" i="25"/>
  <c r="C262" i="25"/>
  <c r="C230" i="25"/>
  <c r="C198" i="25"/>
  <c r="C166" i="25"/>
  <c r="C134" i="25"/>
  <c r="C102" i="25"/>
  <c r="C70" i="25"/>
  <c r="C38" i="25"/>
  <c r="C609" i="25"/>
  <c r="C577" i="25"/>
  <c r="C545" i="25"/>
  <c r="C513" i="25"/>
  <c r="C481" i="25"/>
  <c r="C449" i="25"/>
  <c r="C417" i="25"/>
  <c r="C385" i="25"/>
  <c r="C353" i="25"/>
  <c r="C321" i="25"/>
  <c r="C289" i="25"/>
  <c r="C270" i="25"/>
  <c r="C254" i="25"/>
  <c r="C238" i="25"/>
  <c r="C222" i="25"/>
  <c r="C206" i="25"/>
  <c r="C190" i="25"/>
  <c r="C174" i="25"/>
  <c r="C158" i="25"/>
  <c r="C142" i="25"/>
  <c r="C126" i="25"/>
  <c r="C110" i="25"/>
  <c r="C94" i="25"/>
  <c r="C78" i="25"/>
  <c r="C62" i="25"/>
  <c r="C46" i="25"/>
  <c r="C30" i="25"/>
  <c r="C14" i="25"/>
  <c r="C594" i="25"/>
  <c r="C498" i="25"/>
  <c r="C434" i="25"/>
  <c r="C370" i="25"/>
  <c r="C306" i="25"/>
  <c r="C263" i="25"/>
  <c r="C231" i="25"/>
  <c r="C199" i="25"/>
  <c r="C167" i="25"/>
  <c r="C135" i="25"/>
  <c r="C103" i="25"/>
  <c r="C71" i="25"/>
  <c r="C39" i="25"/>
  <c r="C593" i="25"/>
  <c r="C529" i="25"/>
  <c r="C465" i="25"/>
  <c r="C401" i="25"/>
  <c r="C337" i="25"/>
  <c r="C278" i="25"/>
  <c r="C246" i="25"/>
  <c r="C214" i="25"/>
  <c r="C182" i="25"/>
  <c r="C150" i="25"/>
  <c r="C118" i="25"/>
  <c r="C86" i="25"/>
  <c r="C54" i="25"/>
  <c r="C22" i="25"/>
  <c r="BC277" i="14"/>
  <c r="AY277" i="14"/>
  <c r="AU277" i="14"/>
  <c r="AQ277" i="14"/>
  <c r="AM277" i="14"/>
  <c r="AI277" i="14"/>
  <c r="AE277" i="14"/>
  <c r="AA277" i="14"/>
  <c r="W277" i="14"/>
  <c r="S277" i="14"/>
  <c r="O277" i="14"/>
  <c r="K277" i="14"/>
  <c r="BA277" i="14"/>
  <c r="AO277" i="14"/>
  <c r="AG277" i="14"/>
  <c r="Y277" i="14"/>
  <c r="Q277" i="14"/>
  <c r="M277" i="14"/>
  <c r="BD277" i="14"/>
  <c r="AV277" i="14"/>
  <c r="AN277" i="14"/>
  <c r="AF277" i="14"/>
  <c r="X277" i="14"/>
  <c r="P277" i="14"/>
  <c r="BF277" i="14"/>
  <c r="BB277" i="14"/>
  <c r="AX277" i="14"/>
  <c r="AT277" i="14"/>
  <c r="AP277" i="14"/>
  <c r="AL277" i="14"/>
  <c r="AH277" i="14"/>
  <c r="AD277" i="14"/>
  <c r="Z277" i="14"/>
  <c r="V277" i="14"/>
  <c r="R277" i="14"/>
  <c r="N277" i="14"/>
  <c r="J277" i="14"/>
  <c r="BE277" i="14"/>
  <c r="AW277" i="14"/>
  <c r="AS277" i="14"/>
  <c r="AK277" i="14"/>
  <c r="AC277" i="14"/>
  <c r="U277" i="14"/>
  <c r="AZ277" i="14"/>
  <c r="AR277" i="14"/>
  <c r="AJ277" i="14"/>
  <c r="AB277" i="14"/>
  <c r="T277" i="14"/>
  <c r="L277" i="14"/>
  <c r="X21" i="22"/>
  <c r="X24" i="22" s="1"/>
  <c r="P21" i="22"/>
  <c r="P24" i="22" s="1"/>
  <c r="AR21" i="22"/>
  <c r="AR24" i="22" s="1"/>
  <c r="V36" i="22"/>
  <c r="V39" i="22" s="1"/>
  <c r="AV21" i="22"/>
  <c r="AV24" i="22" s="1"/>
  <c r="AL36" i="22"/>
  <c r="AL39" i="22" s="1"/>
  <c r="F21" i="22"/>
  <c r="F24" i="22" s="1"/>
  <c r="G66" i="5"/>
  <c r="G71" i="5" s="1"/>
  <c r="F22" i="22" s="1"/>
  <c r="J21" i="22"/>
  <c r="J24" i="22" s="1"/>
  <c r="K66" i="5"/>
  <c r="K71" i="5" s="1"/>
  <c r="J22" i="22" s="1"/>
  <c r="N21" i="22"/>
  <c r="N24" i="22" s="1"/>
  <c r="O66" i="5"/>
  <c r="O71" i="5" s="1"/>
  <c r="N22" i="22" s="1"/>
  <c r="R21" i="22"/>
  <c r="R24" i="22" s="1"/>
  <c r="S66" i="5"/>
  <c r="S71" i="5" s="1"/>
  <c r="R22" i="22" s="1"/>
  <c r="V21" i="22"/>
  <c r="V24" i="22" s="1"/>
  <c r="W66" i="5"/>
  <c r="W71" i="5" s="1"/>
  <c r="V22" i="22" s="1"/>
  <c r="Z21" i="22"/>
  <c r="Z24" i="22" s="1"/>
  <c r="AA66" i="5"/>
  <c r="AA71" i="5" s="1"/>
  <c r="Z22" i="22" s="1"/>
  <c r="AD21" i="22"/>
  <c r="AD24" i="22" s="1"/>
  <c r="AE66" i="5"/>
  <c r="AE71" i="5" s="1"/>
  <c r="AD22" i="22" s="1"/>
  <c r="AH21" i="22"/>
  <c r="AH24" i="22" s="1"/>
  <c r="AI66" i="5"/>
  <c r="AI71" i="5" s="1"/>
  <c r="AH22" i="22" s="1"/>
  <c r="AL21" i="22"/>
  <c r="AL24" i="22" s="1"/>
  <c r="AM66" i="5"/>
  <c r="AM71" i="5" s="1"/>
  <c r="AL22" i="22" s="1"/>
  <c r="AP21" i="22"/>
  <c r="AP24" i="22" s="1"/>
  <c r="AQ66" i="5"/>
  <c r="AQ71" i="5" s="1"/>
  <c r="AP22" i="22" s="1"/>
  <c r="AT21" i="22"/>
  <c r="AT24" i="22" s="1"/>
  <c r="AU66" i="5"/>
  <c r="AU71" i="5" s="1"/>
  <c r="AT22" i="22" s="1"/>
  <c r="AX21" i="22"/>
  <c r="AX24" i="22" s="1"/>
  <c r="AY66" i="5"/>
  <c r="AY71" i="5" s="1"/>
  <c r="AX22" i="22" s="1"/>
  <c r="H36" i="22"/>
  <c r="H39" i="22" s="1"/>
  <c r="I67" i="5"/>
  <c r="I72" i="5" s="1"/>
  <c r="H37" i="22" s="1"/>
  <c r="L36" i="22"/>
  <c r="L39" i="22" s="1"/>
  <c r="M67" i="5"/>
  <c r="M72" i="5" s="1"/>
  <c r="L37" i="22" s="1"/>
  <c r="P36" i="22"/>
  <c r="P39" i="22" s="1"/>
  <c r="Q67" i="5"/>
  <c r="Q72" i="5" s="1"/>
  <c r="P37" i="22" s="1"/>
  <c r="T36" i="22"/>
  <c r="T39" i="22" s="1"/>
  <c r="U67" i="5"/>
  <c r="U72" i="5" s="1"/>
  <c r="T37" i="22" s="1"/>
  <c r="X36" i="22"/>
  <c r="X39" i="22" s="1"/>
  <c r="Y67" i="5"/>
  <c r="Y72" i="5" s="1"/>
  <c r="X37" i="22" s="1"/>
  <c r="AB36" i="22"/>
  <c r="AB39" i="22" s="1"/>
  <c r="AC67" i="5"/>
  <c r="AC72" i="5" s="1"/>
  <c r="AB37" i="22" s="1"/>
  <c r="AF36" i="22"/>
  <c r="AF39" i="22" s="1"/>
  <c r="AG67" i="5"/>
  <c r="AG72" i="5" s="1"/>
  <c r="AF37" i="22" s="1"/>
  <c r="AJ36" i="22"/>
  <c r="AJ39" i="22" s="1"/>
  <c r="AK67" i="5"/>
  <c r="AK72" i="5" s="1"/>
  <c r="AJ37" i="22" s="1"/>
  <c r="AN36" i="22"/>
  <c r="AN39" i="22" s="1"/>
  <c r="AO67" i="5"/>
  <c r="AO72" i="5" s="1"/>
  <c r="AN37" i="22" s="1"/>
  <c r="AR36" i="22"/>
  <c r="AR39" i="22" s="1"/>
  <c r="AS67" i="5"/>
  <c r="AS72" i="5" s="1"/>
  <c r="AR37" i="22" s="1"/>
  <c r="AV36" i="22"/>
  <c r="AV39" i="22" s="1"/>
  <c r="AW67" i="5"/>
  <c r="AW72" i="5" s="1"/>
  <c r="AV37" i="22" s="1"/>
  <c r="AZ36" i="22"/>
  <c r="AZ39" i="22" s="1"/>
  <c r="BA67" i="5"/>
  <c r="BA72" i="5" s="1"/>
  <c r="AZ37" i="22" s="1"/>
  <c r="E21" i="22"/>
  <c r="E24" i="22" s="1"/>
  <c r="F66" i="5"/>
  <c r="F71" i="5" s="1"/>
  <c r="E22" i="22" s="1"/>
  <c r="I21" i="22"/>
  <c r="I24" i="22" s="1"/>
  <c r="J66" i="5"/>
  <c r="J71" i="5" s="1"/>
  <c r="I22" i="22" s="1"/>
  <c r="M21" i="22"/>
  <c r="M24" i="22" s="1"/>
  <c r="N66" i="5"/>
  <c r="N71" i="5" s="1"/>
  <c r="M22" i="22" s="1"/>
  <c r="Q21" i="22"/>
  <c r="Q24" i="22" s="1"/>
  <c r="R66" i="5"/>
  <c r="R71" i="5" s="1"/>
  <c r="Q22" i="22" s="1"/>
  <c r="U21" i="22"/>
  <c r="U24" i="22" s="1"/>
  <c r="V66" i="5"/>
  <c r="V71" i="5" s="1"/>
  <c r="U22" i="22" s="1"/>
  <c r="Y21" i="22"/>
  <c r="Y24" i="22" s="1"/>
  <c r="Z66" i="5"/>
  <c r="Z71" i="5" s="1"/>
  <c r="Y22" i="22" s="1"/>
  <c r="AC21" i="22"/>
  <c r="AC24" i="22" s="1"/>
  <c r="AD66" i="5"/>
  <c r="AD71" i="5" s="1"/>
  <c r="AC22" i="22" s="1"/>
  <c r="AG21" i="22"/>
  <c r="AG24" i="22" s="1"/>
  <c r="AH66" i="5"/>
  <c r="AH71" i="5" s="1"/>
  <c r="AG22" i="22" s="1"/>
  <c r="AK21" i="22"/>
  <c r="AK24" i="22" s="1"/>
  <c r="AL66" i="5"/>
  <c r="AL71" i="5" s="1"/>
  <c r="AK22" i="22" s="1"/>
  <c r="AO21" i="22"/>
  <c r="AO24" i="22" s="1"/>
  <c r="AP66" i="5"/>
  <c r="AP71" i="5" s="1"/>
  <c r="AO22" i="22" s="1"/>
  <c r="AS21" i="22"/>
  <c r="AS24" i="22" s="1"/>
  <c r="AT66" i="5"/>
  <c r="AT71" i="5" s="1"/>
  <c r="AS22" i="22" s="1"/>
  <c r="AW21" i="22"/>
  <c r="AW24" i="22" s="1"/>
  <c r="AX66" i="5"/>
  <c r="AX71" i="5" s="1"/>
  <c r="AW22" i="22" s="1"/>
  <c r="BA21" i="22"/>
  <c r="BA24" i="22" s="1"/>
  <c r="BB66" i="5"/>
  <c r="BB71" i="5" s="1"/>
  <c r="BA22" i="22" s="1"/>
  <c r="G36" i="22"/>
  <c r="G39" i="22" s="1"/>
  <c r="H67" i="5"/>
  <c r="H72" i="5" s="1"/>
  <c r="G37" i="22" s="1"/>
  <c r="K36" i="22"/>
  <c r="K39" i="22" s="1"/>
  <c r="L67" i="5"/>
  <c r="L72" i="5" s="1"/>
  <c r="K37" i="22" s="1"/>
  <c r="O36" i="22"/>
  <c r="O39" i="22" s="1"/>
  <c r="P67" i="5"/>
  <c r="P72" i="5" s="1"/>
  <c r="O37" i="22" s="1"/>
  <c r="S36" i="22"/>
  <c r="S39" i="22" s="1"/>
  <c r="T67" i="5"/>
  <c r="T72" i="5" s="1"/>
  <c r="S37" i="22" s="1"/>
  <c r="W36" i="22"/>
  <c r="W39" i="22" s="1"/>
  <c r="X67" i="5"/>
  <c r="X72" i="5" s="1"/>
  <c r="W37" i="22" s="1"/>
  <c r="AA36" i="22"/>
  <c r="AA39" i="22" s="1"/>
  <c r="AB67" i="5"/>
  <c r="AB72" i="5" s="1"/>
  <c r="AA37" i="22" s="1"/>
  <c r="AE36" i="22"/>
  <c r="AE39" i="22" s="1"/>
  <c r="AF67" i="5"/>
  <c r="AF72" i="5" s="1"/>
  <c r="AE37" i="22" s="1"/>
  <c r="AI36" i="22"/>
  <c r="AI39" i="22" s="1"/>
  <c r="AJ67" i="5"/>
  <c r="AJ72" i="5" s="1"/>
  <c r="AI37" i="22" s="1"/>
  <c r="AM36" i="22"/>
  <c r="AM39" i="22" s="1"/>
  <c r="AN67" i="5"/>
  <c r="AN72" i="5" s="1"/>
  <c r="AM37" i="22" s="1"/>
  <c r="AQ36" i="22"/>
  <c r="AQ39" i="22" s="1"/>
  <c r="AR67" i="5"/>
  <c r="AR72" i="5" s="1"/>
  <c r="AQ37" i="22" s="1"/>
  <c r="AU36" i="22"/>
  <c r="AU39" i="22" s="1"/>
  <c r="AV67" i="5"/>
  <c r="AV72" i="5" s="1"/>
  <c r="AU37" i="22" s="1"/>
  <c r="AY36" i="22"/>
  <c r="AY39" i="22" s="1"/>
  <c r="AZ67" i="5"/>
  <c r="AZ72" i="5" s="1"/>
  <c r="AY37" i="22" s="1"/>
  <c r="G21" i="22"/>
  <c r="G24" i="22" s="1"/>
  <c r="H66" i="5"/>
  <c r="H71" i="5" s="1"/>
  <c r="G22" i="22" s="1"/>
  <c r="K21" i="22"/>
  <c r="K24" i="22" s="1"/>
  <c r="L66" i="5"/>
  <c r="L71" i="5" s="1"/>
  <c r="K22" i="22" s="1"/>
  <c r="O21" i="22"/>
  <c r="O24" i="22" s="1"/>
  <c r="P66" i="5"/>
  <c r="P71" i="5" s="1"/>
  <c r="O22" i="22" s="1"/>
  <c r="S21" i="22"/>
  <c r="S24" i="22" s="1"/>
  <c r="T66" i="5"/>
  <c r="T71" i="5" s="1"/>
  <c r="S22" i="22" s="1"/>
  <c r="W21" i="22"/>
  <c r="W24" i="22" s="1"/>
  <c r="X66" i="5"/>
  <c r="X71" i="5" s="1"/>
  <c r="W22" i="22" s="1"/>
  <c r="AA21" i="22"/>
  <c r="AA24" i="22" s="1"/>
  <c r="AB66" i="5"/>
  <c r="AB71" i="5" s="1"/>
  <c r="AA22" i="22" s="1"/>
  <c r="AE21" i="22"/>
  <c r="AE24" i="22" s="1"/>
  <c r="AF66" i="5"/>
  <c r="AF71" i="5" s="1"/>
  <c r="AE22" i="22" s="1"/>
  <c r="AM21" i="22"/>
  <c r="AM24" i="22" s="1"/>
  <c r="AN66" i="5"/>
  <c r="AN71" i="5" s="1"/>
  <c r="AM22" i="22" s="1"/>
  <c r="AQ21" i="22"/>
  <c r="AQ24" i="22" s="1"/>
  <c r="AR66" i="5"/>
  <c r="AR71" i="5" s="1"/>
  <c r="AQ22" i="22" s="1"/>
  <c r="AU21" i="22"/>
  <c r="AU24" i="22" s="1"/>
  <c r="AV66" i="5"/>
  <c r="AV71" i="5" s="1"/>
  <c r="AU22" i="22" s="1"/>
  <c r="AY21" i="22"/>
  <c r="AY24" i="22" s="1"/>
  <c r="AZ66" i="5"/>
  <c r="AZ71" i="5" s="1"/>
  <c r="AY22" i="22" s="1"/>
  <c r="E36" i="22"/>
  <c r="E39" i="22" s="1"/>
  <c r="F67" i="5"/>
  <c r="F72" i="5" s="1"/>
  <c r="E37" i="22" s="1"/>
  <c r="I36" i="22"/>
  <c r="I39" i="22" s="1"/>
  <c r="J67" i="5"/>
  <c r="J72" i="5" s="1"/>
  <c r="I37" i="22" s="1"/>
  <c r="M36" i="22"/>
  <c r="M39" i="22" s="1"/>
  <c r="N67" i="5"/>
  <c r="N72" i="5" s="1"/>
  <c r="M37" i="22" s="1"/>
  <c r="Q36" i="22"/>
  <c r="Q39" i="22" s="1"/>
  <c r="R67" i="5"/>
  <c r="R72" i="5" s="1"/>
  <c r="Q37" i="22" s="1"/>
  <c r="U36" i="22"/>
  <c r="U39" i="22" s="1"/>
  <c r="V67" i="5"/>
  <c r="V72" i="5" s="1"/>
  <c r="U37" i="22" s="1"/>
  <c r="Y36" i="22"/>
  <c r="Y39" i="22" s="1"/>
  <c r="Z67" i="5"/>
  <c r="Z72" i="5" s="1"/>
  <c r="Y37" i="22" s="1"/>
  <c r="AC36" i="22"/>
  <c r="AC39" i="22" s="1"/>
  <c r="AD67" i="5"/>
  <c r="AD72" i="5" s="1"/>
  <c r="AC37" i="22" s="1"/>
  <c r="AG36" i="22"/>
  <c r="AG39" i="22" s="1"/>
  <c r="AH67" i="5"/>
  <c r="AH72" i="5" s="1"/>
  <c r="AG37" i="22" s="1"/>
  <c r="AK36" i="22"/>
  <c r="AK39" i="22" s="1"/>
  <c r="AL67" i="5"/>
  <c r="AL72" i="5" s="1"/>
  <c r="AK37" i="22" s="1"/>
  <c r="AO36" i="22"/>
  <c r="AO39" i="22" s="1"/>
  <c r="AP67" i="5"/>
  <c r="AP72" i="5" s="1"/>
  <c r="AO37" i="22" s="1"/>
  <c r="AS36" i="22"/>
  <c r="AS39" i="22" s="1"/>
  <c r="AT67" i="5"/>
  <c r="AT72" i="5" s="1"/>
  <c r="AS37" i="22" s="1"/>
  <c r="AW36" i="22"/>
  <c r="AW39" i="22" s="1"/>
  <c r="AX67" i="5"/>
  <c r="AX72" i="5" s="1"/>
  <c r="AW37" i="22" s="1"/>
  <c r="BA36" i="22"/>
  <c r="BA39" i="22" s="1"/>
  <c r="BB67" i="5"/>
  <c r="BB72" i="5" s="1"/>
  <c r="BA37" i="22" s="1"/>
  <c r="AI21" i="22"/>
  <c r="AI24" i="22" s="1"/>
  <c r="H21" i="22"/>
  <c r="H24" i="22" s="1"/>
  <c r="I66" i="5"/>
  <c r="I71" i="5" s="1"/>
  <c r="H22" i="22" s="1"/>
  <c r="T21" i="22"/>
  <c r="T24" i="22" s="1"/>
  <c r="U66" i="5"/>
  <c r="U71" i="5" s="1"/>
  <c r="T22" i="22" s="1"/>
  <c r="AB21" i="22"/>
  <c r="AB24" i="22" s="1"/>
  <c r="AC66" i="5"/>
  <c r="AC71" i="5" s="1"/>
  <c r="AB22" i="22" s="1"/>
  <c r="AF21" i="22"/>
  <c r="AF24" i="22" s="1"/>
  <c r="AG66" i="5"/>
  <c r="AG71" i="5" s="1"/>
  <c r="AF22" i="22" s="1"/>
  <c r="AN21" i="22"/>
  <c r="AN24" i="22" s="1"/>
  <c r="AO66" i="5"/>
  <c r="AO71" i="5" s="1"/>
  <c r="AN22" i="22" s="1"/>
  <c r="AZ21" i="22"/>
  <c r="AZ24" i="22" s="1"/>
  <c r="BA66" i="5"/>
  <c r="BA71" i="5" s="1"/>
  <c r="AZ22" i="22" s="1"/>
  <c r="F36" i="22"/>
  <c r="F39" i="22" s="1"/>
  <c r="G67" i="5"/>
  <c r="G72" i="5" s="1"/>
  <c r="F37" i="22" s="1"/>
  <c r="J36" i="22"/>
  <c r="J39" i="22" s="1"/>
  <c r="K67" i="5"/>
  <c r="K72" i="5" s="1"/>
  <c r="J37" i="22" s="1"/>
  <c r="N36" i="22"/>
  <c r="N39" i="22" s="1"/>
  <c r="O67" i="5"/>
  <c r="O72" i="5" s="1"/>
  <c r="N37" i="22" s="1"/>
  <c r="R36" i="22"/>
  <c r="R39" i="22" s="1"/>
  <c r="S67" i="5"/>
  <c r="S72" i="5" s="1"/>
  <c r="R37" i="22" s="1"/>
  <c r="Z36" i="22"/>
  <c r="Z39" i="22" s="1"/>
  <c r="AA67" i="5"/>
  <c r="AA72" i="5" s="1"/>
  <c r="Z37" i="22" s="1"/>
  <c r="AD36" i="22"/>
  <c r="AD39" i="22" s="1"/>
  <c r="AE67" i="5"/>
  <c r="AE72" i="5" s="1"/>
  <c r="AD37" i="22" s="1"/>
  <c r="AH36" i="22"/>
  <c r="AH39" i="22" s="1"/>
  <c r="AI67" i="5"/>
  <c r="AI72" i="5" s="1"/>
  <c r="AH37" i="22" s="1"/>
  <c r="AP36" i="22"/>
  <c r="AP39" i="22" s="1"/>
  <c r="AQ67" i="5"/>
  <c r="AQ72" i="5" s="1"/>
  <c r="AP37" i="22" s="1"/>
  <c r="AT36" i="22"/>
  <c r="AT39" i="22" s="1"/>
  <c r="AU67" i="5"/>
  <c r="AU72" i="5" s="1"/>
  <c r="AT37" i="22" s="1"/>
  <c r="AX36" i="22"/>
  <c r="AX39" i="22" s="1"/>
  <c r="AY67" i="5"/>
  <c r="AY72" i="5" s="1"/>
  <c r="AX37" i="22" s="1"/>
  <c r="L21" i="22"/>
  <c r="L24" i="22" s="1"/>
  <c r="AJ21" i="22"/>
  <c r="AJ24" i="22" s="1"/>
  <c r="E118" i="14"/>
  <c r="E56" i="14"/>
  <c r="H96" i="5"/>
  <c r="G96" i="5"/>
  <c r="F96" i="5"/>
  <c r="E96" i="5"/>
  <c r="F222" i="25" l="1"/>
  <c r="H222" i="25" s="1"/>
  <c r="I222" i="25" s="1"/>
  <c r="F94" i="25"/>
  <c r="H94" i="25" s="1"/>
  <c r="I94" i="25" s="1"/>
  <c r="F256" i="25"/>
  <c r="H256" i="25" s="1"/>
  <c r="I256" i="25" s="1"/>
  <c r="F545" i="25"/>
  <c r="H545" i="25" s="1"/>
  <c r="I545" i="25" s="1"/>
  <c r="F417" i="25"/>
  <c r="H417" i="25" s="1"/>
  <c r="I417" i="25" s="1"/>
  <c r="F289" i="25"/>
  <c r="H289" i="25" s="1"/>
  <c r="I289" i="25" s="1"/>
  <c r="F625" i="25"/>
  <c r="H625" i="25" s="1"/>
  <c r="I625" i="25" s="1"/>
  <c r="F612" i="25"/>
  <c r="H612" i="25" s="1"/>
  <c r="I612" i="25" s="1"/>
  <c r="F564" i="25"/>
  <c r="H564" i="25" s="1"/>
  <c r="I564" i="25" s="1"/>
  <c r="F532" i="25"/>
  <c r="H532" i="25" s="1"/>
  <c r="I532" i="25" s="1"/>
  <c r="F500" i="25"/>
  <c r="H500" i="25" s="1"/>
  <c r="I500" i="25" s="1"/>
  <c r="F468" i="25"/>
  <c r="H468" i="25" s="1"/>
  <c r="I468" i="25" s="1"/>
  <c r="F436" i="25"/>
  <c r="H436" i="25" s="1"/>
  <c r="I436" i="25" s="1"/>
  <c r="F404" i="25"/>
  <c r="H404" i="25" s="1"/>
  <c r="I404" i="25" s="1"/>
  <c r="F372" i="25"/>
  <c r="H372" i="25" s="1"/>
  <c r="I372" i="25" s="1"/>
  <c r="F340" i="25"/>
  <c r="H340" i="25" s="1"/>
  <c r="I340" i="25" s="1"/>
  <c r="F308" i="25"/>
  <c r="H308" i="25" s="1"/>
  <c r="I308" i="25" s="1"/>
  <c r="F181" i="25"/>
  <c r="H181" i="25" s="1"/>
  <c r="I181" i="25" s="1"/>
  <c r="F117" i="25"/>
  <c r="H117" i="25" s="1"/>
  <c r="I117" i="25" s="1"/>
  <c r="F53" i="25"/>
  <c r="H53" i="25" s="1"/>
  <c r="I53" i="25" s="1"/>
  <c r="F275" i="25"/>
  <c r="H275" i="25" s="1"/>
  <c r="I275" i="25" s="1"/>
  <c r="F242" i="25"/>
  <c r="H242" i="25" s="1"/>
  <c r="I242" i="25" s="1"/>
  <c r="F210" i="25"/>
  <c r="H210" i="25" s="1"/>
  <c r="I210" i="25" s="1"/>
  <c r="F178" i="25"/>
  <c r="H178" i="25" s="1"/>
  <c r="I178" i="25" s="1"/>
  <c r="F146" i="25"/>
  <c r="H146" i="25" s="1"/>
  <c r="I146" i="25" s="1"/>
  <c r="F114" i="25"/>
  <c r="H114" i="25" s="1"/>
  <c r="I114" i="25" s="1"/>
  <c r="F82" i="25"/>
  <c r="H82" i="25" s="1"/>
  <c r="I82" i="25" s="1"/>
  <c r="F50" i="25"/>
  <c r="H50" i="25" s="1"/>
  <c r="I50" i="25" s="1"/>
  <c r="F18" i="25"/>
  <c r="H18" i="25" s="1"/>
  <c r="I18" i="25" s="1"/>
  <c r="F546" i="25"/>
  <c r="H546" i="25" s="1"/>
  <c r="I546" i="25" s="1"/>
  <c r="F466" i="25"/>
  <c r="H466" i="25" s="1"/>
  <c r="I466" i="25" s="1"/>
  <c r="F434" i="25"/>
  <c r="H434" i="25" s="1"/>
  <c r="I434" i="25" s="1"/>
  <c r="F418" i="25"/>
  <c r="H418" i="25" s="1"/>
  <c r="I418" i="25" s="1"/>
  <c r="F290" i="25"/>
  <c r="H290" i="25" s="1"/>
  <c r="I290" i="25" s="1"/>
  <c r="F274" i="25"/>
  <c r="H274" i="25" s="1"/>
  <c r="I274" i="25" s="1"/>
  <c r="F223" i="25"/>
  <c r="H223" i="25" s="1"/>
  <c r="I223" i="25" s="1"/>
  <c r="F159" i="25"/>
  <c r="H159" i="25" s="1"/>
  <c r="I159" i="25" s="1"/>
  <c r="F95" i="25"/>
  <c r="H95" i="25" s="1"/>
  <c r="I95" i="25" s="1"/>
  <c r="F31" i="25"/>
  <c r="H31" i="25" s="1"/>
  <c r="I31" i="25" s="1"/>
  <c r="F607" i="25"/>
  <c r="H607" i="25" s="1"/>
  <c r="I607" i="25" s="1"/>
  <c r="F615" i="25"/>
  <c r="H615" i="25" s="1"/>
  <c r="I615" i="25" s="1"/>
  <c r="F569" i="25"/>
  <c r="H569" i="25" s="1"/>
  <c r="I569" i="25" s="1"/>
  <c r="F505" i="25"/>
  <c r="H505" i="25" s="1"/>
  <c r="I505" i="25" s="1"/>
  <c r="F441" i="25"/>
  <c r="H441" i="25" s="1"/>
  <c r="I441" i="25" s="1"/>
  <c r="F377" i="25"/>
  <c r="H377" i="25" s="1"/>
  <c r="I377" i="25" s="1"/>
  <c r="F313" i="25"/>
  <c r="H313" i="25" s="1"/>
  <c r="I313" i="25" s="1"/>
  <c r="F249" i="25"/>
  <c r="H249" i="25" s="1"/>
  <c r="I249" i="25" s="1"/>
  <c r="F10" i="25"/>
  <c r="H10" i="25" s="1"/>
  <c r="F589" i="25"/>
  <c r="H589" i="25" s="1"/>
  <c r="I589" i="25" s="1"/>
  <c r="F528" i="25"/>
  <c r="H528" i="25" s="1"/>
  <c r="I528" i="25" s="1"/>
  <c r="F464" i="25"/>
  <c r="H464" i="25" s="1"/>
  <c r="I464" i="25" s="1"/>
  <c r="F400" i="25"/>
  <c r="H400" i="25" s="1"/>
  <c r="I400" i="25" s="1"/>
  <c r="F336" i="25"/>
  <c r="H336" i="25" s="1"/>
  <c r="I336" i="25" s="1"/>
  <c r="F272" i="25"/>
  <c r="H272" i="25" s="1"/>
  <c r="I272" i="25" s="1"/>
  <c r="F613" i="25"/>
  <c r="H613" i="25" s="1"/>
  <c r="I613" i="25" s="1"/>
  <c r="F593" i="25"/>
  <c r="H593" i="25" s="1"/>
  <c r="I593" i="25" s="1"/>
  <c r="F277" i="25"/>
  <c r="H277" i="25" s="1"/>
  <c r="I277" i="25" s="1"/>
  <c r="F245" i="25"/>
  <c r="H245" i="25" s="1"/>
  <c r="I245" i="25" s="1"/>
  <c r="F182" i="25"/>
  <c r="H182" i="25" s="1"/>
  <c r="I182" i="25" s="1"/>
  <c r="F118" i="25"/>
  <c r="H118" i="25" s="1"/>
  <c r="I118" i="25" s="1"/>
  <c r="F54" i="25"/>
  <c r="H54" i="25" s="1"/>
  <c r="I54" i="25" s="1"/>
  <c r="F561" i="25"/>
  <c r="H561" i="25" s="1"/>
  <c r="I561" i="25" s="1"/>
  <c r="F433" i="25"/>
  <c r="H433" i="25" s="1"/>
  <c r="I433" i="25" s="1"/>
  <c r="F369" i="25"/>
  <c r="H369" i="25" s="1"/>
  <c r="I369" i="25" s="1"/>
  <c r="F305" i="25"/>
  <c r="H305" i="25" s="1"/>
  <c r="I305" i="25" s="1"/>
  <c r="F238" i="25"/>
  <c r="H238" i="25" s="1"/>
  <c r="I238" i="25" s="1"/>
  <c r="F110" i="25"/>
  <c r="H110" i="25" s="1"/>
  <c r="I110" i="25" s="1"/>
  <c r="F622" i="25"/>
  <c r="H622" i="25" s="1"/>
  <c r="I622" i="25" s="1"/>
  <c r="F584" i="25"/>
  <c r="H584" i="25" s="1"/>
  <c r="I584" i="25" s="1"/>
  <c r="F520" i="25"/>
  <c r="H520" i="25" s="1"/>
  <c r="I520" i="25" s="1"/>
  <c r="F456" i="25"/>
  <c r="H456" i="25" s="1"/>
  <c r="I456" i="25" s="1"/>
  <c r="F392" i="25"/>
  <c r="H392" i="25" s="1"/>
  <c r="I392" i="25" s="1"/>
  <c r="F328" i="25"/>
  <c r="H328" i="25" s="1"/>
  <c r="I328" i="25" s="1"/>
  <c r="F616" i="25"/>
  <c r="H616" i="25" s="1"/>
  <c r="I616" i="25" s="1"/>
  <c r="F252" i="25"/>
  <c r="H252" i="25" s="1"/>
  <c r="I252" i="25" s="1"/>
  <c r="F197" i="25"/>
  <c r="H197" i="25" s="1"/>
  <c r="I197" i="25" s="1"/>
  <c r="F133" i="25"/>
  <c r="H133" i="25" s="1"/>
  <c r="I133" i="25" s="1"/>
  <c r="F69" i="25"/>
  <c r="H69" i="25" s="1"/>
  <c r="I69" i="25" s="1"/>
  <c r="F583" i="25"/>
  <c r="H583" i="25" s="1"/>
  <c r="I583" i="25" s="1"/>
  <c r="F567" i="25"/>
  <c r="H567" i="25" s="1"/>
  <c r="I567" i="25" s="1"/>
  <c r="F551" i="25"/>
  <c r="H551" i="25" s="1"/>
  <c r="I551" i="25" s="1"/>
  <c r="F535" i="25"/>
  <c r="H535" i="25" s="1"/>
  <c r="I535" i="25" s="1"/>
  <c r="F519" i="25"/>
  <c r="H519" i="25" s="1"/>
  <c r="I519" i="25" s="1"/>
  <c r="F503" i="25"/>
  <c r="H503" i="25" s="1"/>
  <c r="I503" i="25" s="1"/>
  <c r="F487" i="25"/>
  <c r="H487" i="25" s="1"/>
  <c r="I487" i="25" s="1"/>
  <c r="F471" i="25"/>
  <c r="H471" i="25" s="1"/>
  <c r="I471" i="25" s="1"/>
  <c r="F455" i="25"/>
  <c r="H455" i="25" s="1"/>
  <c r="I455" i="25" s="1"/>
  <c r="F439" i="25"/>
  <c r="H439" i="25" s="1"/>
  <c r="I439" i="25" s="1"/>
  <c r="F423" i="25"/>
  <c r="H423" i="25" s="1"/>
  <c r="I423" i="25" s="1"/>
  <c r="F407" i="25"/>
  <c r="H407" i="25" s="1"/>
  <c r="I407" i="25" s="1"/>
  <c r="F391" i="25"/>
  <c r="H391" i="25" s="1"/>
  <c r="I391" i="25" s="1"/>
  <c r="F375" i="25"/>
  <c r="H375" i="25" s="1"/>
  <c r="I375" i="25" s="1"/>
  <c r="F359" i="25"/>
  <c r="H359" i="25" s="1"/>
  <c r="I359" i="25" s="1"/>
  <c r="F343" i="25"/>
  <c r="H343" i="25" s="1"/>
  <c r="I343" i="25" s="1"/>
  <c r="F327" i="25"/>
  <c r="H327" i="25" s="1"/>
  <c r="I327" i="25" s="1"/>
  <c r="F311" i="25"/>
  <c r="H311" i="25" s="1"/>
  <c r="I311" i="25" s="1"/>
  <c r="F295" i="25"/>
  <c r="H295" i="25" s="1"/>
  <c r="I295" i="25" s="1"/>
  <c r="F279" i="25"/>
  <c r="H279" i="25" s="1"/>
  <c r="I279" i="25" s="1"/>
  <c r="F263" i="25"/>
  <c r="H263" i="25" s="1"/>
  <c r="I263" i="25" s="1"/>
  <c r="F247" i="25"/>
  <c r="H247" i="25" s="1"/>
  <c r="I247" i="25" s="1"/>
  <c r="F218" i="25"/>
  <c r="H218" i="25" s="1"/>
  <c r="I218" i="25" s="1"/>
  <c r="F186" i="25"/>
  <c r="H186" i="25" s="1"/>
  <c r="I186" i="25" s="1"/>
  <c r="F154" i="25"/>
  <c r="H154" i="25" s="1"/>
  <c r="I154" i="25" s="1"/>
  <c r="F122" i="25"/>
  <c r="H122" i="25" s="1"/>
  <c r="I122" i="25" s="1"/>
  <c r="F90" i="25"/>
  <c r="H90" i="25" s="1"/>
  <c r="I90" i="25" s="1"/>
  <c r="F58" i="25"/>
  <c r="H58" i="25" s="1"/>
  <c r="I58" i="25" s="1"/>
  <c r="F26" i="25"/>
  <c r="H26" i="25" s="1"/>
  <c r="I26" i="25" s="1"/>
  <c r="F598" i="25"/>
  <c r="H598" i="25" s="1"/>
  <c r="I598" i="25" s="1"/>
  <c r="F582" i="25"/>
  <c r="H582" i="25" s="1"/>
  <c r="I582" i="25" s="1"/>
  <c r="F566" i="25"/>
  <c r="H566" i="25" s="1"/>
  <c r="I566" i="25" s="1"/>
  <c r="F550" i="25"/>
  <c r="H550" i="25" s="1"/>
  <c r="I550" i="25" s="1"/>
  <c r="F534" i="25"/>
  <c r="H534" i="25" s="1"/>
  <c r="I534" i="25" s="1"/>
  <c r="F518" i="25"/>
  <c r="H518" i="25" s="1"/>
  <c r="I518" i="25" s="1"/>
  <c r="F502" i="25"/>
  <c r="H502" i="25" s="1"/>
  <c r="I502" i="25" s="1"/>
  <c r="F486" i="25"/>
  <c r="H486" i="25" s="1"/>
  <c r="I486" i="25" s="1"/>
  <c r="F470" i="25"/>
  <c r="H470" i="25" s="1"/>
  <c r="I470" i="25" s="1"/>
  <c r="F454" i="25"/>
  <c r="H454" i="25" s="1"/>
  <c r="I454" i="25" s="1"/>
  <c r="F438" i="25"/>
  <c r="H438" i="25" s="1"/>
  <c r="I438" i="25" s="1"/>
  <c r="F422" i="25"/>
  <c r="H422" i="25" s="1"/>
  <c r="I422" i="25" s="1"/>
  <c r="F406" i="25"/>
  <c r="H406" i="25" s="1"/>
  <c r="I406" i="25" s="1"/>
  <c r="F390" i="25"/>
  <c r="H390" i="25" s="1"/>
  <c r="I390" i="25" s="1"/>
  <c r="F374" i="25"/>
  <c r="H374" i="25" s="1"/>
  <c r="I374" i="25" s="1"/>
  <c r="F358" i="25"/>
  <c r="H358" i="25" s="1"/>
  <c r="I358" i="25" s="1"/>
  <c r="F342" i="25"/>
  <c r="H342" i="25" s="1"/>
  <c r="I342" i="25" s="1"/>
  <c r="F326" i="25"/>
  <c r="H326" i="25" s="1"/>
  <c r="I326" i="25" s="1"/>
  <c r="F310" i="25"/>
  <c r="H310" i="25" s="1"/>
  <c r="I310" i="25" s="1"/>
  <c r="F294" i="25"/>
  <c r="H294" i="25" s="1"/>
  <c r="I294" i="25" s="1"/>
  <c r="F278" i="25"/>
  <c r="H278" i="25" s="1"/>
  <c r="I278" i="25" s="1"/>
  <c r="F246" i="25"/>
  <c r="H246" i="25" s="1"/>
  <c r="I246" i="25" s="1"/>
  <c r="F217" i="25"/>
  <c r="H217" i="25" s="1"/>
  <c r="I217" i="25" s="1"/>
  <c r="F185" i="25"/>
  <c r="H185" i="25" s="1"/>
  <c r="I185" i="25" s="1"/>
  <c r="F153" i="25"/>
  <c r="H153" i="25" s="1"/>
  <c r="I153" i="25" s="1"/>
  <c r="F121" i="25"/>
  <c r="H121" i="25" s="1"/>
  <c r="I121" i="25" s="1"/>
  <c r="F89" i="25"/>
  <c r="H89" i="25" s="1"/>
  <c r="I89" i="25" s="1"/>
  <c r="F57" i="25"/>
  <c r="H57" i="25" s="1"/>
  <c r="I57" i="25" s="1"/>
  <c r="F25" i="25"/>
  <c r="H25" i="25" s="1"/>
  <c r="I25" i="25" s="1"/>
  <c r="F243" i="25"/>
  <c r="H243" i="25" s="1"/>
  <c r="I243" i="25" s="1"/>
  <c r="F211" i="25"/>
  <c r="H211" i="25" s="1"/>
  <c r="I211" i="25" s="1"/>
  <c r="F179" i="25"/>
  <c r="H179" i="25" s="1"/>
  <c r="I179" i="25" s="1"/>
  <c r="F147" i="25"/>
  <c r="H147" i="25" s="1"/>
  <c r="I147" i="25" s="1"/>
  <c r="F115" i="25"/>
  <c r="H115" i="25" s="1"/>
  <c r="I115" i="25" s="1"/>
  <c r="F83" i="25"/>
  <c r="H83" i="25" s="1"/>
  <c r="I83" i="25" s="1"/>
  <c r="F51" i="25"/>
  <c r="H51" i="25" s="1"/>
  <c r="I51" i="25" s="1"/>
  <c r="F19" i="25"/>
  <c r="H19" i="25" s="1"/>
  <c r="I19" i="25" s="1"/>
  <c r="F557" i="25"/>
  <c r="H557" i="25" s="1"/>
  <c r="I557" i="25" s="1"/>
  <c r="F525" i="25"/>
  <c r="H525" i="25" s="1"/>
  <c r="I525" i="25" s="1"/>
  <c r="F493" i="25"/>
  <c r="H493" i="25" s="1"/>
  <c r="I493" i="25" s="1"/>
  <c r="F461" i="25"/>
  <c r="H461" i="25" s="1"/>
  <c r="I461" i="25" s="1"/>
  <c r="F429" i="25"/>
  <c r="H429" i="25" s="1"/>
  <c r="I429" i="25" s="1"/>
  <c r="F397" i="25"/>
  <c r="H397" i="25" s="1"/>
  <c r="I397" i="25" s="1"/>
  <c r="F365" i="25"/>
  <c r="H365" i="25" s="1"/>
  <c r="I365" i="25" s="1"/>
  <c r="F333" i="25"/>
  <c r="H333" i="25" s="1"/>
  <c r="I333" i="25" s="1"/>
  <c r="F301" i="25"/>
  <c r="H301" i="25" s="1"/>
  <c r="I301" i="25" s="1"/>
  <c r="F230" i="25"/>
  <c r="H230" i="25" s="1"/>
  <c r="I230" i="25" s="1"/>
  <c r="F102" i="25"/>
  <c r="H102" i="25" s="1"/>
  <c r="I102" i="25" s="1"/>
  <c r="F601" i="25"/>
  <c r="H601" i="25" s="1"/>
  <c r="I601" i="25" s="1"/>
  <c r="F568" i="25"/>
  <c r="H568" i="25" s="1"/>
  <c r="I568" i="25" s="1"/>
  <c r="F504" i="25"/>
  <c r="H504" i="25" s="1"/>
  <c r="I504" i="25" s="1"/>
  <c r="F440" i="25"/>
  <c r="H440" i="25" s="1"/>
  <c r="I440" i="25" s="1"/>
  <c r="F376" i="25"/>
  <c r="H376" i="25" s="1"/>
  <c r="I376" i="25" s="1"/>
  <c r="F312" i="25"/>
  <c r="H312" i="25" s="1"/>
  <c r="I312" i="25" s="1"/>
  <c r="F276" i="25"/>
  <c r="H276" i="25" s="1"/>
  <c r="I276" i="25" s="1"/>
  <c r="F244" i="25"/>
  <c r="H244" i="25" s="1"/>
  <c r="I244" i="25" s="1"/>
  <c r="F578" i="25"/>
  <c r="H578" i="25" s="1"/>
  <c r="I578" i="25" s="1"/>
  <c r="F530" i="25"/>
  <c r="H530" i="25" s="1"/>
  <c r="I530" i="25" s="1"/>
  <c r="F498" i="25"/>
  <c r="H498" i="25" s="1"/>
  <c r="I498" i="25" s="1"/>
  <c r="F450" i="25"/>
  <c r="H450" i="25" s="1"/>
  <c r="I450" i="25" s="1"/>
  <c r="F322" i="25"/>
  <c r="H322" i="25" s="1"/>
  <c r="I322" i="25" s="1"/>
  <c r="F228" i="25"/>
  <c r="H228" i="25" s="1"/>
  <c r="I228" i="25" s="1"/>
  <c r="F212" i="25"/>
  <c r="H212" i="25" s="1"/>
  <c r="I212" i="25" s="1"/>
  <c r="F196" i="25"/>
  <c r="H196" i="25" s="1"/>
  <c r="I196" i="25" s="1"/>
  <c r="F180" i="25"/>
  <c r="H180" i="25" s="1"/>
  <c r="I180" i="25" s="1"/>
  <c r="F164" i="25"/>
  <c r="H164" i="25" s="1"/>
  <c r="I164" i="25" s="1"/>
  <c r="F148" i="25"/>
  <c r="H148" i="25" s="1"/>
  <c r="I148" i="25" s="1"/>
  <c r="F132" i="25"/>
  <c r="H132" i="25" s="1"/>
  <c r="I132" i="25" s="1"/>
  <c r="F116" i="25"/>
  <c r="H116" i="25" s="1"/>
  <c r="I116" i="25" s="1"/>
  <c r="F100" i="25"/>
  <c r="H100" i="25" s="1"/>
  <c r="I100" i="25" s="1"/>
  <c r="F84" i="25"/>
  <c r="H84" i="25" s="1"/>
  <c r="I84" i="25" s="1"/>
  <c r="F68" i="25"/>
  <c r="H68" i="25" s="1"/>
  <c r="I68" i="25" s="1"/>
  <c r="F52" i="25"/>
  <c r="H52" i="25" s="1"/>
  <c r="I52" i="25" s="1"/>
  <c r="F36" i="25"/>
  <c r="H36" i="25" s="1"/>
  <c r="I36" i="25" s="1"/>
  <c r="F20" i="25"/>
  <c r="H20" i="25" s="1"/>
  <c r="I20" i="25" s="1"/>
  <c r="F239" i="25"/>
  <c r="H239" i="25" s="1"/>
  <c r="I239" i="25" s="1"/>
  <c r="F175" i="25"/>
  <c r="H175" i="25" s="1"/>
  <c r="I175" i="25" s="1"/>
  <c r="F111" i="25"/>
  <c r="H111" i="25" s="1"/>
  <c r="I111" i="25" s="1"/>
  <c r="F47" i="25"/>
  <c r="H47" i="25" s="1"/>
  <c r="I47" i="25" s="1"/>
  <c r="F126" i="25"/>
  <c r="H126" i="25" s="1"/>
  <c r="I126" i="25" s="1"/>
  <c r="F45" i="25"/>
  <c r="H45" i="25" s="1"/>
  <c r="I45" i="25" s="1"/>
  <c r="F533" i="25"/>
  <c r="H533" i="25" s="1"/>
  <c r="I533" i="25" s="1"/>
  <c r="F469" i="25"/>
  <c r="H469" i="25" s="1"/>
  <c r="I469" i="25" s="1"/>
  <c r="F405" i="25"/>
  <c r="H405" i="25" s="1"/>
  <c r="I405" i="25" s="1"/>
  <c r="F341" i="25"/>
  <c r="H341" i="25" s="1"/>
  <c r="I341" i="25" s="1"/>
  <c r="F309" i="25"/>
  <c r="H309" i="25" s="1"/>
  <c r="I309" i="25" s="1"/>
  <c r="F611" i="25"/>
  <c r="H611" i="25" s="1"/>
  <c r="I611" i="25" s="1"/>
  <c r="F157" i="25"/>
  <c r="H157" i="25" s="1"/>
  <c r="I157" i="25" s="1"/>
  <c r="F572" i="25"/>
  <c r="H572" i="25" s="1"/>
  <c r="I572" i="25" s="1"/>
  <c r="F508" i="25"/>
  <c r="H508" i="25" s="1"/>
  <c r="I508" i="25" s="1"/>
  <c r="F444" i="25"/>
  <c r="H444" i="25" s="1"/>
  <c r="I444" i="25" s="1"/>
  <c r="F380" i="25"/>
  <c r="H380" i="25" s="1"/>
  <c r="I380" i="25" s="1"/>
  <c r="F316" i="25"/>
  <c r="H316" i="25" s="1"/>
  <c r="I316" i="25" s="1"/>
  <c r="F262" i="25"/>
  <c r="H262" i="25" s="1"/>
  <c r="I262" i="25" s="1"/>
  <c r="F216" i="25"/>
  <c r="H216" i="25" s="1"/>
  <c r="I216" i="25" s="1"/>
  <c r="F184" i="25"/>
  <c r="H184" i="25" s="1"/>
  <c r="I184" i="25" s="1"/>
  <c r="F152" i="25"/>
  <c r="H152" i="25" s="1"/>
  <c r="I152" i="25" s="1"/>
  <c r="F120" i="25"/>
  <c r="H120" i="25" s="1"/>
  <c r="I120" i="25" s="1"/>
  <c r="F72" i="25"/>
  <c r="H72" i="25" s="1"/>
  <c r="I72" i="25" s="1"/>
  <c r="F40" i="25"/>
  <c r="H40" i="25" s="1"/>
  <c r="I40" i="25" s="1"/>
  <c r="F24" i="25"/>
  <c r="H24" i="25" s="1"/>
  <c r="I24" i="25" s="1"/>
  <c r="F195" i="25"/>
  <c r="H195" i="25" s="1"/>
  <c r="I195" i="25" s="1"/>
  <c r="F163" i="25"/>
  <c r="H163" i="25" s="1"/>
  <c r="I163" i="25" s="1"/>
  <c r="F131" i="25"/>
  <c r="H131" i="25" s="1"/>
  <c r="I131" i="25" s="1"/>
  <c r="F99" i="25"/>
  <c r="H99" i="25" s="1"/>
  <c r="I99" i="25" s="1"/>
  <c r="F67" i="25"/>
  <c r="H67" i="25" s="1"/>
  <c r="I67" i="25" s="1"/>
  <c r="F489" i="25"/>
  <c r="H489" i="25" s="1"/>
  <c r="I489" i="25" s="1"/>
  <c r="F361" i="25"/>
  <c r="H361" i="25" s="1"/>
  <c r="I361" i="25" s="1"/>
  <c r="F618" i="25"/>
  <c r="H618" i="25" s="1"/>
  <c r="I618" i="25" s="1"/>
  <c r="F512" i="25"/>
  <c r="H512" i="25" s="1"/>
  <c r="I512" i="25" s="1"/>
  <c r="F384" i="25"/>
  <c r="H384" i="25" s="1"/>
  <c r="I384" i="25" s="1"/>
  <c r="F13" i="25"/>
  <c r="H13" i="25" s="1"/>
  <c r="I13" i="25" s="1"/>
  <c r="F78" i="25"/>
  <c r="H78" i="25" s="1"/>
  <c r="I78" i="25" s="1"/>
  <c r="F125" i="25"/>
  <c r="H125" i="25" s="1"/>
  <c r="I125" i="25" s="1"/>
  <c r="F579" i="25"/>
  <c r="H579" i="25" s="1"/>
  <c r="I579" i="25" s="1"/>
  <c r="F547" i="25"/>
  <c r="H547" i="25" s="1"/>
  <c r="I547" i="25" s="1"/>
  <c r="F515" i="25"/>
  <c r="H515" i="25" s="1"/>
  <c r="I515" i="25" s="1"/>
  <c r="F483" i="25"/>
  <c r="H483" i="25" s="1"/>
  <c r="I483" i="25" s="1"/>
  <c r="F451" i="25"/>
  <c r="H451" i="25" s="1"/>
  <c r="I451" i="25" s="1"/>
  <c r="F419" i="25"/>
  <c r="H419" i="25" s="1"/>
  <c r="I419" i="25" s="1"/>
  <c r="F387" i="25"/>
  <c r="H387" i="25" s="1"/>
  <c r="I387" i="25" s="1"/>
  <c r="F355" i="25"/>
  <c r="H355" i="25" s="1"/>
  <c r="I355" i="25" s="1"/>
  <c r="F323" i="25"/>
  <c r="H323" i="25" s="1"/>
  <c r="I323" i="25" s="1"/>
  <c r="F594" i="25"/>
  <c r="H594" i="25" s="1"/>
  <c r="I594" i="25" s="1"/>
  <c r="F562" i="25"/>
  <c r="H562" i="25" s="1"/>
  <c r="I562" i="25" s="1"/>
  <c r="F386" i="25"/>
  <c r="H386" i="25" s="1"/>
  <c r="I386" i="25" s="1"/>
  <c r="F354" i="25"/>
  <c r="H354" i="25" s="1"/>
  <c r="I354" i="25" s="1"/>
  <c r="F338" i="25"/>
  <c r="H338" i="25" s="1"/>
  <c r="I338" i="25" s="1"/>
  <c r="F306" i="25"/>
  <c r="H306" i="25" s="1"/>
  <c r="I306" i="25" s="1"/>
  <c r="F241" i="25"/>
  <c r="H241" i="25" s="1"/>
  <c r="I241" i="25" s="1"/>
  <c r="F177" i="25"/>
  <c r="H177" i="25" s="1"/>
  <c r="I177" i="25" s="1"/>
  <c r="F113" i="25"/>
  <c r="H113" i="25" s="1"/>
  <c r="I113" i="25" s="1"/>
  <c r="F49" i="25"/>
  <c r="H49" i="25" s="1"/>
  <c r="I49" i="25" s="1"/>
  <c r="F191" i="25"/>
  <c r="H191" i="25" s="1"/>
  <c r="I191" i="25" s="1"/>
  <c r="F79" i="25"/>
  <c r="H79" i="25" s="1"/>
  <c r="I79" i="25" s="1"/>
  <c r="F63" i="25"/>
  <c r="H63" i="25" s="1"/>
  <c r="I63" i="25" s="1"/>
  <c r="F15" i="25"/>
  <c r="H15" i="25" s="1"/>
  <c r="I15" i="25" s="1"/>
  <c r="F596" i="25"/>
  <c r="H596" i="25" s="1"/>
  <c r="I596" i="25" s="1"/>
  <c r="F537" i="25"/>
  <c r="H537" i="25" s="1"/>
  <c r="I537" i="25" s="1"/>
  <c r="F473" i="25"/>
  <c r="H473" i="25" s="1"/>
  <c r="I473" i="25" s="1"/>
  <c r="F409" i="25"/>
  <c r="H409" i="25" s="1"/>
  <c r="I409" i="25" s="1"/>
  <c r="F345" i="25"/>
  <c r="H345" i="25" s="1"/>
  <c r="I345" i="25" s="1"/>
  <c r="F281" i="25"/>
  <c r="H281" i="25" s="1"/>
  <c r="I281" i="25" s="1"/>
  <c r="F190" i="25"/>
  <c r="H190" i="25" s="1"/>
  <c r="I190" i="25" s="1"/>
  <c r="F62" i="25"/>
  <c r="H62" i="25" s="1"/>
  <c r="I62" i="25" s="1"/>
  <c r="F610" i="25"/>
  <c r="H610" i="25" s="1"/>
  <c r="I610" i="25" s="1"/>
  <c r="F560" i="25"/>
  <c r="H560" i="25" s="1"/>
  <c r="I560" i="25" s="1"/>
  <c r="F496" i="25"/>
  <c r="H496" i="25" s="1"/>
  <c r="I496" i="25" s="1"/>
  <c r="F432" i="25"/>
  <c r="H432" i="25" s="1"/>
  <c r="I432" i="25" s="1"/>
  <c r="F368" i="25"/>
  <c r="H368" i="25" s="1"/>
  <c r="I368" i="25" s="1"/>
  <c r="F304" i="25"/>
  <c r="H304" i="25" s="1"/>
  <c r="I304" i="25" s="1"/>
  <c r="F237" i="25"/>
  <c r="H237" i="25" s="1"/>
  <c r="I237" i="25" s="1"/>
  <c r="F109" i="25"/>
  <c r="H109" i="25" s="1"/>
  <c r="I109" i="25" s="1"/>
  <c r="F621" i="25"/>
  <c r="H621" i="25" s="1"/>
  <c r="I621" i="25" s="1"/>
  <c r="F604" i="25"/>
  <c r="H604" i="25" s="1"/>
  <c r="I604" i="25" s="1"/>
  <c r="F581" i="25"/>
  <c r="H581" i="25" s="1"/>
  <c r="I581" i="25" s="1"/>
  <c r="F549" i="25"/>
  <c r="H549" i="25" s="1"/>
  <c r="I549" i="25" s="1"/>
  <c r="F517" i="25"/>
  <c r="H517" i="25" s="1"/>
  <c r="I517" i="25" s="1"/>
  <c r="F485" i="25"/>
  <c r="H485" i="25" s="1"/>
  <c r="I485" i="25" s="1"/>
  <c r="F453" i="25"/>
  <c r="H453" i="25" s="1"/>
  <c r="I453" i="25" s="1"/>
  <c r="F421" i="25"/>
  <c r="H421" i="25" s="1"/>
  <c r="I421" i="25" s="1"/>
  <c r="F389" i="25"/>
  <c r="H389" i="25" s="1"/>
  <c r="I389" i="25" s="1"/>
  <c r="F357" i="25"/>
  <c r="H357" i="25" s="1"/>
  <c r="I357" i="25" s="1"/>
  <c r="F325" i="25"/>
  <c r="H325" i="25" s="1"/>
  <c r="I325" i="25" s="1"/>
  <c r="F293" i="25"/>
  <c r="H293" i="25" s="1"/>
  <c r="I293" i="25" s="1"/>
  <c r="F261" i="25"/>
  <c r="H261" i="25" s="1"/>
  <c r="I261" i="25" s="1"/>
  <c r="F214" i="25"/>
  <c r="H214" i="25" s="1"/>
  <c r="I214" i="25" s="1"/>
  <c r="F150" i="25"/>
  <c r="H150" i="25" s="1"/>
  <c r="I150" i="25" s="1"/>
  <c r="F86" i="25"/>
  <c r="H86" i="25" s="1"/>
  <c r="I86" i="25" s="1"/>
  <c r="F22" i="25"/>
  <c r="H22" i="25" s="1"/>
  <c r="I22" i="25" s="1"/>
  <c r="F591" i="25"/>
  <c r="H591" i="25" s="1"/>
  <c r="I591" i="25" s="1"/>
  <c r="F529" i="25"/>
  <c r="H529" i="25" s="1"/>
  <c r="I529" i="25" s="1"/>
  <c r="F465" i="25"/>
  <c r="H465" i="25" s="1"/>
  <c r="I465" i="25" s="1"/>
  <c r="F401" i="25"/>
  <c r="H401" i="25" s="1"/>
  <c r="I401" i="25" s="1"/>
  <c r="F337" i="25"/>
  <c r="H337" i="25" s="1"/>
  <c r="I337" i="25" s="1"/>
  <c r="F273" i="25"/>
  <c r="H273" i="25" s="1"/>
  <c r="I273" i="25" s="1"/>
  <c r="F174" i="25"/>
  <c r="H174" i="25" s="1"/>
  <c r="I174" i="25" s="1"/>
  <c r="F46" i="25"/>
  <c r="H46" i="25" s="1"/>
  <c r="I46" i="25" s="1"/>
  <c r="F605" i="25"/>
  <c r="H605" i="25" s="1"/>
  <c r="I605" i="25" s="1"/>
  <c r="F552" i="25"/>
  <c r="H552" i="25" s="1"/>
  <c r="I552" i="25" s="1"/>
  <c r="F488" i="25"/>
  <c r="H488" i="25" s="1"/>
  <c r="I488" i="25" s="1"/>
  <c r="F424" i="25"/>
  <c r="H424" i="25" s="1"/>
  <c r="I424" i="25" s="1"/>
  <c r="F360" i="25"/>
  <c r="H360" i="25" s="1"/>
  <c r="I360" i="25" s="1"/>
  <c r="F296" i="25"/>
  <c r="H296" i="25" s="1"/>
  <c r="I296" i="25" s="1"/>
  <c r="F221" i="25"/>
  <c r="H221" i="25" s="1"/>
  <c r="I221" i="25" s="1"/>
  <c r="F93" i="25"/>
  <c r="H93" i="25" s="1"/>
  <c r="I93" i="25" s="1"/>
  <c r="F624" i="25"/>
  <c r="H624" i="25" s="1"/>
  <c r="I624" i="25" s="1"/>
  <c r="F608" i="25"/>
  <c r="H608" i="25" s="1"/>
  <c r="I608" i="25" s="1"/>
  <c r="F587" i="25"/>
  <c r="H587" i="25" s="1"/>
  <c r="I587" i="25" s="1"/>
  <c r="F556" i="25"/>
  <c r="H556" i="25" s="1"/>
  <c r="I556" i="25" s="1"/>
  <c r="F524" i="25"/>
  <c r="H524" i="25" s="1"/>
  <c r="I524" i="25" s="1"/>
  <c r="F492" i="25"/>
  <c r="H492" i="25" s="1"/>
  <c r="I492" i="25" s="1"/>
  <c r="F460" i="25"/>
  <c r="H460" i="25" s="1"/>
  <c r="I460" i="25" s="1"/>
  <c r="F428" i="25"/>
  <c r="H428" i="25" s="1"/>
  <c r="I428" i="25" s="1"/>
  <c r="F396" i="25"/>
  <c r="H396" i="25" s="1"/>
  <c r="I396" i="25" s="1"/>
  <c r="F364" i="25"/>
  <c r="H364" i="25" s="1"/>
  <c r="I364" i="25" s="1"/>
  <c r="F332" i="25"/>
  <c r="H332" i="25" s="1"/>
  <c r="I332" i="25" s="1"/>
  <c r="F300" i="25"/>
  <c r="H300" i="25" s="1"/>
  <c r="I300" i="25" s="1"/>
  <c r="F268" i="25"/>
  <c r="H268" i="25" s="1"/>
  <c r="I268" i="25" s="1"/>
  <c r="F229" i="25"/>
  <c r="H229" i="25" s="1"/>
  <c r="I229" i="25" s="1"/>
  <c r="F165" i="25"/>
  <c r="H165" i="25" s="1"/>
  <c r="I165" i="25" s="1"/>
  <c r="F101" i="25"/>
  <c r="H101" i="25" s="1"/>
  <c r="I101" i="25" s="1"/>
  <c r="F37" i="25"/>
  <c r="H37" i="25" s="1"/>
  <c r="I37" i="25" s="1"/>
  <c r="F575" i="25"/>
  <c r="H575" i="25" s="1"/>
  <c r="I575" i="25" s="1"/>
  <c r="F559" i="25"/>
  <c r="H559" i="25" s="1"/>
  <c r="I559" i="25" s="1"/>
  <c r="F543" i="25"/>
  <c r="H543" i="25" s="1"/>
  <c r="I543" i="25" s="1"/>
  <c r="F527" i="25"/>
  <c r="H527" i="25" s="1"/>
  <c r="I527" i="25" s="1"/>
  <c r="F511" i="25"/>
  <c r="H511" i="25" s="1"/>
  <c r="I511" i="25" s="1"/>
  <c r="F495" i="25"/>
  <c r="H495" i="25" s="1"/>
  <c r="I495" i="25" s="1"/>
  <c r="F479" i="25"/>
  <c r="H479" i="25" s="1"/>
  <c r="I479" i="25" s="1"/>
  <c r="F463" i="25"/>
  <c r="H463" i="25" s="1"/>
  <c r="I463" i="25" s="1"/>
  <c r="F447" i="25"/>
  <c r="H447" i="25" s="1"/>
  <c r="I447" i="25" s="1"/>
  <c r="F431" i="25"/>
  <c r="H431" i="25" s="1"/>
  <c r="I431" i="25" s="1"/>
  <c r="F415" i="25"/>
  <c r="H415" i="25" s="1"/>
  <c r="I415" i="25" s="1"/>
  <c r="F399" i="25"/>
  <c r="H399" i="25" s="1"/>
  <c r="I399" i="25" s="1"/>
  <c r="F383" i="25"/>
  <c r="H383" i="25" s="1"/>
  <c r="I383" i="25" s="1"/>
  <c r="F367" i="25"/>
  <c r="H367" i="25" s="1"/>
  <c r="I367" i="25" s="1"/>
  <c r="F351" i="25"/>
  <c r="H351" i="25" s="1"/>
  <c r="I351" i="25" s="1"/>
  <c r="F335" i="25"/>
  <c r="H335" i="25" s="1"/>
  <c r="I335" i="25" s="1"/>
  <c r="F319" i="25"/>
  <c r="H319" i="25" s="1"/>
  <c r="I319" i="25" s="1"/>
  <c r="F303" i="25"/>
  <c r="H303" i="25" s="1"/>
  <c r="I303" i="25" s="1"/>
  <c r="F287" i="25"/>
  <c r="H287" i="25" s="1"/>
  <c r="I287" i="25" s="1"/>
  <c r="F271" i="25"/>
  <c r="H271" i="25" s="1"/>
  <c r="I271" i="25" s="1"/>
  <c r="F255" i="25"/>
  <c r="H255" i="25" s="1"/>
  <c r="I255" i="25" s="1"/>
  <c r="F234" i="25"/>
  <c r="H234" i="25" s="1"/>
  <c r="I234" i="25" s="1"/>
  <c r="F202" i="25"/>
  <c r="H202" i="25" s="1"/>
  <c r="I202" i="25" s="1"/>
  <c r="F170" i="25"/>
  <c r="H170" i="25" s="1"/>
  <c r="I170" i="25" s="1"/>
  <c r="F138" i="25"/>
  <c r="H138" i="25" s="1"/>
  <c r="I138" i="25" s="1"/>
  <c r="F106" i="25"/>
  <c r="H106" i="25" s="1"/>
  <c r="I106" i="25" s="1"/>
  <c r="F74" i="25"/>
  <c r="H74" i="25" s="1"/>
  <c r="I74" i="25" s="1"/>
  <c r="F42" i="25"/>
  <c r="H42" i="25" s="1"/>
  <c r="I42" i="25" s="1"/>
  <c r="F606" i="25"/>
  <c r="H606" i="25" s="1"/>
  <c r="I606" i="25" s="1"/>
  <c r="F590" i="25"/>
  <c r="H590" i="25" s="1"/>
  <c r="I590" i="25" s="1"/>
  <c r="F574" i="25"/>
  <c r="H574" i="25" s="1"/>
  <c r="I574" i="25" s="1"/>
  <c r="F558" i="25"/>
  <c r="H558" i="25" s="1"/>
  <c r="I558" i="25" s="1"/>
  <c r="F542" i="25"/>
  <c r="H542" i="25" s="1"/>
  <c r="I542" i="25" s="1"/>
  <c r="F526" i="25"/>
  <c r="H526" i="25" s="1"/>
  <c r="I526" i="25" s="1"/>
  <c r="F510" i="25"/>
  <c r="H510" i="25" s="1"/>
  <c r="I510" i="25" s="1"/>
  <c r="F494" i="25"/>
  <c r="H494" i="25" s="1"/>
  <c r="I494" i="25" s="1"/>
  <c r="F478" i="25"/>
  <c r="H478" i="25" s="1"/>
  <c r="I478" i="25" s="1"/>
  <c r="F462" i="25"/>
  <c r="H462" i="25" s="1"/>
  <c r="I462" i="25" s="1"/>
  <c r="F446" i="25"/>
  <c r="H446" i="25" s="1"/>
  <c r="I446" i="25" s="1"/>
  <c r="F430" i="25"/>
  <c r="H430" i="25" s="1"/>
  <c r="I430" i="25" s="1"/>
  <c r="F414" i="25"/>
  <c r="H414" i="25" s="1"/>
  <c r="I414" i="25" s="1"/>
  <c r="F398" i="25"/>
  <c r="H398" i="25" s="1"/>
  <c r="I398" i="25" s="1"/>
  <c r="F382" i="25"/>
  <c r="H382" i="25" s="1"/>
  <c r="I382" i="25" s="1"/>
  <c r="F366" i="25"/>
  <c r="H366" i="25" s="1"/>
  <c r="I366" i="25" s="1"/>
  <c r="F350" i="25"/>
  <c r="H350" i="25" s="1"/>
  <c r="I350" i="25" s="1"/>
  <c r="F334" i="25"/>
  <c r="H334" i="25" s="1"/>
  <c r="I334" i="25" s="1"/>
  <c r="F318" i="25"/>
  <c r="H318" i="25" s="1"/>
  <c r="I318" i="25" s="1"/>
  <c r="F302" i="25"/>
  <c r="H302" i="25" s="1"/>
  <c r="I302" i="25" s="1"/>
  <c r="F286" i="25"/>
  <c r="H286" i="25" s="1"/>
  <c r="I286" i="25" s="1"/>
  <c r="F270" i="25"/>
  <c r="H270" i="25" s="1"/>
  <c r="I270" i="25" s="1"/>
  <c r="F254" i="25"/>
  <c r="H254" i="25" s="1"/>
  <c r="I254" i="25" s="1"/>
  <c r="F233" i="25"/>
  <c r="H233" i="25" s="1"/>
  <c r="I233" i="25" s="1"/>
  <c r="F201" i="25"/>
  <c r="H201" i="25" s="1"/>
  <c r="I201" i="25" s="1"/>
  <c r="F169" i="25"/>
  <c r="H169" i="25" s="1"/>
  <c r="I169" i="25" s="1"/>
  <c r="F137" i="25"/>
  <c r="H137" i="25" s="1"/>
  <c r="I137" i="25" s="1"/>
  <c r="F105" i="25"/>
  <c r="H105" i="25" s="1"/>
  <c r="I105" i="25" s="1"/>
  <c r="F73" i="25"/>
  <c r="H73" i="25" s="1"/>
  <c r="I73" i="25" s="1"/>
  <c r="F41" i="25"/>
  <c r="H41" i="25" s="1"/>
  <c r="I41" i="25" s="1"/>
  <c r="F240" i="25"/>
  <c r="H240" i="25" s="1"/>
  <c r="I240" i="25" s="1"/>
  <c r="F224" i="25"/>
  <c r="H224" i="25" s="1"/>
  <c r="I224" i="25" s="1"/>
  <c r="F208" i="25"/>
  <c r="H208" i="25" s="1"/>
  <c r="I208" i="25" s="1"/>
  <c r="F192" i="25"/>
  <c r="H192" i="25" s="1"/>
  <c r="I192" i="25" s="1"/>
  <c r="F176" i="25"/>
  <c r="H176" i="25" s="1"/>
  <c r="I176" i="25" s="1"/>
  <c r="F160" i="25"/>
  <c r="H160" i="25" s="1"/>
  <c r="I160" i="25" s="1"/>
  <c r="F144" i="25"/>
  <c r="H144" i="25" s="1"/>
  <c r="I144" i="25" s="1"/>
  <c r="F128" i="25"/>
  <c r="H128" i="25" s="1"/>
  <c r="I128" i="25" s="1"/>
  <c r="F112" i="25"/>
  <c r="H112" i="25" s="1"/>
  <c r="I112" i="25" s="1"/>
  <c r="F96" i="25"/>
  <c r="H96" i="25" s="1"/>
  <c r="I96" i="25" s="1"/>
  <c r="F80" i="25"/>
  <c r="H80" i="25" s="1"/>
  <c r="I80" i="25" s="1"/>
  <c r="F64" i="25"/>
  <c r="H64" i="25" s="1"/>
  <c r="I64" i="25" s="1"/>
  <c r="F48" i="25"/>
  <c r="H48" i="25" s="1"/>
  <c r="I48" i="25" s="1"/>
  <c r="F32" i="25"/>
  <c r="H32" i="25" s="1"/>
  <c r="I32" i="25" s="1"/>
  <c r="F16" i="25"/>
  <c r="H16" i="25" s="1"/>
  <c r="I16" i="25" s="1"/>
  <c r="F235" i="25"/>
  <c r="H235" i="25" s="1"/>
  <c r="I235" i="25" s="1"/>
  <c r="F219" i="25"/>
  <c r="H219" i="25" s="1"/>
  <c r="I219" i="25" s="1"/>
  <c r="F203" i="25"/>
  <c r="H203" i="25" s="1"/>
  <c r="I203" i="25" s="1"/>
  <c r="F187" i="25"/>
  <c r="H187" i="25" s="1"/>
  <c r="I187" i="25" s="1"/>
  <c r="F171" i="25"/>
  <c r="H171" i="25" s="1"/>
  <c r="I171" i="25" s="1"/>
  <c r="F155" i="25"/>
  <c r="H155" i="25" s="1"/>
  <c r="I155" i="25" s="1"/>
  <c r="F139" i="25"/>
  <c r="H139" i="25" s="1"/>
  <c r="I139" i="25" s="1"/>
  <c r="F123" i="25"/>
  <c r="H123" i="25" s="1"/>
  <c r="I123" i="25" s="1"/>
  <c r="F107" i="25"/>
  <c r="H107" i="25" s="1"/>
  <c r="I107" i="25" s="1"/>
  <c r="F91" i="25"/>
  <c r="H91" i="25" s="1"/>
  <c r="I91" i="25" s="1"/>
  <c r="F75" i="25"/>
  <c r="H75" i="25" s="1"/>
  <c r="I75" i="25" s="1"/>
  <c r="F59" i="25"/>
  <c r="H59" i="25" s="1"/>
  <c r="I59" i="25" s="1"/>
  <c r="F43" i="25"/>
  <c r="H43" i="25" s="1"/>
  <c r="I43" i="25" s="1"/>
  <c r="F27" i="25"/>
  <c r="H27" i="25" s="1"/>
  <c r="I27" i="25" s="1"/>
  <c r="F11" i="25"/>
  <c r="H11" i="25" s="1"/>
  <c r="F173" i="25"/>
  <c r="H173" i="25" s="1"/>
  <c r="I173" i="25" s="1"/>
  <c r="F565" i="25"/>
  <c r="H565" i="25" s="1"/>
  <c r="I565" i="25" s="1"/>
  <c r="F501" i="25"/>
  <c r="H501" i="25" s="1"/>
  <c r="I501" i="25" s="1"/>
  <c r="F437" i="25"/>
  <c r="H437" i="25" s="1"/>
  <c r="I437" i="25" s="1"/>
  <c r="F373" i="25"/>
  <c r="H373" i="25" s="1"/>
  <c r="I373" i="25" s="1"/>
  <c r="F497" i="25"/>
  <c r="H497" i="25" s="1"/>
  <c r="I497" i="25" s="1"/>
  <c r="F264" i="25"/>
  <c r="H264" i="25" s="1"/>
  <c r="I264" i="25" s="1"/>
  <c r="F29" i="25"/>
  <c r="H29" i="25" s="1"/>
  <c r="I29" i="25" s="1"/>
  <c r="F597" i="25"/>
  <c r="H597" i="25" s="1"/>
  <c r="I597" i="25" s="1"/>
  <c r="F540" i="25"/>
  <c r="H540" i="25" s="1"/>
  <c r="I540" i="25" s="1"/>
  <c r="F476" i="25"/>
  <c r="H476" i="25" s="1"/>
  <c r="I476" i="25" s="1"/>
  <c r="F412" i="25"/>
  <c r="H412" i="25" s="1"/>
  <c r="I412" i="25" s="1"/>
  <c r="F348" i="25"/>
  <c r="H348" i="25" s="1"/>
  <c r="I348" i="25" s="1"/>
  <c r="F284" i="25"/>
  <c r="H284" i="25" s="1"/>
  <c r="I284" i="25" s="1"/>
  <c r="F232" i="25"/>
  <c r="H232" i="25" s="1"/>
  <c r="I232" i="25" s="1"/>
  <c r="F200" i="25"/>
  <c r="H200" i="25" s="1"/>
  <c r="I200" i="25" s="1"/>
  <c r="F168" i="25"/>
  <c r="H168" i="25" s="1"/>
  <c r="I168" i="25" s="1"/>
  <c r="F136" i="25"/>
  <c r="H136" i="25" s="1"/>
  <c r="I136" i="25" s="1"/>
  <c r="F104" i="25"/>
  <c r="H104" i="25" s="1"/>
  <c r="I104" i="25" s="1"/>
  <c r="F88" i="25"/>
  <c r="H88" i="25" s="1"/>
  <c r="I88" i="25" s="1"/>
  <c r="F56" i="25"/>
  <c r="H56" i="25" s="1"/>
  <c r="I56" i="25" s="1"/>
  <c r="F227" i="25"/>
  <c r="H227" i="25" s="1"/>
  <c r="I227" i="25" s="1"/>
  <c r="F35" i="25"/>
  <c r="H35" i="25" s="1"/>
  <c r="I35" i="25" s="1"/>
  <c r="F553" i="25"/>
  <c r="H553" i="25" s="1"/>
  <c r="I553" i="25" s="1"/>
  <c r="F425" i="25"/>
  <c r="H425" i="25" s="1"/>
  <c r="I425" i="25" s="1"/>
  <c r="F297" i="25"/>
  <c r="H297" i="25" s="1"/>
  <c r="I297" i="25" s="1"/>
  <c r="F576" i="25"/>
  <c r="H576" i="25" s="1"/>
  <c r="I576" i="25" s="1"/>
  <c r="F448" i="25"/>
  <c r="H448" i="25" s="1"/>
  <c r="I448" i="25" s="1"/>
  <c r="F320" i="25"/>
  <c r="H320" i="25" s="1"/>
  <c r="I320" i="25" s="1"/>
  <c r="F141" i="25"/>
  <c r="H141" i="25" s="1"/>
  <c r="I141" i="25" s="1"/>
  <c r="F609" i="25"/>
  <c r="H609" i="25" s="1"/>
  <c r="I609" i="25" s="1"/>
  <c r="F588" i="25"/>
  <c r="H588" i="25" s="1"/>
  <c r="I588" i="25" s="1"/>
  <c r="F269" i="25"/>
  <c r="H269" i="25" s="1"/>
  <c r="I269" i="25" s="1"/>
  <c r="F166" i="25"/>
  <c r="H166" i="25" s="1"/>
  <c r="I166" i="25" s="1"/>
  <c r="F38" i="25"/>
  <c r="H38" i="25" s="1"/>
  <c r="I38" i="25" s="1"/>
  <c r="F481" i="25"/>
  <c r="H481" i="25" s="1"/>
  <c r="I481" i="25" s="1"/>
  <c r="F353" i="25"/>
  <c r="H353" i="25" s="1"/>
  <c r="I353" i="25" s="1"/>
  <c r="F206" i="25"/>
  <c r="H206" i="25" s="1"/>
  <c r="I206" i="25" s="1"/>
  <c r="F614" i="25"/>
  <c r="H614" i="25" s="1"/>
  <c r="I614" i="25" s="1"/>
  <c r="F248" i="25"/>
  <c r="H248" i="25" s="1"/>
  <c r="I248" i="25" s="1"/>
  <c r="F592" i="25"/>
  <c r="H592" i="25" s="1"/>
  <c r="I592" i="25" s="1"/>
  <c r="F563" i="25"/>
  <c r="H563" i="25" s="1"/>
  <c r="I563" i="25" s="1"/>
  <c r="F531" i="25"/>
  <c r="H531" i="25" s="1"/>
  <c r="I531" i="25" s="1"/>
  <c r="F499" i="25"/>
  <c r="H499" i="25" s="1"/>
  <c r="I499" i="25" s="1"/>
  <c r="F467" i="25"/>
  <c r="H467" i="25" s="1"/>
  <c r="I467" i="25" s="1"/>
  <c r="F435" i="25"/>
  <c r="H435" i="25" s="1"/>
  <c r="I435" i="25" s="1"/>
  <c r="F403" i="25"/>
  <c r="H403" i="25" s="1"/>
  <c r="I403" i="25" s="1"/>
  <c r="F371" i="25"/>
  <c r="H371" i="25" s="1"/>
  <c r="I371" i="25" s="1"/>
  <c r="F339" i="25"/>
  <c r="H339" i="25" s="1"/>
  <c r="I339" i="25" s="1"/>
  <c r="F307" i="25"/>
  <c r="H307" i="25" s="1"/>
  <c r="I307" i="25" s="1"/>
  <c r="F291" i="25"/>
  <c r="H291" i="25" s="1"/>
  <c r="I291" i="25" s="1"/>
  <c r="F259" i="25"/>
  <c r="H259" i="25" s="1"/>
  <c r="I259" i="25" s="1"/>
  <c r="F514" i="25"/>
  <c r="H514" i="25" s="1"/>
  <c r="I514" i="25" s="1"/>
  <c r="F482" i="25"/>
  <c r="H482" i="25" s="1"/>
  <c r="I482" i="25" s="1"/>
  <c r="F402" i="25"/>
  <c r="H402" i="25" s="1"/>
  <c r="I402" i="25" s="1"/>
  <c r="F370" i="25"/>
  <c r="H370" i="25" s="1"/>
  <c r="I370" i="25" s="1"/>
  <c r="F258" i="25"/>
  <c r="H258" i="25" s="1"/>
  <c r="I258" i="25" s="1"/>
  <c r="F209" i="25"/>
  <c r="H209" i="25" s="1"/>
  <c r="I209" i="25" s="1"/>
  <c r="F145" i="25"/>
  <c r="H145" i="25" s="1"/>
  <c r="I145" i="25" s="1"/>
  <c r="F81" i="25"/>
  <c r="H81" i="25" s="1"/>
  <c r="I81" i="25" s="1"/>
  <c r="F17" i="25"/>
  <c r="H17" i="25" s="1"/>
  <c r="I17" i="25" s="1"/>
  <c r="F207" i="25"/>
  <c r="H207" i="25" s="1"/>
  <c r="I207" i="25" s="1"/>
  <c r="F143" i="25"/>
  <c r="H143" i="25" s="1"/>
  <c r="I143" i="25" s="1"/>
  <c r="F127" i="25"/>
  <c r="H127" i="25" s="1"/>
  <c r="I127" i="25" s="1"/>
  <c r="F623" i="25"/>
  <c r="H623" i="25" s="1"/>
  <c r="I623" i="25" s="1"/>
  <c r="F585" i="25"/>
  <c r="H585" i="25" s="1"/>
  <c r="I585" i="25" s="1"/>
  <c r="F521" i="25"/>
  <c r="H521" i="25" s="1"/>
  <c r="I521" i="25" s="1"/>
  <c r="F457" i="25"/>
  <c r="H457" i="25" s="1"/>
  <c r="I457" i="25" s="1"/>
  <c r="F393" i="25"/>
  <c r="H393" i="25" s="1"/>
  <c r="I393" i="25" s="1"/>
  <c r="F329" i="25"/>
  <c r="H329" i="25" s="1"/>
  <c r="I329" i="25" s="1"/>
  <c r="F265" i="25"/>
  <c r="H265" i="25" s="1"/>
  <c r="I265" i="25" s="1"/>
  <c r="F158" i="25"/>
  <c r="H158" i="25" s="1"/>
  <c r="I158" i="25" s="1"/>
  <c r="F30" i="25"/>
  <c r="H30" i="25" s="1"/>
  <c r="I30" i="25" s="1"/>
  <c r="F600" i="25"/>
  <c r="H600" i="25" s="1"/>
  <c r="I600" i="25" s="1"/>
  <c r="F544" i="25"/>
  <c r="H544" i="25" s="1"/>
  <c r="I544" i="25" s="1"/>
  <c r="F480" i="25"/>
  <c r="H480" i="25" s="1"/>
  <c r="I480" i="25" s="1"/>
  <c r="F416" i="25"/>
  <c r="H416" i="25" s="1"/>
  <c r="I416" i="25" s="1"/>
  <c r="F352" i="25"/>
  <c r="H352" i="25" s="1"/>
  <c r="I352" i="25" s="1"/>
  <c r="F288" i="25"/>
  <c r="H288" i="25" s="1"/>
  <c r="I288" i="25" s="1"/>
  <c r="F205" i="25"/>
  <c r="H205" i="25" s="1"/>
  <c r="I205" i="25" s="1"/>
  <c r="F77" i="25"/>
  <c r="H77" i="25" s="1"/>
  <c r="I77" i="25" s="1"/>
  <c r="F617" i="25"/>
  <c r="H617" i="25" s="1"/>
  <c r="I617" i="25" s="1"/>
  <c r="F599" i="25"/>
  <c r="H599" i="25" s="1"/>
  <c r="I599" i="25" s="1"/>
  <c r="F573" i="25"/>
  <c r="H573" i="25" s="1"/>
  <c r="I573" i="25" s="1"/>
  <c r="F541" i="25"/>
  <c r="H541" i="25" s="1"/>
  <c r="I541" i="25" s="1"/>
  <c r="F509" i="25"/>
  <c r="H509" i="25" s="1"/>
  <c r="I509" i="25" s="1"/>
  <c r="F477" i="25"/>
  <c r="H477" i="25" s="1"/>
  <c r="I477" i="25" s="1"/>
  <c r="F445" i="25"/>
  <c r="H445" i="25" s="1"/>
  <c r="I445" i="25" s="1"/>
  <c r="F413" i="25"/>
  <c r="H413" i="25" s="1"/>
  <c r="I413" i="25" s="1"/>
  <c r="F381" i="25"/>
  <c r="H381" i="25" s="1"/>
  <c r="I381" i="25" s="1"/>
  <c r="F349" i="25"/>
  <c r="H349" i="25" s="1"/>
  <c r="I349" i="25" s="1"/>
  <c r="F317" i="25"/>
  <c r="H317" i="25" s="1"/>
  <c r="I317" i="25" s="1"/>
  <c r="F285" i="25"/>
  <c r="H285" i="25" s="1"/>
  <c r="I285" i="25" s="1"/>
  <c r="F253" i="25"/>
  <c r="H253" i="25" s="1"/>
  <c r="I253" i="25" s="1"/>
  <c r="F198" i="25"/>
  <c r="H198" i="25" s="1"/>
  <c r="I198" i="25" s="1"/>
  <c r="F134" i="25"/>
  <c r="H134" i="25" s="1"/>
  <c r="I134" i="25" s="1"/>
  <c r="F70" i="25"/>
  <c r="H70" i="25" s="1"/>
  <c r="I70" i="25" s="1"/>
  <c r="F619" i="25"/>
  <c r="H619" i="25" s="1"/>
  <c r="I619" i="25" s="1"/>
  <c r="F577" i="25"/>
  <c r="H577" i="25" s="1"/>
  <c r="I577" i="25" s="1"/>
  <c r="F513" i="25"/>
  <c r="H513" i="25" s="1"/>
  <c r="I513" i="25" s="1"/>
  <c r="F449" i="25"/>
  <c r="H449" i="25" s="1"/>
  <c r="I449" i="25" s="1"/>
  <c r="F385" i="25"/>
  <c r="H385" i="25" s="1"/>
  <c r="I385" i="25" s="1"/>
  <c r="F321" i="25"/>
  <c r="H321" i="25" s="1"/>
  <c r="I321" i="25" s="1"/>
  <c r="F257" i="25"/>
  <c r="H257" i="25" s="1"/>
  <c r="I257" i="25" s="1"/>
  <c r="F142" i="25"/>
  <c r="H142" i="25" s="1"/>
  <c r="I142" i="25" s="1"/>
  <c r="F14" i="25"/>
  <c r="H14" i="25" s="1"/>
  <c r="I14" i="25" s="1"/>
  <c r="F595" i="25"/>
  <c r="H595" i="25" s="1"/>
  <c r="I595" i="25" s="1"/>
  <c r="F536" i="25"/>
  <c r="H536" i="25" s="1"/>
  <c r="I536" i="25" s="1"/>
  <c r="F472" i="25"/>
  <c r="H472" i="25" s="1"/>
  <c r="I472" i="25" s="1"/>
  <c r="F408" i="25"/>
  <c r="H408" i="25" s="1"/>
  <c r="I408" i="25" s="1"/>
  <c r="F344" i="25"/>
  <c r="H344" i="25" s="1"/>
  <c r="I344" i="25" s="1"/>
  <c r="F280" i="25"/>
  <c r="H280" i="25" s="1"/>
  <c r="I280" i="25" s="1"/>
  <c r="F189" i="25"/>
  <c r="H189" i="25" s="1"/>
  <c r="I189" i="25" s="1"/>
  <c r="F61" i="25"/>
  <c r="H61" i="25" s="1"/>
  <c r="I61" i="25" s="1"/>
  <c r="F620" i="25"/>
  <c r="H620" i="25" s="1"/>
  <c r="I620" i="25" s="1"/>
  <c r="F603" i="25"/>
  <c r="H603" i="25" s="1"/>
  <c r="I603" i="25" s="1"/>
  <c r="F580" i="25"/>
  <c r="H580" i="25" s="1"/>
  <c r="I580" i="25" s="1"/>
  <c r="F548" i="25"/>
  <c r="H548" i="25" s="1"/>
  <c r="I548" i="25" s="1"/>
  <c r="F516" i="25"/>
  <c r="H516" i="25" s="1"/>
  <c r="I516" i="25" s="1"/>
  <c r="F484" i="25"/>
  <c r="H484" i="25" s="1"/>
  <c r="I484" i="25" s="1"/>
  <c r="F452" i="25"/>
  <c r="H452" i="25" s="1"/>
  <c r="I452" i="25" s="1"/>
  <c r="F420" i="25"/>
  <c r="H420" i="25" s="1"/>
  <c r="I420" i="25" s="1"/>
  <c r="F388" i="25"/>
  <c r="H388" i="25" s="1"/>
  <c r="I388" i="25" s="1"/>
  <c r="F356" i="25"/>
  <c r="H356" i="25" s="1"/>
  <c r="I356" i="25" s="1"/>
  <c r="F324" i="25"/>
  <c r="H324" i="25" s="1"/>
  <c r="I324" i="25" s="1"/>
  <c r="F292" i="25"/>
  <c r="H292" i="25" s="1"/>
  <c r="I292" i="25" s="1"/>
  <c r="F260" i="25"/>
  <c r="H260" i="25" s="1"/>
  <c r="I260" i="25" s="1"/>
  <c r="F213" i="25"/>
  <c r="H213" i="25" s="1"/>
  <c r="I213" i="25" s="1"/>
  <c r="F149" i="25"/>
  <c r="H149" i="25" s="1"/>
  <c r="I149" i="25" s="1"/>
  <c r="F85" i="25"/>
  <c r="H85" i="25" s="1"/>
  <c r="I85" i="25" s="1"/>
  <c r="F21" i="25"/>
  <c r="H21" i="25" s="1"/>
  <c r="I21" i="25" s="1"/>
  <c r="F571" i="25"/>
  <c r="H571" i="25" s="1"/>
  <c r="I571" i="25" s="1"/>
  <c r="F555" i="25"/>
  <c r="H555" i="25" s="1"/>
  <c r="I555" i="25" s="1"/>
  <c r="F539" i="25"/>
  <c r="H539" i="25" s="1"/>
  <c r="I539" i="25" s="1"/>
  <c r="F523" i="25"/>
  <c r="H523" i="25" s="1"/>
  <c r="I523" i="25" s="1"/>
  <c r="F507" i="25"/>
  <c r="H507" i="25" s="1"/>
  <c r="I507" i="25" s="1"/>
  <c r="F491" i="25"/>
  <c r="H491" i="25" s="1"/>
  <c r="I491" i="25" s="1"/>
  <c r="F475" i="25"/>
  <c r="H475" i="25" s="1"/>
  <c r="I475" i="25" s="1"/>
  <c r="F459" i="25"/>
  <c r="H459" i="25" s="1"/>
  <c r="I459" i="25" s="1"/>
  <c r="F443" i="25"/>
  <c r="H443" i="25" s="1"/>
  <c r="I443" i="25" s="1"/>
  <c r="F427" i="25"/>
  <c r="H427" i="25" s="1"/>
  <c r="I427" i="25" s="1"/>
  <c r="F411" i="25"/>
  <c r="H411" i="25" s="1"/>
  <c r="I411" i="25" s="1"/>
  <c r="F395" i="25"/>
  <c r="H395" i="25" s="1"/>
  <c r="I395" i="25" s="1"/>
  <c r="F379" i="25"/>
  <c r="H379" i="25" s="1"/>
  <c r="I379" i="25" s="1"/>
  <c r="F363" i="25"/>
  <c r="H363" i="25" s="1"/>
  <c r="I363" i="25" s="1"/>
  <c r="F347" i="25"/>
  <c r="H347" i="25" s="1"/>
  <c r="I347" i="25" s="1"/>
  <c r="F331" i="25"/>
  <c r="H331" i="25" s="1"/>
  <c r="I331" i="25" s="1"/>
  <c r="F315" i="25"/>
  <c r="H315" i="25" s="1"/>
  <c r="I315" i="25" s="1"/>
  <c r="F299" i="25"/>
  <c r="H299" i="25" s="1"/>
  <c r="I299" i="25" s="1"/>
  <c r="F283" i="25"/>
  <c r="H283" i="25" s="1"/>
  <c r="I283" i="25" s="1"/>
  <c r="F267" i="25"/>
  <c r="H267" i="25" s="1"/>
  <c r="I267" i="25" s="1"/>
  <c r="F251" i="25"/>
  <c r="H251" i="25" s="1"/>
  <c r="I251" i="25" s="1"/>
  <c r="F226" i="25"/>
  <c r="H226" i="25" s="1"/>
  <c r="I226" i="25" s="1"/>
  <c r="F194" i="25"/>
  <c r="H194" i="25" s="1"/>
  <c r="I194" i="25" s="1"/>
  <c r="F162" i="25"/>
  <c r="H162" i="25" s="1"/>
  <c r="I162" i="25" s="1"/>
  <c r="F130" i="25"/>
  <c r="H130" i="25" s="1"/>
  <c r="I130" i="25" s="1"/>
  <c r="F98" i="25"/>
  <c r="H98" i="25" s="1"/>
  <c r="I98" i="25" s="1"/>
  <c r="F66" i="25"/>
  <c r="H66" i="25" s="1"/>
  <c r="I66" i="25" s="1"/>
  <c r="F34" i="25"/>
  <c r="H34" i="25" s="1"/>
  <c r="I34" i="25" s="1"/>
  <c r="F602" i="25"/>
  <c r="H602" i="25" s="1"/>
  <c r="I602" i="25" s="1"/>
  <c r="F586" i="25"/>
  <c r="H586" i="25" s="1"/>
  <c r="I586" i="25" s="1"/>
  <c r="F570" i="25"/>
  <c r="H570" i="25" s="1"/>
  <c r="I570" i="25" s="1"/>
  <c r="F554" i="25"/>
  <c r="H554" i="25" s="1"/>
  <c r="I554" i="25" s="1"/>
  <c r="F538" i="25"/>
  <c r="H538" i="25" s="1"/>
  <c r="I538" i="25" s="1"/>
  <c r="F522" i="25"/>
  <c r="H522" i="25" s="1"/>
  <c r="I522" i="25" s="1"/>
  <c r="F506" i="25"/>
  <c r="H506" i="25" s="1"/>
  <c r="I506" i="25" s="1"/>
  <c r="F490" i="25"/>
  <c r="H490" i="25" s="1"/>
  <c r="I490" i="25" s="1"/>
  <c r="F474" i="25"/>
  <c r="H474" i="25" s="1"/>
  <c r="I474" i="25" s="1"/>
  <c r="F458" i="25"/>
  <c r="H458" i="25" s="1"/>
  <c r="I458" i="25" s="1"/>
  <c r="F442" i="25"/>
  <c r="H442" i="25" s="1"/>
  <c r="I442" i="25" s="1"/>
  <c r="F426" i="25"/>
  <c r="H426" i="25" s="1"/>
  <c r="I426" i="25" s="1"/>
  <c r="F410" i="25"/>
  <c r="H410" i="25" s="1"/>
  <c r="I410" i="25" s="1"/>
  <c r="F394" i="25"/>
  <c r="H394" i="25" s="1"/>
  <c r="I394" i="25" s="1"/>
  <c r="F378" i="25"/>
  <c r="H378" i="25" s="1"/>
  <c r="I378" i="25" s="1"/>
  <c r="F362" i="25"/>
  <c r="H362" i="25" s="1"/>
  <c r="I362" i="25" s="1"/>
  <c r="F346" i="25"/>
  <c r="H346" i="25" s="1"/>
  <c r="I346" i="25" s="1"/>
  <c r="F330" i="25"/>
  <c r="H330" i="25" s="1"/>
  <c r="I330" i="25" s="1"/>
  <c r="F314" i="25"/>
  <c r="H314" i="25" s="1"/>
  <c r="I314" i="25" s="1"/>
  <c r="F298" i="25"/>
  <c r="H298" i="25" s="1"/>
  <c r="I298" i="25" s="1"/>
  <c r="F282" i="25"/>
  <c r="H282" i="25" s="1"/>
  <c r="I282" i="25" s="1"/>
  <c r="F266" i="25"/>
  <c r="H266" i="25" s="1"/>
  <c r="I266" i="25" s="1"/>
  <c r="F250" i="25"/>
  <c r="H250" i="25" s="1"/>
  <c r="I250" i="25" s="1"/>
  <c r="F225" i="25"/>
  <c r="H225" i="25" s="1"/>
  <c r="I225" i="25" s="1"/>
  <c r="F193" i="25"/>
  <c r="H193" i="25" s="1"/>
  <c r="I193" i="25" s="1"/>
  <c r="F161" i="25"/>
  <c r="H161" i="25" s="1"/>
  <c r="I161" i="25" s="1"/>
  <c r="F129" i="25"/>
  <c r="H129" i="25" s="1"/>
  <c r="I129" i="25" s="1"/>
  <c r="F97" i="25"/>
  <c r="H97" i="25" s="1"/>
  <c r="I97" i="25" s="1"/>
  <c r="F65" i="25"/>
  <c r="H65" i="25" s="1"/>
  <c r="I65" i="25" s="1"/>
  <c r="F33" i="25"/>
  <c r="H33" i="25" s="1"/>
  <c r="I33" i="25" s="1"/>
  <c r="F236" i="25"/>
  <c r="H236" i="25" s="1"/>
  <c r="I236" i="25" s="1"/>
  <c r="F220" i="25"/>
  <c r="H220" i="25" s="1"/>
  <c r="I220" i="25" s="1"/>
  <c r="F204" i="25"/>
  <c r="H204" i="25" s="1"/>
  <c r="I204" i="25" s="1"/>
  <c r="F188" i="25"/>
  <c r="H188" i="25" s="1"/>
  <c r="I188" i="25" s="1"/>
  <c r="F172" i="25"/>
  <c r="H172" i="25" s="1"/>
  <c r="I172" i="25" s="1"/>
  <c r="F156" i="25"/>
  <c r="H156" i="25" s="1"/>
  <c r="I156" i="25" s="1"/>
  <c r="F140" i="25"/>
  <c r="H140" i="25" s="1"/>
  <c r="I140" i="25" s="1"/>
  <c r="F124" i="25"/>
  <c r="H124" i="25" s="1"/>
  <c r="I124" i="25" s="1"/>
  <c r="F108" i="25"/>
  <c r="H108" i="25" s="1"/>
  <c r="I108" i="25" s="1"/>
  <c r="F92" i="25"/>
  <c r="H92" i="25" s="1"/>
  <c r="I92" i="25" s="1"/>
  <c r="F76" i="25"/>
  <c r="H76" i="25" s="1"/>
  <c r="I76" i="25" s="1"/>
  <c r="F60" i="25"/>
  <c r="H60" i="25" s="1"/>
  <c r="I60" i="25" s="1"/>
  <c r="F44" i="25"/>
  <c r="H44" i="25" s="1"/>
  <c r="I44" i="25" s="1"/>
  <c r="F28" i="25"/>
  <c r="H28" i="25" s="1"/>
  <c r="I28" i="25" s="1"/>
  <c r="F12" i="25"/>
  <c r="H12" i="25" s="1"/>
  <c r="I12" i="25" s="1"/>
  <c r="F231" i="25"/>
  <c r="H231" i="25" s="1"/>
  <c r="I231" i="25" s="1"/>
  <c r="F215" i="25"/>
  <c r="H215" i="25" s="1"/>
  <c r="I215" i="25" s="1"/>
  <c r="F199" i="25"/>
  <c r="H199" i="25" s="1"/>
  <c r="I199" i="25" s="1"/>
  <c r="F183" i="25"/>
  <c r="H183" i="25" s="1"/>
  <c r="I183" i="25" s="1"/>
  <c r="F167" i="25"/>
  <c r="H167" i="25" s="1"/>
  <c r="I167" i="25" s="1"/>
  <c r="F151" i="25"/>
  <c r="H151" i="25" s="1"/>
  <c r="I151" i="25" s="1"/>
  <c r="F135" i="25"/>
  <c r="H135" i="25" s="1"/>
  <c r="I135" i="25" s="1"/>
  <c r="F119" i="25"/>
  <c r="H119" i="25" s="1"/>
  <c r="I119" i="25" s="1"/>
  <c r="F103" i="25"/>
  <c r="H103" i="25" s="1"/>
  <c r="I103" i="25" s="1"/>
  <c r="F87" i="25"/>
  <c r="H87" i="25" s="1"/>
  <c r="I87" i="25" s="1"/>
  <c r="F71" i="25"/>
  <c r="H71" i="25" s="1"/>
  <c r="I71" i="25" s="1"/>
  <c r="F55" i="25"/>
  <c r="H55" i="25" s="1"/>
  <c r="I55" i="25" s="1"/>
  <c r="F39" i="25"/>
  <c r="H39" i="25" s="1"/>
  <c r="I39" i="25" s="1"/>
  <c r="F23" i="25"/>
  <c r="H23" i="25" s="1"/>
  <c r="I23" i="25" s="1"/>
  <c r="AA55" i="25" l="1"/>
  <c r="W55" i="25"/>
  <c r="AE55" i="25" s="1"/>
  <c r="Z55" i="25"/>
  <c r="AH55" i="25" s="1"/>
  <c r="X55" i="25"/>
  <c r="AF55" i="25" s="1"/>
  <c r="Y55" i="25"/>
  <c r="AG55" i="25" s="1"/>
  <c r="AA119" i="25"/>
  <c r="W119" i="25"/>
  <c r="AE119" i="25" s="1"/>
  <c r="Z119" i="25"/>
  <c r="AH119" i="25" s="1"/>
  <c r="X119" i="25"/>
  <c r="AF119" i="25" s="1"/>
  <c r="Y119" i="25"/>
  <c r="AG119" i="25" s="1"/>
  <c r="AA12" i="25"/>
  <c r="W12" i="25"/>
  <c r="AE12" i="25" s="1"/>
  <c r="X12" i="25"/>
  <c r="Z12" i="25"/>
  <c r="AH12" i="25" s="1"/>
  <c r="Y12" i="25"/>
  <c r="AG12" i="25" s="1"/>
  <c r="AA76" i="25"/>
  <c r="W76" i="25"/>
  <c r="AE76" i="25" s="1"/>
  <c r="X76" i="25"/>
  <c r="Z76" i="25"/>
  <c r="AH76" i="25" s="1"/>
  <c r="Y76" i="25"/>
  <c r="AG76" i="25" s="1"/>
  <c r="AA140" i="25"/>
  <c r="W140" i="25"/>
  <c r="AE140" i="25" s="1"/>
  <c r="X140" i="25"/>
  <c r="AF140" i="25" s="1"/>
  <c r="Z140" i="25"/>
  <c r="AH140" i="25" s="1"/>
  <c r="Y140" i="25"/>
  <c r="AG140" i="25" s="1"/>
  <c r="AA65" i="25"/>
  <c r="W65" i="25"/>
  <c r="AE65" i="25" s="1"/>
  <c r="X65" i="25"/>
  <c r="AF65" i="25" s="1"/>
  <c r="Y65" i="25"/>
  <c r="AG65" i="25" s="1"/>
  <c r="Z65" i="25"/>
  <c r="AH65" i="25" s="1"/>
  <c r="AA282" i="25"/>
  <c r="W282" i="25"/>
  <c r="AE282" i="25" s="1"/>
  <c r="Z282" i="25"/>
  <c r="AH282" i="25" s="1"/>
  <c r="X282" i="25"/>
  <c r="AF282" i="25" s="1"/>
  <c r="Y282" i="25"/>
  <c r="AG282" i="25" s="1"/>
  <c r="W474" i="25"/>
  <c r="AE474" i="25" s="1"/>
  <c r="AA474" i="25"/>
  <c r="Z474" i="25"/>
  <c r="AH474" i="25" s="1"/>
  <c r="Y474" i="25"/>
  <c r="AG474" i="25" s="1"/>
  <c r="X474" i="25"/>
  <c r="AA602" i="25"/>
  <c r="X602" i="25"/>
  <c r="W602" i="25"/>
  <c r="AE602" i="25" s="1"/>
  <c r="Z602" i="25"/>
  <c r="AH602" i="25" s="1"/>
  <c r="Y602" i="25"/>
  <c r="AG602" i="25" s="1"/>
  <c r="AA23" i="25"/>
  <c r="W23" i="25"/>
  <c r="AE23" i="25" s="1"/>
  <c r="Z23" i="25"/>
  <c r="AH23" i="25" s="1"/>
  <c r="X23" i="25"/>
  <c r="AF23" i="25" s="1"/>
  <c r="Y23" i="25"/>
  <c r="AG23" i="25" s="1"/>
  <c r="AA87" i="25"/>
  <c r="W87" i="25"/>
  <c r="AE87" i="25" s="1"/>
  <c r="Z87" i="25"/>
  <c r="AH87" i="25" s="1"/>
  <c r="X87" i="25"/>
  <c r="Y87" i="25"/>
  <c r="AG87" i="25" s="1"/>
  <c r="AA151" i="25"/>
  <c r="W151" i="25"/>
  <c r="AE151" i="25" s="1"/>
  <c r="Z151" i="25"/>
  <c r="AH151" i="25" s="1"/>
  <c r="X151" i="25"/>
  <c r="Y151" i="25"/>
  <c r="AG151" i="25" s="1"/>
  <c r="AA215" i="25"/>
  <c r="X215" i="25"/>
  <c r="AF215" i="25" s="1"/>
  <c r="Z215" i="25"/>
  <c r="AH215" i="25" s="1"/>
  <c r="W215" i="25"/>
  <c r="AE215" i="25" s="1"/>
  <c r="Y215" i="25"/>
  <c r="AG215" i="25" s="1"/>
  <c r="AA44" i="25"/>
  <c r="W44" i="25"/>
  <c r="AE44" i="25" s="1"/>
  <c r="X44" i="25"/>
  <c r="AF44" i="25" s="1"/>
  <c r="Z44" i="25"/>
  <c r="AH44" i="25" s="1"/>
  <c r="Y44" i="25"/>
  <c r="AG44" i="25" s="1"/>
  <c r="AA108" i="25"/>
  <c r="W108" i="25"/>
  <c r="AE108" i="25" s="1"/>
  <c r="X108" i="25"/>
  <c r="Z108" i="25"/>
  <c r="AH108" i="25" s="1"/>
  <c r="Y108" i="25"/>
  <c r="AG108" i="25" s="1"/>
  <c r="AA172" i="25"/>
  <c r="X172" i="25"/>
  <c r="Z172" i="25"/>
  <c r="AH172" i="25" s="1"/>
  <c r="W172" i="25"/>
  <c r="AE172" i="25" s="1"/>
  <c r="Y172" i="25"/>
  <c r="AG172" i="25" s="1"/>
  <c r="AA236" i="25"/>
  <c r="X236" i="25"/>
  <c r="AF236" i="25" s="1"/>
  <c r="W236" i="25"/>
  <c r="AE236" i="25" s="1"/>
  <c r="Z236" i="25"/>
  <c r="AH236" i="25" s="1"/>
  <c r="Y236" i="25"/>
  <c r="AG236" i="25" s="1"/>
  <c r="AA129" i="25"/>
  <c r="W129" i="25"/>
  <c r="AE129" i="25" s="1"/>
  <c r="X129" i="25"/>
  <c r="AF129" i="25" s="1"/>
  <c r="Z129" i="25"/>
  <c r="AH129" i="25" s="1"/>
  <c r="Y129" i="25"/>
  <c r="AG129" i="25" s="1"/>
  <c r="AA250" i="25"/>
  <c r="W250" i="25"/>
  <c r="AE250" i="25" s="1"/>
  <c r="Z250" i="25"/>
  <c r="AH250" i="25" s="1"/>
  <c r="Y250" i="25"/>
  <c r="AG250" i="25" s="1"/>
  <c r="X250" i="25"/>
  <c r="AF250" i="25" s="1"/>
  <c r="AA314" i="25"/>
  <c r="W314" i="25"/>
  <c r="AE314" i="25" s="1"/>
  <c r="Z314" i="25"/>
  <c r="AH314" i="25" s="1"/>
  <c r="X314" i="25"/>
  <c r="Y314" i="25"/>
  <c r="AG314" i="25" s="1"/>
  <c r="AA378" i="25"/>
  <c r="W378" i="25"/>
  <c r="AE378" i="25" s="1"/>
  <c r="Z378" i="25"/>
  <c r="AH378" i="25" s="1"/>
  <c r="Y378" i="25"/>
  <c r="AG378" i="25" s="1"/>
  <c r="X378" i="25"/>
  <c r="AF378" i="25" s="1"/>
  <c r="AA442" i="25"/>
  <c r="W442" i="25"/>
  <c r="AE442" i="25" s="1"/>
  <c r="Z442" i="25"/>
  <c r="AH442" i="25" s="1"/>
  <c r="X442" i="25"/>
  <c r="AF442" i="25" s="1"/>
  <c r="Y442" i="25"/>
  <c r="AG442" i="25" s="1"/>
  <c r="AA506" i="25"/>
  <c r="W506" i="25"/>
  <c r="AE506" i="25" s="1"/>
  <c r="X506" i="25"/>
  <c r="Z506" i="25"/>
  <c r="AH506" i="25" s="1"/>
  <c r="Y506" i="25"/>
  <c r="AG506" i="25" s="1"/>
  <c r="AA570" i="25"/>
  <c r="W570" i="25"/>
  <c r="AE570" i="25" s="1"/>
  <c r="X570" i="25"/>
  <c r="Z570" i="25"/>
  <c r="AH570" i="25" s="1"/>
  <c r="Y570" i="25"/>
  <c r="AG570" i="25" s="1"/>
  <c r="AA66" i="25"/>
  <c r="W66" i="25"/>
  <c r="AE66" i="25" s="1"/>
  <c r="Z66" i="25"/>
  <c r="AH66" i="25" s="1"/>
  <c r="Y66" i="25"/>
  <c r="AG66" i="25" s="1"/>
  <c r="X66" i="25"/>
  <c r="AA194" i="25"/>
  <c r="W194" i="25"/>
  <c r="AE194" i="25" s="1"/>
  <c r="Z194" i="25"/>
  <c r="AH194" i="25" s="1"/>
  <c r="Y194" i="25"/>
  <c r="AG194" i="25" s="1"/>
  <c r="X194" i="25"/>
  <c r="AF194" i="25" s="1"/>
  <c r="AA283" i="25"/>
  <c r="W283" i="25"/>
  <c r="AE283" i="25" s="1"/>
  <c r="X283" i="25"/>
  <c r="AF283" i="25" s="1"/>
  <c r="Z283" i="25"/>
  <c r="AH283" i="25" s="1"/>
  <c r="Y283" i="25"/>
  <c r="AG283" i="25" s="1"/>
  <c r="AA347" i="25"/>
  <c r="W347" i="25"/>
  <c r="AE347" i="25" s="1"/>
  <c r="X347" i="25"/>
  <c r="AF347" i="25" s="1"/>
  <c r="Z347" i="25"/>
  <c r="AH347" i="25" s="1"/>
  <c r="Y347" i="25"/>
  <c r="AG347" i="25" s="1"/>
  <c r="AA411" i="25"/>
  <c r="W411" i="25"/>
  <c r="AE411" i="25" s="1"/>
  <c r="X411" i="25"/>
  <c r="Z411" i="25"/>
  <c r="AH411" i="25" s="1"/>
  <c r="Y411" i="25"/>
  <c r="AG411" i="25" s="1"/>
  <c r="X475" i="25"/>
  <c r="AF475" i="25" s="1"/>
  <c r="AA475" i="25"/>
  <c r="Z475" i="25"/>
  <c r="AH475" i="25" s="1"/>
  <c r="Y475" i="25"/>
  <c r="AG475" i="25" s="1"/>
  <c r="W475" i="25"/>
  <c r="AE475" i="25" s="1"/>
  <c r="W539" i="25"/>
  <c r="AE539" i="25" s="1"/>
  <c r="AA539" i="25"/>
  <c r="Z539" i="25"/>
  <c r="AH539" i="25" s="1"/>
  <c r="X539" i="25"/>
  <c r="Y539" i="25"/>
  <c r="AG539" i="25" s="1"/>
  <c r="W85" i="25"/>
  <c r="AE85" i="25" s="1"/>
  <c r="AA85" i="25"/>
  <c r="X85" i="25"/>
  <c r="Z85" i="25"/>
  <c r="AH85" i="25" s="1"/>
  <c r="Y85" i="25"/>
  <c r="AG85" i="25" s="1"/>
  <c r="W292" i="25"/>
  <c r="AE292" i="25" s="1"/>
  <c r="X292" i="25"/>
  <c r="AF292" i="25" s="1"/>
  <c r="AA292" i="25"/>
  <c r="Y292" i="25"/>
  <c r="AG292" i="25" s="1"/>
  <c r="Z292" i="25"/>
  <c r="AH292" i="25" s="1"/>
  <c r="AA420" i="25"/>
  <c r="W420" i="25"/>
  <c r="AE420" i="25" s="1"/>
  <c r="X420" i="25"/>
  <c r="AF420" i="25" s="1"/>
  <c r="Y420" i="25"/>
  <c r="AG420" i="25" s="1"/>
  <c r="Z420" i="25"/>
  <c r="AH420" i="25" s="1"/>
  <c r="AA548" i="25"/>
  <c r="W548" i="25"/>
  <c r="AE548" i="25" s="1"/>
  <c r="X548" i="25"/>
  <c r="Y548" i="25"/>
  <c r="AG548" i="25" s="1"/>
  <c r="Z548" i="25"/>
  <c r="AH548" i="25" s="1"/>
  <c r="AA61" i="25"/>
  <c r="W61" i="25"/>
  <c r="AE61" i="25" s="1"/>
  <c r="X61" i="25"/>
  <c r="AF61" i="25" s="1"/>
  <c r="Z61" i="25"/>
  <c r="AH61" i="25" s="1"/>
  <c r="Y61" i="25"/>
  <c r="AG61" i="25" s="1"/>
  <c r="AA408" i="25"/>
  <c r="W408" i="25"/>
  <c r="AE408" i="25" s="1"/>
  <c r="X408" i="25"/>
  <c r="AF408" i="25" s="1"/>
  <c r="Z408" i="25"/>
  <c r="AH408" i="25" s="1"/>
  <c r="Y408" i="25"/>
  <c r="AG408" i="25" s="1"/>
  <c r="AA14" i="25"/>
  <c r="W14" i="25"/>
  <c r="AE14" i="25" s="1"/>
  <c r="X14" i="25"/>
  <c r="AF14" i="25" s="1"/>
  <c r="Y14" i="25"/>
  <c r="AG14" i="25" s="1"/>
  <c r="Z14" i="25"/>
  <c r="AH14" i="25" s="1"/>
  <c r="AA385" i="25"/>
  <c r="X385" i="25"/>
  <c r="Y385" i="25"/>
  <c r="AG385" i="25" s="1"/>
  <c r="Z385" i="25"/>
  <c r="AH385" i="25" s="1"/>
  <c r="W385" i="25"/>
  <c r="AE385" i="25" s="1"/>
  <c r="AA619" i="25"/>
  <c r="W619" i="25"/>
  <c r="AE619" i="25" s="1"/>
  <c r="X619" i="25"/>
  <c r="Z619" i="25"/>
  <c r="AH619" i="25" s="1"/>
  <c r="Y619" i="25"/>
  <c r="AG619" i="25" s="1"/>
  <c r="W253" i="25"/>
  <c r="AE253" i="25" s="1"/>
  <c r="AA253" i="25"/>
  <c r="X253" i="25"/>
  <c r="AF253" i="25" s="1"/>
  <c r="Y253" i="25"/>
  <c r="AG253" i="25" s="1"/>
  <c r="Z253" i="25"/>
  <c r="AH253" i="25" s="1"/>
  <c r="W381" i="25"/>
  <c r="AE381" i="25" s="1"/>
  <c r="X381" i="25"/>
  <c r="AF381" i="25" s="1"/>
  <c r="AA381" i="25"/>
  <c r="Y381" i="25"/>
  <c r="AG381" i="25" s="1"/>
  <c r="Z381" i="25"/>
  <c r="AH381" i="25" s="1"/>
  <c r="AA509" i="25"/>
  <c r="W509" i="25"/>
  <c r="AE509" i="25" s="1"/>
  <c r="X509" i="25"/>
  <c r="AF509" i="25" s="1"/>
  <c r="Y509" i="25"/>
  <c r="AG509" i="25" s="1"/>
  <c r="Z509" i="25"/>
  <c r="AH509" i="25" s="1"/>
  <c r="W617" i="25"/>
  <c r="AE617" i="25" s="1"/>
  <c r="AA617" i="25"/>
  <c r="Y617" i="25"/>
  <c r="AG617" i="25" s="1"/>
  <c r="Z617" i="25"/>
  <c r="AH617" i="25" s="1"/>
  <c r="X617" i="25"/>
  <c r="AA352" i="25"/>
  <c r="X352" i="25"/>
  <c r="AF352" i="25" s="1"/>
  <c r="W352" i="25"/>
  <c r="AE352" i="25" s="1"/>
  <c r="Z352" i="25"/>
  <c r="AH352" i="25" s="1"/>
  <c r="Y352" i="25"/>
  <c r="AG352" i="25" s="1"/>
  <c r="AA600" i="25"/>
  <c r="W600" i="25"/>
  <c r="AE600" i="25" s="1"/>
  <c r="X600" i="25"/>
  <c r="AF600" i="25" s="1"/>
  <c r="Z600" i="25"/>
  <c r="AH600" i="25" s="1"/>
  <c r="Y600" i="25"/>
  <c r="AG600" i="25" s="1"/>
  <c r="AA329" i="25"/>
  <c r="W329" i="25"/>
  <c r="AE329" i="25" s="1"/>
  <c r="Y329" i="25"/>
  <c r="AG329" i="25" s="1"/>
  <c r="X329" i="25"/>
  <c r="Z329" i="25"/>
  <c r="AH329" i="25" s="1"/>
  <c r="AA585" i="25"/>
  <c r="W585" i="25"/>
  <c r="AE585" i="25" s="1"/>
  <c r="Y585" i="25"/>
  <c r="AG585" i="25" s="1"/>
  <c r="X585" i="25"/>
  <c r="Z585" i="25"/>
  <c r="AH585" i="25" s="1"/>
  <c r="AA207" i="25"/>
  <c r="W207" i="25"/>
  <c r="AE207" i="25" s="1"/>
  <c r="Y207" i="25"/>
  <c r="AG207" i="25" s="1"/>
  <c r="X207" i="25"/>
  <c r="AF207" i="25" s="1"/>
  <c r="Z207" i="25"/>
  <c r="AH207" i="25" s="1"/>
  <c r="AA209" i="25"/>
  <c r="X209" i="25"/>
  <c r="AF209" i="25" s="1"/>
  <c r="W209" i="25"/>
  <c r="AE209" i="25" s="1"/>
  <c r="Z209" i="25"/>
  <c r="AH209" i="25" s="1"/>
  <c r="Y209" i="25"/>
  <c r="AG209" i="25" s="1"/>
  <c r="W482" i="25"/>
  <c r="AE482" i="25" s="1"/>
  <c r="AA482" i="25"/>
  <c r="X482" i="25"/>
  <c r="AF482" i="25" s="1"/>
  <c r="Z482" i="25"/>
  <c r="AH482" i="25" s="1"/>
  <c r="Y482" i="25"/>
  <c r="AG482" i="25" s="1"/>
  <c r="AA307" i="25"/>
  <c r="W307" i="25"/>
  <c r="AE307" i="25" s="1"/>
  <c r="Z307" i="25"/>
  <c r="AH307" i="25" s="1"/>
  <c r="X307" i="25"/>
  <c r="AF307" i="25" s="1"/>
  <c r="Y307" i="25"/>
  <c r="AG307" i="25" s="1"/>
  <c r="AA435" i="25"/>
  <c r="W435" i="25"/>
  <c r="AE435" i="25" s="1"/>
  <c r="Z435" i="25"/>
  <c r="AH435" i="25" s="1"/>
  <c r="Y435" i="25"/>
  <c r="AG435" i="25" s="1"/>
  <c r="X435" i="25"/>
  <c r="AF435" i="25" s="1"/>
  <c r="AA563" i="25"/>
  <c r="W563" i="25"/>
  <c r="AE563" i="25" s="1"/>
  <c r="Z563" i="25"/>
  <c r="AH563" i="25" s="1"/>
  <c r="X563" i="25"/>
  <c r="AF563" i="25" s="1"/>
  <c r="Y563" i="25"/>
  <c r="AG563" i="25" s="1"/>
  <c r="W206" i="25"/>
  <c r="AE206" i="25" s="1"/>
  <c r="AA206" i="25"/>
  <c r="X206" i="25"/>
  <c r="Z206" i="25"/>
  <c r="AH206" i="25" s="1"/>
  <c r="Y206" i="25"/>
  <c r="AG206" i="25" s="1"/>
  <c r="AA166" i="25"/>
  <c r="W166" i="25"/>
  <c r="AE166" i="25" s="1"/>
  <c r="X166" i="25"/>
  <c r="Y166" i="25"/>
  <c r="AG166" i="25" s="1"/>
  <c r="Z166" i="25"/>
  <c r="AH166" i="25" s="1"/>
  <c r="AA141" i="25"/>
  <c r="W141" i="25"/>
  <c r="AE141" i="25" s="1"/>
  <c r="Z141" i="25"/>
  <c r="AH141" i="25" s="1"/>
  <c r="X141" i="25"/>
  <c r="AF141" i="25" s="1"/>
  <c r="Y141" i="25"/>
  <c r="AG141" i="25" s="1"/>
  <c r="AA297" i="25"/>
  <c r="W297" i="25"/>
  <c r="AE297" i="25" s="1"/>
  <c r="X297" i="25"/>
  <c r="AF297" i="25" s="1"/>
  <c r="Y297" i="25"/>
  <c r="AG297" i="25" s="1"/>
  <c r="Z297" i="25"/>
  <c r="AH297" i="25" s="1"/>
  <c r="AA227" i="25"/>
  <c r="W227" i="25"/>
  <c r="AE227" i="25" s="1"/>
  <c r="X227" i="25"/>
  <c r="Y227" i="25"/>
  <c r="AG227" i="25" s="1"/>
  <c r="Z227" i="25"/>
  <c r="AH227" i="25" s="1"/>
  <c r="W136" i="25"/>
  <c r="AE136" i="25" s="1"/>
  <c r="AA136" i="25"/>
  <c r="X136" i="25"/>
  <c r="Z136" i="25"/>
  <c r="AH136" i="25" s="1"/>
  <c r="Y136" i="25"/>
  <c r="AG136" i="25" s="1"/>
  <c r="AA284" i="25"/>
  <c r="X284" i="25"/>
  <c r="AF284" i="25" s="1"/>
  <c r="W284" i="25"/>
  <c r="AE284" i="25" s="1"/>
  <c r="Z284" i="25"/>
  <c r="AH284" i="25" s="1"/>
  <c r="Y284" i="25"/>
  <c r="AG284" i="25" s="1"/>
  <c r="AA540" i="25"/>
  <c r="X540" i="25"/>
  <c r="AF540" i="25" s="1"/>
  <c r="W540" i="25"/>
  <c r="AE540" i="25" s="1"/>
  <c r="Z540" i="25"/>
  <c r="AH540" i="25" s="1"/>
  <c r="Y540" i="25"/>
  <c r="AG540" i="25" s="1"/>
  <c r="AA497" i="25"/>
  <c r="W497" i="25"/>
  <c r="AE497" i="25" s="1"/>
  <c r="Y497" i="25"/>
  <c r="AG497" i="25" s="1"/>
  <c r="Z497" i="25"/>
  <c r="AH497" i="25" s="1"/>
  <c r="X497" i="25"/>
  <c r="AA565" i="25"/>
  <c r="X565" i="25"/>
  <c r="Z565" i="25"/>
  <c r="AH565" i="25" s="1"/>
  <c r="Y565" i="25"/>
  <c r="AG565" i="25" s="1"/>
  <c r="W565" i="25"/>
  <c r="AE565" i="25" s="1"/>
  <c r="AA43" i="25"/>
  <c r="W43" i="25"/>
  <c r="AE43" i="25" s="1"/>
  <c r="X43" i="25"/>
  <c r="AF43" i="25" s="1"/>
  <c r="Y43" i="25"/>
  <c r="AG43" i="25" s="1"/>
  <c r="Z43" i="25"/>
  <c r="AH43" i="25" s="1"/>
  <c r="AA107" i="25"/>
  <c r="W107" i="25"/>
  <c r="AE107" i="25" s="1"/>
  <c r="X107" i="25"/>
  <c r="Y107" i="25"/>
  <c r="AG107" i="25" s="1"/>
  <c r="Z107" i="25"/>
  <c r="AH107" i="25" s="1"/>
  <c r="AA171" i="25"/>
  <c r="W171" i="25"/>
  <c r="AE171" i="25" s="1"/>
  <c r="X171" i="25"/>
  <c r="Y171" i="25"/>
  <c r="AG171" i="25" s="1"/>
  <c r="Z171" i="25"/>
  <c r="AH171" i="25" s="1"/>
  <c r="AA235" i="25"/>
  <c r="W235" i="25"/>
  <c r="AE235" i="25" s="1"/>
  <c r="X235" i="25"/>
  <c r="Z235" i="25"/>
  <c r="AH235" i="25" s="1"/>
  <c r="Y235" i="25"/>
  <c r="AG235" i="25" s="1"/>
  <c r="W64" i="25"/>
  <c r="AE64" i="25" s="1"/>
  <c r="X64" i="25"/>
  <c r="Z64" i="25"/>
  <c r="AH64" i="25" s="1"/>
  <c r="AA64" i="25"/>
  <c r="Y64" i="25"/>
  <c r="AG64" i="25" s="1"/>
  <c r="W128" i="25"/>
  <c r="AE128" i="25" s="1"/>
  <c r="X128" i="25"/>
  <c r="Z128" i="25"/>
  <c r="AH128" i="25" s="1"/>
  <c r="AA128" i="25"/>
  <c r="Y128" i="25"/>
  <c r="AG128" i="25" s="1"/>
  <c r="AA192" i="25"/>
  <c r="X192" i="25"/>
  <c r="AF192" i="25" s="1"/>
  <c r="W192" i="25"/>
  <c r="AE192" i="25" s="1"/>
  <c r="Z192" i="25"/>
  <c r="AH192" i="25" s="1"/>
  <c r="Y192" i="25"/>
  <c r="AG192" i="25" s="1"/>
  <c r="AA41" i="25"/>
  <c r="X41" i="25"/>
  <c r="Y41" i="25"/>
  <c r="AG41" i="25" s="1"/>
  <c r="W41" i="25"/>
  <c r="AE41" i="25" s="1"/>
  <c r="Z41" i="25"/>
  <c r="AH41" i="25" s="1"/>
  <c r="AA169" i="25"/>
  <c r="W169" i="25"/>
  <c r="AE169" i="25" s="1"/>
  <c r="X169" i="25"/>
  <c r="Y169" i="25"/>
  <c r="AG169" i="25" s="1"/>
  <c r="Z169" i="25"/>
  <c r="AH169" i="25" s="1"/>
  <c r="W270" i="25"/>
  <c r="AE270" i="25" s="1"/>
  <c r="AA270" i="25"/>
  <c r="X270" i="25"/>
  <c r="Z270" i="25"/>
  <c r="AH270" i="25" s="1"/>
  <c r="Y270" i="25"/>
  <c r="AG270" i="25" s="1"/>
  <c r="W334" i="25"/>
  <c r="AE334" i="25" s="1"/>
  <c r="AA334" i="25"/>
  <c r="X334" i="25"/>
  <c r="Z334" i="25"/>
  <c r="AH334" i="25" s="1"/>
  <c r="Y334" i="25"/>
  <c r="AG334" i="25" s="1"/>
  <c r="AA398" i="25"/>
  <c r="W398" i="25"/>
  <c r="AE398" i="25" s="1"/>
  <c r="X398" i="25"/>
  <c r="AF398" i="25" s="1"/>
  <c r="Z398" i="25"/>
  <c r="AH398" i="25" s="1"/>
  <c r="Y398" i="25"/>
  <c r="AG398" i="25" s="1"/>
  <c r="AA462" i="25"/>
  <c r="W462" i="25"/>
  <c r="AE462" i="25" s="1"/>
  <c r="X462" i="25"/>
  <c r="AF462" i="25" s="1"/>
  <c r="Z462" i="25"/>
  <c r="AH462" i="25" s="1"/>
  <c r="Y462" i="25"/>
  <c r="AG462" i="25" s="1"/>
  <c r="AA526" i="25"/>
  <c r="W526" i="25"/>
  <c r="AE526" i="25" s="1"/>
  <c r="Z526" i="25"/>
  <c r="AH526" i="25" s="1"/>
  <c r="X526" i="25"/>
  <c r="AF526" i="25" s="1"/>
  <c r="Y526" i="25"/>
  <c r="AG526" i="25" s="1"/>
  <c r="AA590" i="25"/>
  <c r="W590" i="25"/>
  <c r="AE590" i="25" s="1"/>
  <c r="Z590" i="25"/>
  <c r="AH590" i="25" s="1"/>
  <c r="X590" i="25"/>
  <c r="Y590" i="25"/>
  <c r="AG590" i="25" s="1"/>
  <c r="AA106" i="25"/>
  <c r="W106" i="25"/>
  <c r="AE106" i="25" s="1"/>
  <c r="X106" i="25"/>
  <c r="Z106" i="25"/>
  <c r="AH106" i="25" s="1"/>
  <c r="Y106" i="25"/>
  <c r="AG106" i="25" s="1"/>
  <c r="W234" i="25"/>
  <c r="AE234" i="25" s="1"/>
  <c r="AA234" i="25"/>
  <c r="X234" i="25"/>
  <c r="AF234" i="25" s="1"/>
  <c r="Z234" i="25"/>
  <c r="AH234" i="25" s="1"/>
  <c r="Y234" i="25"/>
  <c r="AG234" i="25" s="1"/>
  <c r="AA303" i="25"/>
  <c r="W303" i="25"/>
  <c r="AE303" i="25" s="1"/>
  <c r="X303" i="25"/>
  <c r="AF303" i="25" s="1"/>
  <c r="Z303" i="25"/>
  <c r="AH303" i="25" s="1"/>
  <c r="Y303" i="25"/>
  <c r="AG303" i="25" s="1"/>
  <c r="AA367" i="25"/>
  <c r="W367" i="25"/>
  <c r="AE367" i="25" s="1"/>
  <c r="X367" i="25"/>
  <c r="Z367" i="25"/>
  <c r="AH367" i="25" s="1"/>
  <c r="Y367" i="25"/>
  <c r="AG367" i="25" s="1"/>
  <c r="AA431" i="25"/>
  <c r="W431" i="25"/>
  <c r="AE431" i="25" s="1"/>
  <c r="X431" i="25"/>
  <c r="AF431" i="25" s="1"/>
  <c r="Z431" i="25"/>
  <c r="AH431" i="25" s="1"/>
  <c r="Y431" i="25"/>
  <c r="AG431" i="25" s="1"/>
  <c r="AA495" i="25"/>
  <c r="W495" i="25"/>
  <c r="AE495" i="25" s="1"/>
  <c r="X495" i="25"/>
  <c r="AF495" i="25" s="1"/>
  <c r="Z495" i="25"/>
  <c r="AH495" i="25" s="1"/>
  <c r="Y495" i="25"/>
  <c r="AG495" i="25" s="1"/>
  <c r="AA559" i="25"/>
  <c r="W559" i="25"/>
  <c r="AE559" i="25" s="1"/>
  <c r="X559" i="25"/>
  <c r="AF559" i="25" s="1"/>
  <c r="Z559" i="25"/>
  <c r="AH559" i="25" s="1"/>
  <c r="Y559" i="25"/>
  <c r="AG559" i="25" s="1"/>
  <c r="AA165" i="25"/>
  <c r="W165" i="25"/>
  <c r="AE165" i="25" s="1"/>
  <c r="Z165" i="25"/>
  <c r="AH165" i="25" s="1"/>
  <c r="X165" i="25"/>
  <c r="Y165" i="25"/>
  <c r="AG165" i="25" s="1"/>
  <c r="AA332" i="25"/>
  <c r="X332" i="25"/>
  <c r="W332" i="25"/>
  <c r="AE332" i="25" s="1"/>
  <c r="Z332" i="25"/>
  <c r="AH332" i="25" s="1"/>
  <c r="Y332" i="25"/>
  <c r="AG332" i="25" s="1"/>
  <c r="AA460" i="25"/>
  <c r="X460" i="25"/>
  <c r="AF460" i="25" s="1"/>
  <c r="W460" i="25"/>
  <c r="AE460" i="25" s="1"/>
  <c r="Z460" i="25"/>
  <c r="AH460" i="25" s="1"/>
  <c r="Y460" i="25"/>
  <c r="AG460" i="25" s="1"/>
  <c r="AA587" i="25"/>
  <c r="W587" i="25"/>
  <c r="AE587" i="25" s="1"/>
  <c r="X587" i="25"/>
  <c r="Z587" i="25"/>
  <c r="AH587" i="25" s="1"/>
  <c r="Y587" i="25"/>
  <c r="AG587" i="25" s="1"/>
  <c r="AA221" i="25"/>
  <c r="W221" i="25"/>
  <c r="AE221" i="25" s="1"/>
  <c r="X221" i="25"/>
  <c r="Y221" i="25"/>
  <c r="AG221" i="25" s="1"/>
  <c r="Z221" i="25"/>
  <c r="AH221" i="25" s="1"/>
  <c r="AA488" i="25"/>
  <c r="X488" i="25"/>
  <c r="Z488" i="25"/>
  <c r="AH488" i="25" s="1"/>
  <c r="W488" i="25"/>
  <c r="AE488" i="25" s="1"/>
  <c r="Y488" i="25"/>
  <c r="AG488" i="25" s="1"/>
  <c r="AA174" i="25"/>
  <c r="W174" i="25"/>
  <c r="AE174" i="25" s="1"/>
  <c r="X174" i="25"/>
  <c r="AF174" i="25" s="1"/>
  <c r="Y174" i="25"/>
  <c r="AG174" i="25" s="1"/>
  <c r="Z174" i="25"/>
  <c r="AH174" i="25" s="1"/>
  <c r="X465" i="25"/>
  <c r="AF465" i="25" s="1"/>
  <c r="Y465" i="25"/>
  <c r="AG465" i="25" s="1"/>
  <c r="AA465" i="25"/>
  <c r="W465" i="25"/>
  <c r="AE465" i="25" s="1"/>
  <c r="Z465" i="25"/>
  <c r="AH465" i="25" s="1"/>
  <c r="AA86" i="25"/>
  <c r="X86" i="25"/>
  <c r="AF86" i="25" s="1"/>
  <c r="W86" i="25"/>
  <c r="AE86" i="25" s="1"/>
  <c r="Y86" i="25"/>
  <c r="AG86" i="25" s="1"/>
  <c r="Z86" i="25"/>
  <c r="AH86" i="25" s="1"/>
  <c r="AA293" i="25"/>
  <c r="W293" i="25"/>
  <c r="AE293" i="25" s="1"/>
  <c r="Z293" i="25"/>
  <c r="AH293" i="25" s="1"/>
  <c r="Y293" i="25"/>
  <c r="AG293" i="25" s="1"/>
  <c r="X293" i="25"/>
  <c r="AA421" i="25"/>
  <c r="W421" i="25"/>
  <c r="AE421" i="25" s="1"/>
  <c r="Z421" i="25"/>
  <c r="AH421" i="25" s="1"/>
  <c r="Y421" i="25"/>
  <c r="AG421" i="25" s="1"/>
  <c r="X421" i="25"/>
  <c r="AF421" i="25" s="1"/>
  <c r="AA549" i="25"/>
  <c r="W549" i="25"/>
  <c r="AE549" i="25" s="1"/>
  <c r="X549" i="25"/>
  <c r="Z549" i="25"/>
  <c r="AH549" i="25" s="1"/>
  <c r="Y549" i="25"/>
  <c r="AG549" i="25" s="1"/>
  <c r="AA109" i="25"/>
  <c r="W109" i="25"/>
  <c r="AE109" i="25" s="1"/>
  <c r="Z109" i="25"/>
  <c r="AH109" i="25" s="1"/>
  <c r="Y109" i="25"/>
  <c r="AG109" i="25" s="1"/>
  <c r="X109" i="25"/>
  <c r="AA432" i="25"/>
  <c r="X432" i="25"/>
  <c r="AF432" i="25" s="1"/>
  <c r="W432" i="25"/>
  <c r="AE432" i="25" s="1"/>
  <c r="Z432" i="25"/>
  <c r="AH432" i="25" s="1"/>
  <c r="Y432" i="25"/>
  <c r="AG432" i="25" s="1"/>
  <c r="AA62" i="25"/>
  <c r="W62" i="25"/>
  <c r="AE62" i="25" s="1"/>
  <c r="Y62" i="25"/>
  <c r="AG62" i="25" s="1"/>
  <c r="X62" i="25"/>
  <c r="AF62" i="25" s="1"/>
  <c r="Z62" i="25"/>
  <c r="AH62" i="25" s="1"/>
  <c r="AA409" i="25"/>
  <c r="W409" i="25"/>
  <c r="AE409" i="25" s="1"/>
  <c r="X409" i="25"/>
  <c r="AF409" i="25" s="1"/>
  <c r="Y409" i="25"/>
  <c r="AG409" i="25" s="1"/>
  <c r="Z409" i="25"/>
  <c r="AH409" i="25" s="1"/>
  <c r="AA15" i="25"/>
  <c r="W15" i="25"/>
  <c r="AE15" i="25" s="1"/>
  <c r="Z15" i="25"/>
  <c r="AH15" i="25" s="1"/>
  <c r="X15" i="25"/>
  <c r="Y15" i="25"/>
  <c r="AG15" i="25" s="1"/>
  <c r="AA49" i="25"/>
  <c r="X49" i="25"/>
  <c r="W49" i="25"/>
  <c r="AE49" i="25" s="1"/>
  <c r="Z49" i="25"/>
  <c r="AH49" i="25" s="1"/>
  <c r="Y49" i="25"/>
  <c r="AG49" i="25" s="1"/>
  <c r="AA306" i="25"/>
  <c r="W306" i="25"/>
  <c r="AE306" i="25" s="1"/>
  <c r="X306" i="25"/>
  <c r="AF306" i="25" s="1"/>
  <c r="Z306" i="25"/>
  <c r="AH306" i="25" s="1"/>
  <c r="Y306" i="25"/>
  <c r="AG306" i="25" s="1"/>
  <c r="AA562" i="25"/>
  <c r="W562" i="25"/>
  <c r="AE562" i="25" s="1"/>
  <c r="X562" i="25"/>
  <c r="AF562" i="25" s="1"/>
  <c r="Z562" i="25"/>
  <c r="AH562" i="25" s="1"/>
  <c r="Y562" i="25"/>
  <c r="AG562" i="25" s="1"/>
  <c r="AA387" i="25"/>
  <c r="W387" i="25"/>
  <c r="AE387" i="25" s="1"/>
  <c r="X387" i="25"/>
  <c r="Z387" i="25"/>
  <c r="AH387" i="25" s="1"/>
  <c r="Y387" i="25"/>
  <c r="AG387" i="25" s="1"/>
  <c r="AA515" i="25"/>
  <c r="W515" i="25"/>
  <c r="AE515" i="25" s="1"/>
  <c r="Z515" i="25"/>
  <c r="AH515" i="25" s="1"/>
  <c r="X515" i="25"/>
  <c r="Y515" i="25"/>
  <c r="AG515" i="25" s="1"/>
  <c r="AA78" i="25"/>
  <c r="X78" i="25"/>
  <c r="AF78" i="25" s="1"/>
  <c r="Y78" i="25"/>
  <c r="AG78" i="25" s="1"/>
  <c r="W78" i="25"/>
  <c r="AE78" i="25" s="1"/>
  <c r="Z78" i="25"/>
  <c r="AH78" i="25" s="1"/>
  <c r="AA618" i="25"/>
  <c r="X618" i="25"/>
  <c r="AF618" i="25" s="1"/>
  <c r="Z618" i="25"/>
  <c r="AH618" i="25" s="1"/>
  <c r="W618" i="25"/>
  <c r="AE618" i="25" s="1"/>
  <c r="Y618" i="25"/>
  <c r="AG618" i="25" s="1"/>
  <c r="AA99" i="25"/>
  <c r="W99" i="25"/>
  <c r="AE99" i="25" s="1"/>
  <c r="X99" i="25"/>
  <c r="Z99" i="25"/>
  <c r="AH99" i="25" s="1"/>
  <c r="Y99" i="25"/>
  <c r="AG99" i="25" s="1"/>
  <c r="W24" i="25"/>
  <c r="AE24" i="25" s="1"/>
  <c r="AA24" i="25"/>
  <c r="X24" i="25"/>
  <c r="AF24" i="25" s="1"/>
  <c r="Z24" i="25"/>
  <c r="AH24" i="25" s="1"/>
  <c r="Y24" i="25"/>
  <c r="AG24" i="25" s="1"/>
  <c r="W152" i="25"/>
  <c r="AE152" i="25" s="1"/>
  <c r="AA152" i="25"/>
  <c r="X152" i="25"/>
  <c r="Z152" i="25"/>
  <c r="AH152" i="25" s="1"/>
  <c r="Y152" i="25"/>
  <c r="AG152" i="25" s="1"/>
  <c r="AA316" i="25"/>
  <c r="X316" i="25"/>
  <c r="AF316" i="25" s="1"/>
  <c r="W316" i="25"/>
  <c r="AE316" i="25" s="1"/>
  <c r="Z316" i="25"/>
  <c r="AH316" i="25" s="1"/>
  <c r="Y316" i="25"/>
  <c r="AG316" i="25" s="1"/>
  <c r="AA572" i="25"/>
  <c r="W572" i="25"/>
  <c r="AE572" i="25" s="1"/>
  <c r="X572" i="25"/>
  <c r="Z572" i="25"/>
  <c r="AH572" i="25" s="1"/>
  <c r="Y572" i="25"/>
  <c r="AG572" i="25" s="1"/>
  <c r="AA341" i="25"/>
  <c r="W341" i="25"/>
  <c r="AE341" i="25" s="1"/>
  <c r="X341" i="25"/>
  <c r="AF341" i="25" s="1"/>
  <c r="Z341" i="25"/>
  <c r="AH341" i="25" s="1"/>
  <c r="Y341" i="25"/>
  <c r="AG341" i="25" s="1"/>
  <c r="AA45" i="25"/>
  <c r="W45" i="25"/>
  <c r="AE45" i="25" s="1"/>
  <c r="Z45" i="25"/>
  <c r="AH45" i="25" s="1"/>
  <c r="Y45" i="25"/>
  <c r="AG45" i="25" s="1"/>
  <c r="X45" i="25"/>
  <c r="AA175" i="25"/>
  <c r="W175" i="25"/>
  <c r="AE175" i="25" s="1"/>
  <c r="Z175" i="25"/>
  <c r="AH175" i="25" s="1"/>
  <c r="Y175" i="25"/>
  <c r="AG175" i="25" s="1"/>
  <c r="X175" i="25"/>
  <c r="AF175" i="25" s="1"/>
  <c r="W52" i="25"/>
  <c r="AE52" i="25" s="1"/>
  <c r="AA52" i="25"/>
  <c r="X52" i="25"/>
  <c r="Z52" i="25"/>
  <c r="AH52" i="25" s="1"/>
  <c r="Y52" i="25"/>
  <c r="AG52" i="25" s="1"/>
  <c r="W116" i="25"/>
  <c r="AE116" i="25" s="1"/>
  <c r="AA116" i="25"/>
  <c r="X116" i="25"/>
  <c r="AF116" i="25" s="1"/>
  <c r="Z116" i="25"/>
  <c r="AH116" i="25" s="1"/>
  <c r="Y116" i="25"/>
  <c r="AG116" i="25" s="1"/>
  <c r="AA180" i="25"/>
  <c r="W180" i="25"/>
  <c r="AE180" i="25" s="1"/>
  <c r="X180" i="25"/>
  <c r="Z180" i="25"/>
  <c r="AH180" i="25" s="1"/>
  <c r="Y180" i="25"/>
  <c r="AG180" i="25" s="1"/>
  <c r="AA322" i="25"/>
  <c r="W322" i="25"/>
  <c r="AE322" i="25" s="1"/>
  <c r="Z322" i="25"/>
  <c r="AH322" i="25" s="1"/>
  <c r="Y322" i="25"/>
  <c r="AG322" i="25" s="1"/>
  <c r="X322" i="25"/>
  <c r="AF322" i="25" s="1"/>
  <c r="AA578" i="25"/>
  <c r="X578" i="25"/>
  <c r="Z578" i="25"/>
  <c r="AH578" i="25" s="1"/>
  <c r="Y578" i="25"/>
  <c r="AG578" i="25" s="1"/>
  <c r="W578" i="25"/>
  <c r="AE578" i="25" s="1"/>
  <c r="AA376" i="25"/>
  <c r="W376" i="25"/>
  <c r="AE376" i="25" s="1"/>
  <c r="X376" i="25"/>
  <c r="AF376" i="25" s="1"/>
  <c r="Z376" i="25"/>
  <c r="AH376" i="25" s="1"/>
  <c r="Y376" i="25"/>
  <c r="AG376" i="25" s="1"/>
  <c r="AA601" i="25"/>
  <c r="W601" i="25"/>
  <c r="AE601" i="25" s="1"/>
  <c r="Y601" i="25"/>
  <c r="AG601" i="25" s="1"/>
  <c r="X601" i="25"/>
  <c r="AF601" i="25" s="1"/>
  <c r="Z601" i="25"/>
  <c r="AH601" i="25" s="1"/>
  <c r="AA333" i="25"/>
  <c r="W333" i="25"/>
  <c r="AE333" i="25" s="1"/>
  <c r="Y333" i="25"/>
  <c r="AG333" i="25" s="1"/>
  <c r="X333" i="25"/>
  <c r="AF333" i="25" s="1"/>
  <c r="Z333" i="25"/>
  <c r="AH333" i="25" s="1"/>
  <c r="AA461" i="25"/>
  <c r="W461" i="25"/>
  <c r="AE461" i="25" s="1"/>
  <c r="Y461" i="25"/>
  <c r="AG461" i="25" s="1"/>
  <c r="Z461" i="25"/>
  <c r="AH461" i="25" s="1"/>
  <c r="X461" i="25"/>
  <c r="AA19" i="25"/>
  <c r="W19" i="25"/>
  <c r="AE19" i="25" s="1"/>
  <c r="Y19" i="25"/>
  <c r="AG19" i="25" s="1"/>
  <c r="X19" i="25"/>
  <c r="Z19" i="25"/>
  <c r="AH19" i="25" s="1"/>
  <c r="AA147" i="25"/>
  <c r="W147" i="25"/>
  <c r="AE147" i="25" s="1"/>
  <c r="Y147" i="25"/>
  <c r="AG147" i="25" s="1"/>
  <c r="X147" i="25"/>
  <c r="AF147" i="25" s="1"/>
  <c r="Z147" i="25"/>
  <c r="AH147" i="25" s="1"/>
  <c r="W25" i="25"/>
  <c r="AE25" i="25" s="1"/>
  <c r="AA25" i="25"/>
  <c r="X25" i="25"/>
  <c r="Z25" i="25"/>
  <c r="AH25" i="25" s="1"/>
  <c r="Y25" i="25"/>
  <c r="AG25" i="25" s="1"/>
  <c r="AA153" i="25"/>
  <c r="W153" i="25"/>
  <c r="AE153" i="25" s="1"/>
  <c r="X153" i="25"/>
  <c r="Z153" i="25"/>
  <c r="AH153" i="25" s="1"/>
  <c r="Y153" i="25"/>
  <c r="AG153" i="25" s="1"/>
  <c r="AA278" i="25"/>
  <c r="W278" i="25"/>
  <c r="AE278" i="25" s="1"/>
  <c r="X278" i="25"/>
  <c r="AF278" i="25" s="1"/>
  <c r="Z278" i="25"/>
  <c r="AH278" i="25" s="1"/>
  <c r="Y278" i="25"/>
  <c r="AG278" i="25" s="1"/>
  <c r="AA342" i="25"/>
  <c r="W342" i="25"/>
  <c r="AE342" i="25" s="1"/>
  <c r="X342" i="25"/>
  <c r="AF342" i="25" s="1"/>
  <c r="Z342" i="25"/>
  <c r="AH342" i="25" s="1"/>
  <c r="Y342" i="25"/>
  <c r="AG342" i="25" s="1"/>
  <c r="AA406" i="25"/>
  <c r="W406" i="25"/>
  <c r="AE406" i="25" s="1"/>
  <c r="X406" i="25"/>
  <c r="AF406" i="25" s="1"/>
  <c r="Z406" i="25"/>
  <c r="AH406" i="25" s="1"/>
  <c r="Y406" i="25"/>
  <c r="AG406" i="25" s="1"/>
  <c r="AA470" i="25"/>
  <c r="W470" i="25"/>
  <c r="AE470" i="25" s="1"/>
  <c r="X470" i="25"/>
  <c r="Z470" i="25"/>
  <c r="AH470" i="25" s="1"/>
  <c r="Y470" i="25"/>
  <c r="AG470" i="25" s="1"/>
  <c r="AA534" i="25"/>
  <c r="W534" i="25"/>
  <c r="AE534" i="25" s="1"/>
  <c r="Z534" i="25"/>
  <c r="AH534" i="25" s="1"/>
  <c r="X534" i="25"/>
  <c r="Y534" i="25"/>
  <c r="AG534" i="25" s="1"/>
  <c r="AA598" i="25"/>
  <c r="W598" i="25"/>
  <c r="AE598" i="25" s="1"/>
  <c r="Z598" i="25"/>
  <c r="AH598" i="25" s="1"/>
  <c r="X598" i="25"/>
  <c r="AF598" i="25" s="1"/>
  <c r="Y598" i="25"/>
  <c r="AG598" i="25" s="1"/>
  <c r="AA122" i="25"/>
  <c r="W122" i="25"/>
  <c r="AE122" i="25" s="1"/>
  <c r="Z122" i="25"/>
  <c r="AH122" i="25" s="1"/>
  <c r="Y122" i="25"/>
  <c r="AG122" i="25" s="1"/>
  <c r="X122" i="25"/>
  <c r="AA247" i="25"/>
  <c r="W247" i="25"/>
  <c r="AE247" i="25" s="1"/>
  <c r="Z247" i="25"/>
  <c r="AH247" i="25" s="1"/>
  <c r="X247" i="25"/>
  <c r="Y247" i="25"/>
  <c r="AG247" i="25" s="1"/>
  <c r="AA311" i="25"/>
  <c r="X311" i="25"/>
  <c r="Z311" i="25"/>
  <c r="AH311" i="25" s="1"/>
  <c r="W311" i="25"/>
  <c r="AE311" i="25" s="1"/>
  <c r="Y311" i="25"/>
  <c r="AG311" i="25" s="1"/>
  <c r="AA375" i="25"/>
  <c r="W375" i="25"/>
  <c r="AE375" i="25" s="1"/>
  <c r="Z375" i="25"/>
  <c r="AH375" i="25" s="1"/>
  <c r="X375" i="25"/>
  <c r="AF375" i="25" s="1"/>
  <c r="Y375" i="25"/>
  <c r="AG375" i="25" s="1"/>
  <c r="AA439" i="25"/>
  <c r="W439" i="25"/>
  <c r="AE439" i="25" s="1"/>
  <c r="X439" i="25"/>
  <c r="AF439" i="25" s="1"/>
  <c r="Z439" i="25"/>
  <c r="AH439" i="25" s="1"/>
  <c r="Y439" i="25"/>
  <c r="AG439" i="25" s="1"/>
  <c r="AA503" i="25"/>
  <c r="X503" i="25"/>
  <c r="W503" i="25"/>
  <c r="AE503" i="25" s="1"/>
  <c r="Z503" i="25"/>
  <c r="AH503" i="25" s="1"/>
  <c r="Y503" i="25"/>
  <c r="AG503" i="25" s="1"/>
  <c r="AA567" i="25"/>
  <c r="X567" i="25"/>
  <c r="Z567" i="25"/>
  <c r="AH567" i="25" s="1"/>
  <c r="Y567" i="25"/>
  <c r="AG567" i="25" s="1"/>
  <c r="W567" i="25"/>
  <c r="AE567" i="25" s="1"/>
  <c r="AA197" i="25"/>
  <c r="W197" i="25"/>
  <c r="AE197" i="25" s="1"/>
  <c r="X197" i="25"/>
  <c r="AF197" i="25" s="1"/>
  <c r="Z197" i="25"/>
  <c r="AH197" i="25" s="1"/>
  <c r="Y197" i="25"/>
  <c r="AG197" i="25" s="1"/>
  <c r="AA392" i="25"/>
  <c r="W392" i="25"/>
  <c r="AE392" i="25" s="1"/>
  <c r="X392" i="25"/>
  <c r="AF392" i="25" s="1"/>
  <c r="Z392" i="25"/>
  <c r="AH392" i="25" s="1"/>
  <c r="Y392" i="25"/>
  <c r="AG392" i="25" s="1"/>
  <c r="AA622" i="25"/>
  <c r="W622" i="25"/>
  <c r="AE622" i="25" s="1"/>
  <c r="Z622" i="25"/>
  <c r="AH622" i="25" s="1"/>
  <c r="X622" i="25"/>
  <c r="Y622" i="25"/>
  <c r="AG622" i="25" s="1"/>
  <c r="AA369" i="25"/>
  <c r="X369" i="25"/>
  <c r="AF369" i="25" s="1"/>
  <c r="W369" i="25"/>
  <c r="AE369" i="25" s="1"/>
  <c r="Y369" i="25"/>
  <c r="AG369" i="25" s="1"/>
  <c r="Z369" i="25"/>
  <c r="AH369" i="25" s="1"/>
  <c r="AA118" i="25"/>
  <c r="W118" i="25"/>
  <c r="AE118" i="25" s="1"/>
  <c r="X118" i="25"/>
  <c r="AF118" i="25" s="1"/>
  <c r="Y118" i="25"/>
  <c r="AG118" i="25" s="1"/>
  <c r="Z118" i="25"/>
  <c r="AH118" i="25" s="1"/>
  <c r="AA593" i="25"/>
  <c r="Y593" i="25"/>
  <c r="AG593" i="25" s="1"/>
  <c r="Z593" i="25"/>
  <c r="AH593" i="25" s="1"/>
  <c r="W593" i="25"/>
  <c r="AE593" i="25" s="1"/>
  <c r="X593" i="25"/>
  <c r="AF593" i="25" s="1"/>
  <c r="AA400" i="25"/>
  <c r="X400" i="25"/>
  <c r="AF400" i="25" s="1"/>
  <c r="W400" i="25"/>
  <c r="AE400" i="25" s="1"/>
  <c r="Z400" i="25"/>
  <c r="AH400" i="25" s="1"/>
  <c r="Y400" i="25"/>
  <c r="AG400" i="25" s="1"/>
  <c r="AA441" i="25"/>
  <c r="W441" i="25"/>
  <c r="AE441" i="25" s="1"/>
  <c r="X441" i="25"/>
  <c r="AF441" i="25" s="1"/>
  <c r="Y441" i="25"/>
  <c r="AG441" i="25" s="1"/>
  <c r="Z441" i="25"/>
  <c r="AH441" i="25" s="1"/>
  <c r="AA607" i="25"/>
  <c r="X607" i="25"/>
  <c r="W607" i="25"/>
  <c r="AE607" i="25" s="1"/>
  <c r="Z607" i="25"/>
  <c r="AH607" i="25" s="1"/>
  <c r="Y607" i="25"/>
  <c r="AG607" i="25" s="1"/>
  <c r="AA223" i="25"/>
  <c r="W223" i="25"/>
  <c r="AE223" i="25" s="1"/>
  <c r="X223" i="25"/>
  <c r="Y223" i="25"/>
  <c r="AG223" i="25" s="1"/>
  <c r="Z223" i="25"/>
  <c r="AH223" i="25" s="1"/>
  <c r="W434" i="25"/>
  <c r="AE434" i="25" s="1"/>
  <c r="AA434" i="25"/>
  <c r="X434" i="25"/>
  <c r="AF434" i="25" s="1"/>
  <c r="Z434" i="25"/>
  <c r="AH434" i="25" s="1"/>
  <c r="Y434" i="25"/>
  <c r="AG434" i="25" s="1"/>
  <c r="W50" i="25"/>
  <c r="AE50" i="25" s="1"/>
  <c r="AA50" i="25"/>
  <c r="Z50" i="25"/>
  <c r="AH50" i="25" s="1"/>
  <c r="X50" i="25"/>
  <c r="Y50" i="25"/>
  <c r="AG50" i="25" s="1"/>
  <c r="W178" i="25"/>
  <c r="AE178" i="25" s="1"/>
  <c r="AA178" i="25"/>
  <c r="X178" i="25"/>
  <c r="AF178" i="25" s="1"/>
  <c r="Y178" i="25"/>
  <c r="AG178" i="25" s="1"/>
  <c r="Z178" i="25"/>
  <c r="AH178" i="25" s="1"/>
  <c r="W53" i="25"/>
  <c r="AE53" i="25" s="1"/>
  <c r="AA53" i="25"/>
  <c r="X53" i="25"/>
  <c r="Z53" i="25"/>
  <c r="AH53" i="25" s="1"/>
  <c r="Y53" i="25"/>
  <c r="AG53" i="25" s="1"/>
  <c r="AA340" i="25"/>
  <c r="W340" i="25"/>
  <c r="AE340" i="25" s="1"/>
  <c r="X340" i="25"/>
  <c r="Z340" i="25"/>
  <c r="AH340" i="25" s="1"/>
  <c r="Y340" i="25"/>
  <c r="AG340" i="25" s="1"/>
  <c r="AA468" i="25"/>
  <c r="W468" i="25"/>
  <c r="AE468" i="25" s="1"/>
  <c r="X468" i="25"/>
  <c r="Z468" i="25"/>
  <c r="AH468" i="25" s="1"/>
  <c r="Y468" i="25"/>
  <c r="AG468" i="25" s="1"/>
  <c r="AA612" i="25"/>
  <c r="W612" i="25"/>
  <c r="AE612" i="25" s="1"/>
  <c r="X612" i="25"/>
  <c r="Y612" i="25"/>
  <c r="AG612" i="25" s="1"/>
  <c r="Z612" i="25"/>
  <c r="AH612" i="25" s="1"/>
  <c r="AA545" i="25"/>
  <c r="X545" i="25"/>
  <c r="Y545" i="25"/>
  <c r="AG545" i="25" s="1"/>
  <c r="Z545" i="25"/>
  <c r="AH545" i="25" s="1"/>
  <c r="W545" i="25"/>
  <c r="AE545" i="25" s="1"/>
  <c r="AA39" i="25"/>
  <c r="W39" i="25"/>
  <c r="AE39" i="25" s="1"/>
  <c r="X39" i="25"/>
  <c r="Z39" i="25"/>
  <c r="AH39" i="25" s="1"/>
  <c r="Y39" i="25"/>
  <c r="AG39" i="25" s="1"/>
  <c r="AA103" i="25"/>
  <c r="W103" i="25"/>
  <c r="AE103" i="25" s="1"/>
  <c r="X103" i="25"/>
  <c r="Z103" i="25"/>
  <c r="AH103" i="25" s="1"/>
  <c r="Y103" i="25"/>
  <c r="AG103" i="25" s="1"/>
  <c r="AA167" i="25"/>
  <c r="W167" i="25"/>
  <c r="AE167" i="25" s="1"/>
  <c r="X167" i="25"/>
  <c r="AF167" i="25" s="1"/>
  <c r="Z167" i="25"/>
  <c r="AH167" i="25" s="1"/>
  <c r="Y167" i="25"/>
  <c r="AG167" i="25" s="1"/>
  <c r="AA231" i="25"/>
  <c r="W231" i="25"/>
  <c r="AE231" i="25" s="1"/>
  <c r="X231" i="25"/>
  <c r="AF231" i="25" s="1"/>
  <c r="Z231" i="25"/>
  <c r="AH231" i="25" s="1"/>
  <c r="Y231" i="25"/>
  <c r="AG231" i="25" s="1"/>
  <c r="AA60" i="25"/>
  <c r="W60" i="25"/>
  <c r="AE60" i="25" s="1"/>
  <c r="X60" i="25"/>
  <c r="Z60" i="25"/>
  <c r="AH60" i="25" s="1"/>
  <c r="Y60" i="25"/>
  <c r="AG60" i="25" s="1"/>
  <c r="AA124" i="25"/>
  <c r="W124" i="25"/>
  <c r="AE124" i="25" s="1"/>
  <c r="X124" i="25"/>
  <c r="Z124" i="25"/>
  <c r="AH124" i="25" s="1"/>
  <c r="Y124" i="25"/>
  <c r="AG124" i="25" s="1"/>
  <c r="AA188" i="25"/>
  <c r="X188" i="25"/>
  <c r="W188" i="25"/>
  <c r="AE188" i="25" s="1"/>
  <c r="Z188" i="25"/>
  <c r="AH188" i="25" s="1"/>
  <c r="Y188" i="25"/>
  <c r="AG188" i="25" s="1"/>
  <c r="AA33" i="25"/>
  <c r="W33" i="25"/>
  <c r="AE33" i="25" s="1"/>
  <c r="X33" i="25"/>
  <c r="Z33" i="25"/>
  <c r="AH33" i="25" s="1"/>
  <c r="Y33" i="25"/>
  <c r="AG33" i="25" s="1"/>
  <c r="AA161" i="25"/>
  <c r="X161" i="25"/>
  <c r="AF161" i="25" s="1"/>
  <c r="W161" i="25"/>
  <c r="AE161" i="25" s="1"/>
  <c r="Z161" i="25"/>
  <c r="AH161" i="25" s="1"/>
  <c r="Y161" i="25"/>
  <c r="AG161" i="25" s="1"/>
  <c r="AA266" i="25"/>
  <c r="W266" i="25"/>
  <c r="AE266" i="25" s="1"/>
  <c r="X266" i="25"/>
  <c r="AF266" i="25" s="1"/>
  <c r="Z266" i="25"/>
  <c r="AH266" i="25" s="1"/>
  <c r="Y266" i="25"/>
  <c r="AG266" i="25" s="1"/>
  <c r="AA330" i="25"/>
  <c r="W330" i="25"/>
  <c r="AE330" i="25" s="1"/>
  <c r="X330" i="25"/>
  <c r="AF330" i="25" s="1"/>
  <c r="Z330" i="25"/>
  <c r="AH330" i="25" s="1"/>
  <c r="Y330" i="25"/>
  <c r="AG330" i="25" s="1"/>
  <c r="W394" i="25"/>
  <c r="AE394" i="25" s="1"/>
  <c r="AA394" i="25"/>
  <c r="X394" i="25"/>
  <c r="Z394" i="25"/>
  <c r="AH394" i="25" s="1"/>
  <c r="Y394" i="25"/>
  <c r="AG394" i="25" s="1"/>
  <c r="W458" i="25"/>
  <c r="AE458" i="25" s="1"/>
  <c r="AA458" i="25"/>
  <c r="X458" i="25"/>
  <c r="AF458" i="25" s="1"/>
  <c r="Z458" i="25"/>
  <c r="AH458" i="25" s="1"/>
  <c r="Y458" i="25"/>
  <c r="AG458" i="25" s="1"/>
  <c r="W522" i="25"/>
  <c r="AE522" i="25" s="1"/>
  <c r="AA522" i="25"/>
  <c r="X522" i="25"/>
  <c r="AF522" i="25" s="1"/>
  <c r="Z522" i="25"/>
  <c r="AH522" i="25" s="1"/>
  <c r="Y522" i="25"/>
  <c r="AG522" i="25" s="1"/>
  <c r="AA586" i="25"/>
  <c r="X586" i="25"/>
  <c r="Z586" i="25"/>
  <c r="AH586" i="25" s="1"/>
  <c r="W586" i="25"/>
  <c r="AE586" i="25" s="1"/>
  <c r="Y586" i="25"/>
  <c r="AG586" i="25" s="1"/>
  <c r="AA98" i="25"/>
  <c r="W98" i="25"/>
  <c r="AE98" i="25" s="1"/>
  <c r="Z98" i="25"/>
  <c r="AH98" i="25" s="1"/>
  <c r="Y98" i="25"/>
  <c r="AG98" i="25" s="1"/>
  <c r="X98" i="25"/>
  <c r="AA226" i="25"/>
  <c r="W226" i="25"/>
  <c r="AE226" i="25" s="1"/>
  <c r="Z226" i="25"/>
  <c r="AH226" i="25" s="1"/>
  <c r="Y226" i="25"/>
  <c r="AG226" i="25" s="1"/>
  <c r="X226" i="25"/>
  <c r="AF226" i="25" s="1"/>
  <c r="AA299" i="25"/>
  <c r="W299" i="25"/>
  <c r="AE299" i="25" s="1"/>
  <c r="X299" i="25"/>
  <c r="AF299" i="25" s="1"/>
  <c r="Z299" i="25"/>
  <c r="AH299" i="25" s="1"/>
  <c r="Y299" i="25"/>
  <c r="AG299" i="25" s="1"/>
  <c r="AA363" i="25"/>
  <c r="W363" i="25"/>
  <c r="AE363" i="25" s="1"/>
  <c r="X363" i="25"/>
  <c r="Z363" i="25"/>
  <c r="AH363" i="25" s="1"/>
  <c r="Y363" i="25"/>
  <c r="AG363" i="25" s="1"/>
  <c r="AA427" i="25"/>
  <c r="X427" i="25"/>
  <c r="W427" i="25"/>
  <c r="AE427" i="25" s="1"/>
  <c r="Z427" i="25"/>
  <c r="AH427" i="25" s="1"/>
  <c r="Y427" i="25"/>
  <c r="AG427" i="25" s="1"/>
  <c r="AA491" i="25"/>
  <c r="W491" i="25"/>
  <c r="AE491" i="25" s="1"/>
  <c r="X491" i="25"/>
  <c r="AF491" i="25" s="1"/>
  <c r="Z491" i="25"/>
  <c r="AH491" i="25" s="1"/>
  <c r="Y491" i="25"/>
  <c r="AG491" i="25" s="1"/>
  <c r="AA555" i="25"/>
  <c r="W555" i="25"/>
  <c r="AE555" i="25" s="1"/>
  <c r="X555" i="25"/>
  <c r="AF555" i="25" s="1"/>
  <c r="Z555" i="25"/>
  <c r="AH555" i="25" s="1"/>
  <c r="Y555" i="25"/>
  <c r="AG555" i="25" s="1"/>
  <c r="AA149" i="25"/>
  <c r="X149" i="25"/>
  <c r="Z149" i="25"/>
  <c r="AH149" i="25" s="1"/>
  <c r="W149" i="25"/>
  <c r="AE149" i="25" s="1"/>
  <c r="Y149" i="25"/>
  <c r="AG149" i="25" s="1"/>
  <c r="AA324" i="25"/>
  <c r="W324" i="25"/>
  <c r="AE324" i="25" s="1"/>
  <c r="X324" i="25"/>
  <c r="Z324" i="25"/>
  <c r="AH324" i="25" s="1"/>
  <c r="Y324" i="25"/>
  <c r="AG324" i="25" s="1"/>
  <c r="AA452" i="25"/>
  <c r="W452" i="25"/>
  <c r="AE452" i="25" s="1"/>
  <c r="X452" i="25"/>
  <c r="AF452" i="25" s="1"/>
  <c r="Z452" i="25"/>
  <c r="AH452" i="25" s="1"/>
  <c r="Y452" i="25"/>
  <c r="AG452" i="25" s="1"/>
  <c r="AA580" i="25"/>
  <c r="W580" i="25"/>
  <c r="AE580" i="25" s="1"/>
  <c r="X580" i="25"/>
  <c r="AF580" i="25" s="1"/>
  <c r="Z580" i="25"/>
  <c r="AH580" i="25" s="1"/>
  <c r="Y580" i="25"/>
  <c r="AG580" i="25" s="1"/>
  <c r="AA189" i="25"/>
  <c r="W189" i="25"/>
  <c r="AE189" i="25" s="1"/>
  <c r="X189" i="25"/>
  <c r="AF189" i="25" s="1"/>
  <c r="Y189" i="25"/>
  <c r="AG189" i="25" s="1"/>
  <c r="Z189" i="25"/>
  <c r="AH189" i="25" s="1"/>
  <c r="AA472" i="25"/>
  <c r="X472" i="25"/>
  <c r="W472" i="25"/>
  <c r="AE472" i="25" s="1"/>
  <c r="Z472" i="25"/>
  <c r="AH472" i="25" s="1"/>
  <c r="Y472" i="25"/>
  <c r="AG472" i="25" s="1"/>
  <c r="W142" i="25"/>
  <c r="AE142" i="25" s="1"/>
  <c r="AA142" i="25"/>
  <c r="X142" i="25"/>
  <c r="Y142" i="25"/>
  <c r="AG142" i="25" s="1"/>
  <c r="Z142" i="25"/>
  <c r="AH142" i="25" s="1"/>
  <c r="AA449" i="25"/>
  <c r="W449" i="25"/>
  <c r="AE449" i="25" s="1"/>
  <c r="X449" i="25"/>
  <c r="Y449" i="25"/>
  <c r="AG449" i="25" s="1"/>
  <c r="Z449" i="25"/>
  <c r="AH449" i="25" s="1"/>
  <c r="AA70" i="25"/>
  <c r="W70" i="25"/>
  <c r="AE70" i="25" s="1"/>
  <c r="X70" i="25"/>
  <c r="AF70" i="25" s="1"/>
  <c r="Y70" i="25"/>
  <c r="AG70" i="25" s="1"/>
  <c r="Z70" i="25"/>
  <c r="AH70" i="25" s="1"/>
  <c r="AA285" i="25"/>
  <c r="W285" i="25"/>
  <c r="AE285" i="25" s="1"/>
  <c r="X285" i="25"/>
  <c r="Y285" i="25"/>
  <c r="AG285" i="25" s="1"/>
  <c r="Z285" i="25"/>
  <c r="AH285" i="25" s="1"/>
  <c r="AA413" i="25"/>
  <c r="W413" i="25"/>
  <c r="AE413" i="25" s="1"/>
  <c r="X413" i="25"/>
  <c r="AF413" i="25" s="1"/>
  <c r="Y413" i="25"/>
  <c r="AG413" i="25" s="1"/>
  <c r="Z413" i="25"/>
  <c r="AH413" i="25" s="1"/>
  <c r="AA541" i="25"/>
  <c r="W541" i="25"/>
  <c r="AE541" i="25" s="1"/>
  <c r="X541" i="25"/>
  <c r="AF541" i="25" s="1"/>
  <c r="Y541" i="25"/>
  <c r="AG541" i="25" s="1"/>
  <c r="Z541" i="25"/>
  <c r="AH541" i="25" s="1"/>
  <c r="AA77" i="25"/>
  <c r="W77" i="25"/>
  <c r="AE77" i="25" s="1"/>
  <c r="Z77" i="25"/>
  <c r="AH77" i="25" s="1"/>
  <c r="Y77" i="25"/>
  <c r="AG77" i="25" s="1"/>
  <c r="X77" i="25"/>
  <c r="AA416" i="25"/>
  <c r="X416" i="25"/>
  <c r="Z416" i="25"/>
  <c r="AH416" i="25" s="1"/>
  <c r="W416" i="25"/>
  <c r="AE416" i="25" s="1"/>
  <c r="Y416" i="25"/>
  <c r="AG416" i="25" s="1"/>
  <c r="AA30" i="25"/>
  <c r="W30" i="25"/>
  <c r="AE30" i="25" s="1"/>
  <c r="Y30" i="25"/>
  <c r="AG30" i="25" s="1"/>
  <c r="X30" i="25"/>
  <c r="AF30" i="25" s="1"/>
  <c r="Z30" i="25"/>
  <c r="AH30" i="25" s="1"/>
  <c r="AA393" i="25"/>
  <c r="W393" i="25"/>
  <c r="AE393" i="25" s="1"/>
  <c r="Y393" i="25"/>
  <c r="AG393" i="25" s="1"/>
  <c r="X393" i="25"/>
  <c r="Z393" i="25"/>
  <c r="AH393" i="25" s="1"/>
  <c r="AA623" i="25"/>
  <c r="X623" i="25"/>
  <c r="W623" i="25"/>
  <c r="AE623" i="25" s="1"/>
  <c r="Z623" i="25"/>
  <c r="AH623" i="25" s="1"/>
  <c r="Y623" i="25"/>
  <c r="AG623" i="25" s="1"/>
  <c r="AA17" i="25"/>
  <c r="W17" i="25"/>
  <c r="AE17" i="25" s="1"/>
  <c r="X17" i="25"/>
  <c r="Z17" i="25"/>
  <c r="AH17" i="25" s="1"/>
  <c r="Y17" i="25"/>
  <c r="AG17" i="25" s="1"/>
  <c r="AA258" i="25"/>
  <c r="W258" i="25"/>
  <c r="AE258" i="25" s="1"/>
  <c r="Z258" i="25"/>
  <c r="AH258" i="25" s="1"/>
  <c r="X258" i="25"/>
  <c r="Y258" i="25"/>
  <c r="AG258" i="25" s="1"/>
  <c r="W514" i="25"/>
  <c r="AE514" i="25" s="1"/>
  <c r="X514" i="25"/>
  <c r="Z514" i="25"/>
  <c r="AH514" i="25" s="1"/>
  <c r="Y514" i="25"/>
  <c r="AG514" i="25" s="1"/>
  <c r="AA514" i="25"/>
  <c r="AA339" i="25"/>
  <c r="W339" i="25"/>
  <c r="AE339" i="25" s="1"/>
  <c r="X339" i="25"/>
  <c r="AF339" i="25" s="1"/>
  <c r="Z339" i="25"/>
  <c r="AH339" i="25" s="1"/>
  <c r="Y339" i="25"/>
  <c r="AG339" i="25" s="1"/>
  <c r="AA467" i="25"/>
  <c r="W467" i="25"/>
  <c r="AE467" i="25" s="1"/>
  <c r="X467" i="25"/>
  <c r="AF467" i="25" s="1"/>
  <c r="Z467" i="25"/>
  <c r="AH467" i="25" s="1"/>
  <c r="Y467" i="25"/>
  <c r="AG467" i="25" s="1"/>
  <c r="AA592" i="25"/>
  <c r="W592" i="25"/>
  <c r="AE592" i="25" s="1"/>
  <c r="X592" i="25"/>
  <c r="Z592" i="25"/>
  <c r="AH592" i="25" s="1"/>
  <c r="Y592" i="25"/>
  <c r="AG592" i="25" s="1"/>
  <c r="AA353" i="25"/>
  <c r="X353" i="25"/>
  <c r="Y353" i="25"/>
  <c r="AG353" i="25" s="1"/>
  <c r="Z353" i="25"/>
  <c r="AH353" i="25" s="1"/>
  <c r="W353" i="25"/>
  <c r="AE353" i="25" s="1"/>
  <c r="AA269" i="25"/>
  <c r="W269" i="25"/>
  <c r="AE269" i="25" s="1"/>
  <c r="X269" i="25"/>
  <c r="AF269" i="25" s="1"/>
  <c r="Y269" i="25"/>
  <c r="AG269" i="25" s="1"/>
  <c r="Z269" i="25"/>
  <c r="AH269" i="25" s="1"/>
  <c r="AA320" i="25"/>
  <c r="X320" i="25"/>
  <c r="AF320" i="25" s="1"/>
  <c r="W320" i="25"/>
  <c r="AE320" i="25" s="1"/>
  <c r="Z320" i="25"/>
  <c r="AH320" i="25" s="1"/>
  <c r="Y320" i="25"/>
  <c r="AG320" i="25" s="1"/>
  <c r="AA425" i="25"/>
  <c r="W425" i="25"/>
  <c r="AE425" i="25" s="1"/>
  <c r="X425" i="25"/>
  <c r="AF425" i="25" s="1"/>
  <c r="Y425" i="25"/>
  <c r="AG425" i="25" s="1"/>
  <c r="Z425" i="25"/>
  <c r="AH425" i="25" s="1"/>
  <c r="W56" i="25"/>
  <c r="AE56" i="25" s="1"/>
  <c r="AA56" i="25"/>
  <c r="X56" i="25"/>
  <c r="Z56" i="25"/>
  <c r="AH56" i="25" s="1"/>
  <c r="Y56" i="25"/>
  <c r="AG56" i="25" s="1"/>
  <c r="AA168" i="25"/>
  <c r="W168" i="25"/>
  <c r="AE168" i="25" s="1"/>
  <c r="X168" i="25"/>
  <c r="Z168" i="25"/>
  <c r="AH168" i="25" s="1"/>
  <c r="Y168" i="25"/>
  <c r="AG168" i="25" s="1"/>
  <c r="AA348" i="25"/>
  <c r="X348" i="25"/>
  <c r="W348" i="25"/>
  <c r="AE348" i="25" s="1"/>
  <c r="Z348" i="25"/>
  <c r="AH348" i="25" s="1"/>
  <c r="Y348" i="25"/>
  <c r="AG348" i="25" s="1"/>
  <c r="AA597" i="25"/>
  <c r="X597" i="25"/>
  <c r="Z597" i="25"/>
  <c r="AH597" i="25" s="1"/>
  <c r="Y597" i="25"/>
  <c r="AG597" i="25" s="1"/>
  <c r="W597" i="25"/>
  <c r="AE597" i="25" s="1"/>
  <c r="AA373" i="25"/>
  <c r="W373" i="25"/>
  <c r="AE373" i="25" s="1"/>
  <c r="X373" i="25"/>
  <c r="Z373" i="25"/>
  <c r="AH373" i="25" s="1"/>
  <c r="Y373" i="25"/>
  <c r="AG373" i="25" s="1"/>
  <c r="AA173" i="25"/>
  <c r="W173" i="25"/>
  <c r="AE173" i="25" s="1"/>
  <c r="Z173" i="25"/>
  <c r="AH173" i="25" s="1"/>
  <c r="Y173" i="25"/>
  <c r="AG173" i="25" s="1"/>
  <c r="X173" i="25"/>
  <c r="AF173" i="25" s="1"/>
  <c r="AA59" i="25"/>
  <c r="W59" i="25"/>
  <c r="AE59" i="25" s="1"/>
  <c r="X59" i="25"/>
  <c r="AF59" i="25" s="1"/>
  <c r="Z59" i="25"/>
  <c r="AH59" i="25" s="1"/>
  <c r="Y59" i="25"/>
  <c r="AG59" i="25" s="1"/>
  <c r="AA123" i="25"/>
  <c r="W123" i="25"/>
  <c r="AE123" i="25" s="1"/>
  <c r="X123" i="25"/>
  <c r="Z123" i="25"/>
  <c r="AH123" i="25" s="1"/>
  <c r="Y123" i="25"/>
  <c r="AG123" i="25" s="1"/>
  <c r="AA187" i="25"/>
  <c r="W187" i="25"/>
  <c r="AE187" i="25" s="1"/>
  <c r="X187" i="25"/>
  <c r="AF187" i="25" s="1"/>
  <c r="Z187" i="25"/>
  <c r="AH187" i="25" s="1"/>
  <c r="Y187" i="25"/>
  <c r="AG187" i="25" s="1"/>
  <c r="W16" i="25"/>
  <c r="AE16" i="25" s="1"/>
  <c r="AA16" i="25"/>
  <c r="X16" i="25"/>
  <c r="AF16" i="25" s="1"/>
  <c r="Z16" i="25"/>
  <c r="AH16" i="25" s="1"/>
  <c r="Y16" i="25"/>
  <c r="AG16" i="25" s="1"/>
  <c r="W80" i="25"/>
  <c r="AE80" i="25" s="1"/>
  <c r="AA80" i="25"/>
  <c r="X80" i="25"/>
  <c r="AF80" i="25" s="1"/>
  <c r="Z80" i="25"/>
  <c r="AH80" i="25" s="1"/>
  <c r="Y80" i="25"/>
  <c r="AG80" i="25" s="1"/>
  <c r="W144" i="25"/>
  <c r="AE144" i="25" s="1"/>
  <c r="AA144" i="25"/>
  <c r="X144" i="25"/>
  <c r="Z144" i="25"/>
  <c r="AH144" i="25" s="1"/>
  <c r="Y144" i="25"/>
  <c r="AG144" i="25" s="1"/>
  <c r="AA208" i="25"/>
  <c r="X208" i="25"/>
  <c r="W208" i="25"/>
  <c r="AE208" i="25" s="1"/>
  <c r="Z208" i="25"/>
  <c r="AH208" i="25" s="1"/>
  <c r="Y208" i="25"/>
  <c r="AG208" i="25" s="1"/>
  <c r="AA73" i="25"/>
  <c r="W73" i="25"/>
  <c r="AE73" i="25" s="1"/>
  <c r="X73" i="25"/>
  <c r="AF73" i="25" s="1"/>
  <c r="Y73" i="25"/>
  <c r="AG73" i="25" s="1"/>
  <c r="Z73" i="25"/>
  <c r="AH73" i="25" s="1"/>
  <c r="AA201" i="25"/>
  <c r="W201" i="25"/>
  <c r="AE201" i="25" s="1"/>
  <c r="X201" i="25"/>
  <c r="AF201" i="25" s="1"/>
  <c r="Y201" i="25"/>
  <c r="AG201" i="25" s="1"/>
  <c r="Z201" i="25"/>
  <c r="AH201" i="25" s="1"/>
  <c r="AA286" i="25"/>
  <c r="W286" i="25"/>
  <c r="AE286" i="25" s="1"/>
  <c r="Z286" i="25"/>
  <c r="AH286" i="25" s="1"/>
  <c r="X286" i="25"/>
  <c r="AF286" i="25" s="1"/>
  <c r="Y286" i="25"/>
  <c r="AG286" i="25" s="1"/>
  <c r="AA350" i="25"/>
  <c r="W350" i="25"/>
  <c r="AE350" i="25" s="1"/>
  <c r="Z350" i="25"/>
  <c r="AH350" i="25" s="1"/>
  <c r="Y350" i="25"/>
  <c r="AG350" i="25" s="1"/>
  <c r="X350" i="25"/>
  <c r="AA414" i="25"/>
  <c r="W414" i="25"/>
  <c r="AE414" i="25" s="1"/>
  <c r="Z414" i="25"/>
  <c r="AH414" i="25" s="1"/>
  <c r="X414" i="25"/>
  <c r="Y414" i="25"/>
  <c r="AG414" i="25" s="1"/>
  <c r="AA478" i="25"/>
  <c r="W478" i="25"/>
  <c r="AE478" i="25" s="1"/>
  <c r="Z478" i="25"/>
  <c r="AH478" i="25" s="1"/>
  <c r="Y478" i="25"/>
  <c r="AG478" i="25" s="1"/>
  <c r="X478" i="25"/>
  <c r="AF478" i="25" s="1"/>
  <c r="AA542" i="25"/>
  <c r="W542" i="25"/>
  <c r="AE542" i="25" s="1"/>
  <c r="Z542" i="25"/>
  <c r="AH542" i="25" s="1"/>
  <c r="Y542" i="25"/>
  <c r="AG542" i="25" s="1"/>
  <c r="X542" i="25"/>
  <c r="AA606" i="25"/>
  <c r="W606" i="25"/>
  <c r="AE606" i="25" s="1"/>
  <c r="Z606" i="25"/>
  <c r="AH606" i="25" s="1"/>
  <c r="Y606" i="25"/>
  <c r="AG606" i="25" s="1"/>
  <c r="X606" i="25"/>
  <c r="W138" i="25"/>
  <c r="AE138" i="25" s="1"/>
  <c r="AA138" i="25"/>
  <c r="X138" i="25"/>
  <c r="Z138" i="25"/>
  <c r="AH138" i="25" s="1"/>
  <c r="Y138" i="25"/>
  <c r="AG138" i="25" s="1"/>
  <c r="AA255" i="25"/>
  <c r="W255" i="25"/>
  <c r="AE255" i="25" s="1"/>
  <c r="X255" i="25"/>
  <c r="AF255" i="25" s="1"/>
  <c r="Z255" i="25"/>
  <c r="AH255" i="25" s="1"/>
  <c r="Y255" i="25"/>
  <c r="AG255" i="25" s="1"/>
  <c r="AA319" i="25"/>
  <c r="W319" i="25"/>
  <c r="AE319" i="25" s="1"/>
  <c r="X319" i="25"/>
  <c r="Z319" i="25"/>
  <c r="AH319" i="25" s="1"/>
  <c r="Y319" i="25"/>
  <c r="AG319" i="25" s="1"/>
  <c r="AA383" i="25"/>
  <c r="W383" i="25"/>
  <c r="AE383" i="25" s="1"/>
  <c r="X383" i="25"/>
  <c r="Z383" i="25"/>
  <c r="AH383" i="25" s="1"/>
  <c r="Y383" i="25"/>
  <c r="AG383" i="25" s="1"/>
  <c r="W447" i="25"/>
  <c r="AE447" i="25" s="1"/>
  <c r="AA447" i="25"/>
  <c r="X447" i="25"/>
  <c r="Z447" i="25"/>
  <c r="AH447" i="25" s="1"/>
  <c r="Y447" i="25"/>
  <c r="AG447" i="25" s="1"/>
  <c r="W511" i="25"/>
  <c r="AE511" i="25" s="1"/>
  <c r="AA511" i="25"/>
  <c r="X511" i="25"/>
  <c r="Z511" i="25"/>
  <c r="AH511" i="25" s="1"/>
  <c r="Y511" i="25"/>
  <c r="AG511" i="25" s="1"/>
  <c r="AA575" i="25"/>
  <c r="X575" i="25"/>
  <c r="AF575" i="25" s="1"/>
  <c r="W575" i="25"/>
  <c r="AE575" i="25" s="1"/>
  <c r="Z575" i="25"/>
  <c r="AH575" i="25" s="1"/>
  <c r="Y575" i="25"/>
  <c r="AG575" i="25" s="1"/>
  <c r="AA229" i="25"/>
  <c r="W229" i="25"/>
  <c r="AE229" i="25" s="1"/>
  <c r="Z229" i="25"/>
  <c r="AH229" i="25" s="1"/>
  <c r="X229" i="25"/>
  <c r="Y229" i="25"/>
  <c r="AG229" i="25" s="1"/>
  <c r="AA364" i="25"/>
  <c r="X364" i="25"/>
  <c r="W364" i="25"/>
  <c r="AE364" i="25" s="1"/>
  <c r="Z364" i="25"/>
  <c r="AH364" i="25" s="1"/>
  <c r="Y364" i="25"/>
  <c r="AG364" i="25" s="1"/>
  <c r="AA492" i="25"/>
  <c r="X492" i="25"/>
  <c r="AF492" i="25" s="1"/>
  <c r="W492" i="25"/>
  <c r="AE492" i="25" s="1"/>
  <c r="Z492" i="25"/>
  <c r="AH492" i="25" s="1"/>
  <c r="Y492" i="25"/>
  <c r="AG492" i="25" s="1"/>
  <c r="AA608" i="25"/>
  <c r="W608" i="25"/>
  <c r="AE608" i="25" s="1"/>
  <c r="X608" i="25"/>
  <c r="Z608" i="25"/>
  <c r="AH608" i="25" s="1"/>
  <c r="Y608" i="25"/>
  <c r="AG608" i="25" s="1"/>
  <c r="AA296" i="25"/>
  <c r="W296" i="25"/>
  <c r="AE296" i="25" s="1"/>
  <c r="X296" i="25"/>
  <c r="Z296" i="25"/>
  <c r="AH296" i="25" s="1"/>
  <c r="Y296" i="25"/>
  <c r="AG296" i="25" s="1"/>
  <c r="AA552" i="25"/>
  <c r="X552" i="25"/>
  <c r="AF552" i="25" s="1"/>
  <c r="W552" i="25"/>
  <c r="AE552" i="25" s="1"/>
  <c r="Z552" i="25"/>
  <c r="AH552" i="25" s="1"/>
  <c r="Y552" i="25"/>
  <c r="AG552" i="25" s="1"/>
  <c r="AA273" i="25"/>
  <c r="X273" i="25"/>
  <c r="AF273" i="25" s="1"/>
  <c r="W273" i="25"/>
  <c r="AE273" i="25" s="1"/>
  <c r="Y273" i="25"/>
  <c r="AG273" i="25" s="1"/>
  <c r="Z273" i="25"/>
  <c r="AH273" i="25" s="1"/>
  <c r="AA529" i="25"/>
  <c r="W529" i="25"/>
  <c r="AE529" i="25" s="1"/>
  <c r="Y529" i="25"/>
  <c r="AG529" i="25" s="1"/>
  <c r="Z529" i="25"/>
  <c r="AH529" i="25" s="1"/>
  <c r="X529" i="25"/>
  <c r="AF529" i="25" s="1"/>
  <c r="AA150" i="25"/>
  <c r="W150" i="25"/>
  <c r="AE150" i="25" s="1"/>
  <c r="X150" i="25"/>
  <c r="AF150" i="25" s="1"/>
  <c r="Y150" i="25"/>
  <c r="AG150" i="25" s="1"/>
  <c r="Z150" i="25"/>
  <c r="AH150" i="25" s="1"/>
  <c r="AA325" i="25"/>
  <c r="W325" i="25"/>
  <c r="AE325" i="25" s="1"/>
  <c r="X325" i="25"/>
  <c r="AF325" i="25" s="1"/>
  <c r="Z325" i="25"/>
  <c r="AH325" i="25" s="1"/>
  <c r="Y325" i="25"/>
  <c r="AG325" i="25" s="1"/>
  <c r="AA453" i="25"/>
  <c r="W453" i="25"/>
  <c r="AE453" i="25" s="1"/>
  <c r="X453" i="25"/>
  <c r="Z453" i="25"/>
  <c r="AH453" i="25" s="1"/>
  <c r="Y453" i="25"/>
  <c r="AG453" i="25" s="1"/>
  <c r="AA581" i="25"/>
  <c r="X581" i="25"/>
  <c r="AF581" i="25" s="1"/>
  <c r="W581" i="25"/>
  <c r="AE581" i="25" s="1"/>
  <c r="Z581" i="25"/>
  <c r="AH581" i="25" s="1"/>
  <c r="Y581" i="25"/>
  <c r="AG581" i="25" s="1"/>
  <c r="AA237" i="25"/>
  <c r="W237" i="25"/>
  <c r="AE237" i="25" s="1"/>
  <c r="Y237" i="25"/>
  <c r="AG237" i="25" s="1"/>
  <c r="Z237" i="25"/>
  <c r="AH237" i="25" s="1"/>
  <c r="X237" i="25"/>
  <c r="AF237" i="25" s="1"/>
  <c r="AA496" i="25"/>
  <c r="X496" i="25"/>
  <c r="W496" i="25"/>
  <c r="AE496" i="25" s="1"/>
  <c r="Z496" i="25"/>
  <c r="AH496" i="25" s="1"/>
  <c r="Y496" i="25"/>
  <c r="AG496" i="25" s="1"/>
  <c r="AA190" i="25"/>
  <c r="W190" i="25"/>
  <c r="AE190" i="25" s="1"/>
  <c r="Z190" i="25"/>
  <c r="AH190" i="25" s="1"/>
  <c r="Y190" i="25"/>
  <c r="AG190" i="25" s="1"/>
  <c r="X190" i="25"/>
  <c r="AA473" i="25"/>
  <c r="W473" i="25"/>
  <c r="AE473" i="25" s="1"/>
  <c r="X473" i="25"/>
  <c r="AF473" i="25" s="1"/>
  <c r="Y473" i="25"/>
  <c r="AG473" i="25" s="1"/>
  <c r="Z473" i="25"/>
  <c r="AH473" i="25" s="1"/>
  <c r="AA63" i="25"/>
  <c r="W63" i="25"/>
  <c r="AE63" i="25" s="1"/>
  <c r="X63" i="25"/>
  <c r="AF63" i="25" s="1"/>
  <c r="Z63" i="25"/>
  <c r="AH63" i="25" s="1"/>
  <c r="Y63" i="25"/>
  <c r="AG63" i="25" s="1"/>
  <c r="AA113" i="25"/>
  <c r="W113" i="25"/>
  <c r="AE113" i="25" s="1"/>
  <c r="X113" i="25"/>
  <c r="AF113" i="25" s="1"/>
  <c r="Z113" i="25"/>
  <c r="AH113" i="25" s="1"/>
  <c r="Y113" i="25"/>
  <c r="AG113" i="25" s="1"/>
  <c r="W338" i="25"/>
  <c r="AE338" i="25" s="1"/>
  <c r="AA338" i="25"/>
  <c r="X338" i="25"/>
  <c r="AF338" i="25" s="1"/>
  <c r="Z338" i="25"/>
  <c r="AH338" i="25" s="1"/>
  <c r="Y338" i="25"/>
  <c r="AG338" i="25" s="1"/>
  <c r="AA594" i="25"/>
  <c r="W594" i="25"/>
  <c r="AE594" i="25" s="1"/>
  <c r="X594" i="25"/>
  <c r="AF594" i="25" s="1"/>
  <c r="Z594" i="25"/>
  <c r="AH594" i="25" s="1"/>
  <c r="Y594" i="25"/>
  <c r="AG594" i="25" s="1"/>
  <c r="AA419" i="25"/>
  <c r="W419" i="25"/>
  <c r="AE419" i="25" s="1"/>
  <c r="X419" i="25"/>
  <c r="AF419" i="25" s="1"/>
  <c r="Z419" i="25"/>
  <c r="AH419" i="25" s="1"/>
  <c r="Y419" i="25"/>
  <c r="AG419" i="25" s="1"/>
  <c r="AA547" i="25"/>
  <c r="W547" i="25"/>
  <c r="AE547" i="25" s="1"/>
  <c r="X547" i="25"/>
  <c r="Z547" i="25"/>
  <c r="AH547" i="25" s="1"/>
  <c r="Y547" i="25"/>
  <c r="AG547" i="25" s="1"/>
  <c r="AA13" i="25"/>
  <c r="W13" i="25"/>
  <c r="AE13" i="25" s="1"/>
  <c r="Z13" i="25"/>
  <c r="AH13" i="25" s="1"/>
  <c r="X13" i="25"/>
  <c r="AF13" i="25" s="1"/>
  <c r="Y13" i="25"/>
  <c r="AG13" i="25" s="1"/>
  <c r="AA361" i="25"/>
  <c r="W361" i="25"/>
  <c r="AE361" i="25" s="1"/>
  <c r="Y361" i="25"/>
  <c r="AG361" i="25" s="1"/>
  <c r="X361" i="25"/>
  <c r="Z361" i="25"/>
  <c r="AH361" i="25" s="1"/>
  <c r="AA131" i="25"/>
  <c r="W131" i="25"/>
  <c r="AE131" i="25" s="1"/>
  <c r="X131" i="25"/>
  <c r="AF131" i="25" s="1"/>
  <c r="Z131" i="25"/>
  <c r="AH131" i="25" s="1"/>
  <c r="Y131" i="25"/>
  <c r="AG131" i="25" s="1"/>
  <c r="W40" i="25"/>
  <c r="AE40" i="25" s="1"/>
  <c r="AA40" i="25"/>
  <c r="X40" i="25"/>
  <c r="AF40" i="25" s="1"/>
  <c r="Z40" i="25"/>
  <c r="AH40" i="25" s="1"/>
  <c r="Y40" i="25"/>
  <c r="AG40" i="25" s="1"/>
  <c r="AA184" i="25"/>
  <c r="W184" i="25"/>
  <c r="AE184" i="25" s="1"/>
  <c r="X184" i="25"/>
  <c r="AF184" i="25" s="1"/>
  <c r="Z184" i="25"/>
  <c r="AH184" i="25" s="1"/>
  <c r="Y184" i="25"/>
  <c r="AG184" i="25" s="1"/>
  <c r="AA380" i="25"/>
  <c r="X380" i="25"/>
  <c r="AF380" i="25" s="1"/>
  <c r="W380" i="25"/>
  <c r="AE380" i="25" s="1"/>
  <c r="Z380" i="25"/>
  <c r="AH380" i="25" s="1"/>
  <c r="Y380" i="25"/>
  <c r="AG380" i="25" s="1"/>
  <c r="W157" i="25"/>
  <c r="AE157" i="25" s="1"/>
  <c r="AA157" i="25"/>
  <c r="Z157" i="25"/>
  <c r="AH157" i="25" s="1"/>
  <c r="X157" i="25"/>
  <c r="Y157" i="25"/>
  <c r="AG157" i="25" s="1"/>
  <c r="AA405" i="25"/>
  <c r="W405" i="25"/>
  <c r="AE405" i="25" s="1"/>
  <c r="X405" i="25"/>
  <c r="AF405" i="25" s="1"/>
  <c r="Z405" i="25"/>
  <c r="AH405" i="25" s="1"/>
  <c r="Y405" i="25"/>
  <c r="AG405" i="25" s="1"/>
  <c r="AA126" i="25"/>
  <c r="W126" i="25"/>
  <c r="AE126" i="25" s="1"/>
  <c r="Y126" i="25"/>
  <c r="AG126" i="25" s="1"/>
  <c r="X126" i="25"/>
  <c r="Z126" i="25"/>
  <c r="AH126" i="25" s="1"/>
  <c r="AA239" i="25"/>
  <c r="W239" i="25"/>
  <c r="AE239" i="25" s="1"/>
  <c r="X239" i="25"/>
  <c r="AF239" i="25" s="1"/>
  <c r="Z239" i="25"/>
  <c r="AH239" i="25" s="1"/>
  <c r="Y239" i="25"/>
  <c r="AG239" i="25" s="1"/>
  <c r="W68" i="25"/>
  <c r="AE68" i="25" s="1"/>
  <c r="AA68" i="25"/>
  <c r="X68" i="25"/>
  <c r="Z68" i="25"/>
  <c r="AH68" i="25" s="1"/>
  <c r="Y68" i="25"/>
  <c r="AG68" i="25" s="1"/>
  <c r="W132" i="25"/>
  <c r="AE132" i="25" s="1"/>
  <c r="AA132" i="25"/>
  <c r="X132" i="25"/>
  <c r="AF132" i="25" s="1"/>
  <c r="Z132" i="25"/>
  <c r="AH132" i="25" s="1"/>
  <c r="Y132" i="25"/>
  <c r="AG132" i="25" s="1"/>
  <c r="AA196" i="25"/>
  <c r="W196" i="25"/>
  <c r="AE196" i="25" s="1"/>
  <c r="X196" i="25"/>
  <c r="AF196" i="25" s="1"/>
  <c r="Y196" i="25"/>
  <c r="AG196" i="25" s="1"/>
  <c r="Z196" i="25"/>
  <c r="AH196" i="25" s="1"/>
  <c r="W450" i="25"/>
  <c r="AE450" i="25" s="1"/>
  <c r="AA450" i="25"/>
  <c r="Z450" i="25"/>
  <c r="AH450" i="25" s="1"/>
  <c r="Y450" i="25"/>
  <c r="AG450" i="25" s="1"/>
  <c r="X450" i="25"/>
  <c r="AF450" i="25" s="1"/>
  <c r="AA244" i="25"/>
  <c r="W244" i="25"/>
  <c r="AE244" i="25" s="1"/>
  <c r="X244" i="25"/>
  <c r="AF244" i="25" s="1"/>
  <c r="Y244" i="25"/>
  <c r="AG244" i="25" s="1"/>
  <c r="Z244" i="25"/>
  <c r="AH244" i="25" s="1"/>
  <c r="AA440" i="25"/>
  <c r="X440" i="25"/>
  <c r="AF440" i="25" s="1"/>
  <c r="W440" i="25"/>
  <c r="AE440" i="25" s="1"/>
  <c r="Z440" i="25"/>
  <c r="AH440" i="25" s="1"/>
  <c r="Y440" i="25"/>
  <c r="AG440" i="25" s="1"/>
  <c r="AA102" i="25"/>
  <c r="W102" i="25"/>
  <c r="AE102" i="25" s="1"/>
  <c r="X102" i="25"/>
  <c r="Y102" i="25"/>
  <c r="AG102" i="25" s="1"/>
  <c r="Z102" i="25"/>
  <c r="AH102" i="25" s="1"/>
  <c r="AA365" i="25"/>
  <c r="W365" i="25"/>
  <c r="AE365" i="25" s="1"/>
  <c r="Y365" i="25"/>
  <c r="AG365" i="25" s="1"/>
  <c r="Z365" i="25"/>
  <c r="AH365" i="25" s="1"/>
  <c r="X365" i="25"/>
  <c r="AA493" i="25"/>
  <c r="X493" i="25"/>
  <c r="Y493" i="25"/>
  <c r="AG493" i="25" s="1"/>
  <c r="Z493" i="25"/>
  <c r="AH493" i="25" s="1"/>
  <c r="W493" i="25"/>
  <c r="AE493" i="25" s="1"/>
  <c r="AA51" i="25"/>
  <c r="W51" i="25"/>
  <c r="AE51" i="25" s="1"/>
  <c r="Y51" i="25"/>
  <c r="AG51" i="25" s="1"/>
  <c r="Z51" i="25"/>
  <c r="AH51" i="25" s="1"/>
  <c r="X51" i="25"/>
  <c r="AF51" i="25" s="1"/>
  <c r="AA179" i="25"/>
  <c r="W179" i="25"/>
  <c r="AE179" i="25" s="1"/>
  <c r="Z179" i="25"/>
  <c r="AH179" i="25" s="1"/>
  <c r="Y179" i="25"/>
  <c r="AG179" i="25" s="1"/>
  <c r="X179" i="25"/>
  <c r="AF179" i="25" s="1"/>
  <c r="AA57" i="25"/>
  <c r="W57" i="25"/>
  <c r="AE57" i="25" s="1"/>
  <c r="X57" i="25"/>
  <c r="AF57" i="25" s="1"/>
  <c r="Z57" i="25"/>
  <c r="AH57" i="25" s="1"/>
  <c r="Y57" i="25"/>
  <c r="AG57" i="25" s="1"/>
  <c r="W185" i="25"/>
  <c r="AE185" i="25" s="1"/>
  <c r="AA185" i="25"/>
  <c r="X185" i="25"/>
  <c r="Y185" i="25"/>
  <c r="AG185" i="25" s="1"/>
  <c r="Z185" i="25"/>
  <c r="AH185" i="25" s="1"/>
  <c r="AA294" i="25"/>
  <c r="W294" i="25"/>
  <c r="AE294" i="25" s="1"/>
  <c r="X294" i="25"/>
  <c r="Z294" i="25"/>
  <c r="AH294" i="25" s="1"/>
  <c r="Y294" i="25"/>
  <c r="AG294" i="25" s="1"/>
  <c r="AA358" i="25"/>
  <c r="W358" i="25"/>
  <c r="AE358" i="25" s="1"/>
  <c r="X358" i="25"/>
  <c r="Z358" i="25"/>
  <c r="AH358" i="25" s="1"/>
  <c r="Y358" i="25"/>
  <c r="AG358" i="25" s="1"/>
  <c r="AA422" i="25"/>
  <c r="W422" i="25"/>
  <c r="AE422" i="25" s="1"/>
  <c r="X422" i="25"/>
  <c r="AF422" i="25" s="1"/>
  <c r="Z422" i="25"/>
  <c r="AH422" i="25" s="1"/>
  <c r="Y422" i="25"/>
  <c r="AG422" i="25" s="1"/>
  <c r="W486" i="25"/>
  <c r="AE486" i="25" s="1"/>
  <c r="AA486" i="25"/>
  <c r="Z486" i="25"/>
  <c r="AH486" i="25" s="1"/>
  <c r="Y486" i="25"/>
  <c r="AG486" i="25" s="1"/>
  <c r="X486" i="25"/>
  <c r="W550" i="25"/>
  <c r="AE550" i="25" s="1"/>
  <c r="AA550" i="25"/>
  <c r="Z550" i="25"/>
  <c r="AH550" i="25" s="1"/>
  <c r="Y550" i="25"/>
  <c r="AG550" i="25" s="1"/>
  <c r="X550" i="25"/>
  <c r="AF550" i="25" s="1"/>
  <c r="AA26" i="25"/>
  <c r="W26" i="25"/>
  <c r="AE26" i="25" s="1"/>
  <c r="Z26" i="25"/>
  <c r="AH26" i="25" s="1"/>
  <c r="Y26" i="25"/>
  <c r="AG26" i="25" s="1"/>
  <c r="X26" i="25"/>
  <c r="AA154" i="25"/>
  <c r="W154" i="25"/>
  <c r="AE154" i="25" s="1"/>
  <c r="Z154" i="25"/>
  <c r="AH154" i="25" s="1"/>
  <c r="Y154" i="25"/>
  <c r="AG154" i="25" s="1"/>
  <c r="X154" i="25"/>
  <c r="AF154" i="25" s="1"/>
  <c r="AA263" i="25"/>
  <c r="W263" i="25"/>
  <c r="AE263" i="25" s="1"/>
  <c r="X263" i="25"/>
  <c r="AF263" i="25" s="1"/>
  <c r="Z263" i="25"/>
  <c r="AH263" i="25" s="1"/>
  <c r="Y263" i="25"/>
  <c r="AG263" i="25" s="1"/>
  <c r="AA327" i="25"/>
  <c r="W327" i="25"/>
  <c r="AE327" i="25" s="1"/>
  <c r="X327" i="25"/>
  <c r="AF327" i="25" s="1"/>
  <c r="Z327" i="25"/>
  <c r="AH327" i="25" s="1"/>
  <c r="Y327" i="25"/>
  <c r="AG327" i="25" s="1"/>
  <c r="AA391" i="25"/>
  <c r="W391" i="25"/>
  <c r="AE391" i="25" s="1"/>
  <c r="X391" i="25"/>
  <c r="Z391" i="25"/>
  <c r="AH391" i="25" s="1"/>
  <c r="Y391" i="25"/>
  <c r="AG391" i="25" s="1"/>
  <c r="AA455" i="25"/>
  <c r="X455" i="25"/>
  <c r="AF455" i="25" s="1"/>
  <c r="Z455" i="25"/>
  <c r="AH455" i="25" s="1"/>
  <c r="W455" i="25"/>
  <c r="AE455" i="25" s="1"/>
  <c r="Y455" i="25"/>
  <c r="AG455" i="25" s="1"/>
  <c r="AA519" i="25"/>
  <c r="W519" i="25"/>
  <c r="AE519" i="25" s="1"/>
  <c r="X519" i="25"/>
  <c r="AF519" i="25" s="1"/>
  <c r="Z519" i="25"/>
  <c r="AH519" i="25" s="1"/>
  <c r="Y519" i="25"/>
  <c r="AG519" i="25" s="1"/>
  <c r="AA583" i="25"/>
  <c r="W583" i="25"/>
  <c r="AE583" i="25" s="1"/>
  <c r="X583" i="25"/>
  <c r="Z583" i="25"/>
  <c r="AH583" i="25" s="1"/>
  <c r="Y583" i="25"/>
  <c r="AG583" i="25" s="1"/>
  <c r="AA252" i="25"/>
  <c r="X252" i="25"/>
  <c r="AF252" i="25" s="1"/>
  <c r="W252" i="25"/>
  <c r="AE252" i="25" s="1"/>
  <c r="Z252" i="25"/>
  <c r="AH252" i="25" s="1"/>
  <c r="Y252" i="25"/>
  <c r="AG252" i="25" s="1"/>
  <c r="AA456" i="25"/>
  <c r="X456" i="25"/>
  <c r="W456" i="25"/>
  <c r="AE456" i="25" s="1"/>
  <c r="Z456" i="25"/>
  <c r="AH456" i="25" s="1"/>
  <c r="Y456" i="25"/>
  <c r="AG456" i="25" s="1"/>
  <c r="W110" i="25"/>
  <c r="AE110" i="25" s="1"/>
  <c r="X110" i="25"/>
  <c r="Y110" i="25"/>
  <c r="AG110" i="25" s="1"/>
  <c r="Z110" i="25"/>
  <c r="AH110" i="25" s="1"/>
  <c r="AA110" i="25"/>
  <c r="AA433" i="25"/>
  <c r="X433" i="25"/>
  <c r="W433" i="25"/>
  <c r="AE433" i="25" s="1"/>
  <c r="Y433" i="25"/>
  <c r="AG433" i="25" s="1"/>
  <c r="Z433" i="25"/>
  <c r="AH433" i="25" s="1"/>
  <c r="AA182" i="25"/>
  <c r="W182" i="25"/>
  <c r="AE182" i="25" s="1"/>
  <c r="X182" i="25"/>
  <c r="Y182" i="25"/>
  <c r="AG182" i="25" s="1"/>
  <c r="Z182" i="25"/>
  <c r="AH182" i="25" s="1"/>
  <c r="AA613" i="25"/>
  <c r="W613" i="25"/>
  <c r="AE613" i="25" s="1"/>
  <c r="X613" i="25"/>
  <c r="Z613" i="25"/>
  <c r="AH613" i="25" s="1"/>
  <c r="Y613" i="25"/>
  <c r="AG613" i="25" s="1"/>
  <c r="AA464" i="25"/>
  <c r="X464" i="25"/>
  <c r="AF464" i="25" s="1"/>
  <c r="W464" i="25"/>
  <c r="AE464" i="25" s="1"/>
  <c r="Z464" i="25"/>
  <c r="AH464" i="25" s="1"/>
  <c r="Y464" i="25"/>
  <c r="AG464" i="25" s="1"/>
  <c r="AA249" i="25"/>
  <c r="W249" i="25"/>
  <c r="AE249" i="25" s="1"/>
  <c r="X249" i="25"/>
  <c r="AF249" i="25" s="1"/>
  <c r="Y249" i="25"/>
  <c r="AG249" i="25" s="1"/>
  <c r="Z249" i="25"/>
  <c r="AH249" i="25" s="1"/>
  <c r="AA505" i="25"/>
  <c r="W505" i="25"/>
  <c r="AE505" i="25" s="1"/>
  <c r="Y505" i="25"/>
  <c r="AG505" i="25" s="1"/>
  <c r="X505" i="25"/>
  <c r="AF505" i="25" s="1"/>
  <c r="Z505" i="25"/>
  <c r="AH505" i="25" s="1"/>
  <c r="AA31" i="25"/>
  <c r="W31" i="25"/>
  <c r="AE31" i="25" s="1"/>
  <c r="X31" i="25"/>
  <c r="Z31" i="25"/>
  <c r="AH31" i="25" s="1"/>
  <c r="Y31" i="25"/>
  <c r="AG31" i="25" s="1"/>
  <c r="AA274" i="25"/>
  <c r="W274" i="25"/>
  <c r="AE274" i="25" s="1"/>
  <c r="X274" i="25"/>
  <c r="AF274" i="25" s="1"/>
  <c r="Z274" i="25"/>
  <c r="AH274" i="25" s="1"/>
  <c r="Y274" i="25"/>
  <c r="AG274" i="25" s="1"/>
  <c r="W466" i="25"/>
  <c r="AE466" i="25" s="1"/>
  <c r="AA466" i="25"/>
  <c r="X466" i="25"/>
  <c r="Z466" i="25"/>
  <c r="AH466" i="25" s="1"/>
  <c r="Y466" i="25"/>
  <c r="AG466" i="25" s="1"/>
  <c r="W82" i="25"/>
  <c r="AE82" i="25" s="1"/>
  <c r="AA82" i="25"/>
  <c r="X82" i="25"/>
  <c r="Z82" i="25"/>
  <c r="AH82" i="25" s="1"/>
  <c r="Y82" i="25"/>
  <c r="AG82" i="25" s="1"/>
  <c r="AA210" i="25"/>
  <c r="W210" i="25"/>
  <c r="AE210" i="25" s="1"/>
  <c r="X210" i="25"/>
  <c r="Z210" i="25"/>
  <c r="AH210" i="25" s="1"/>
  <c r="Y210" i="25"/>
  <c r="AG210" i="25" s="1"/>
  <c r="AA117" i="25"/>
  <c r="W117" i="25"/>
  <c r="AE117" i="25" s="1"/>
  <c r="X117" i="25"/>
  <c r="AF117" i="25" s="1"/>
  <c r="Z117" i="25"/>
  <c r="AH117" i="25" s="1"/>
  <c r="Y117" i="25"/>
  <c r="AG117" i="25" s="1"/>
  <c r="AA372" i="25"/>
  <c r="W372" i="25"/>
  <c r="AE372" i="25" s="1"/>
  <c r="X372" i="25"/>
  <c r="Y372" i="25"/>
  <c r="AG372" i="25" s="1"/>
  <c r="Z372" i="25"/>
  <c r="AH372" i="25" s="1"/>
  <c r="AA500" i="25"/>
  <c r="W500" i="25"/>
  <c r="AE500" i="25" s="1"/>
  <c r="X500" i="25"/>
  <c r="AF500" i="25" s="1"/>
  <c r="Y500" i="25"/>
  <c r="AG500" i="25" s="1"/>
  <c r="Z500" i="25"/>
  <c r="AH500" i="25" s="1"/>
  <c r="AA625" i="25"/>
  <c r="Y625" i="25"/>
  <c r="AG625" i="25" s="1"/>
  <c r="Z625" i="25"/>
  <c r="AH625" i="25" s="1"/>
  <c r="X625" i="25"/>
  <c r="W625" i="25"/>
  <c r="AE625" i="25" s="1"/>
  <c r="X256" i="25"/>
  <c r="AA256" i="25"/>
  <c r="W256" i="25"/>
  <c r="AE256" i="25" s="1"/>
  <c r="Z256" i="25"/>
  <c r="AH256" i="25" s="1"/>
  <c r="Y256" i="25"/>
  <c r="AG256" i="25" s="1"/>
  <c r="AA183" i="25"/>
  <c r="X183" i="25"/>
  <c r="Z183" i="25"/>
  <c r="AH183" i="25" s="1"/>
  <c r="Y183" i="25"/>
  <c r="AG183" i="25" s="1"/>
  <c r="W183" i="25"/>
  <c r="AE183" i="25" s="1"/>
  <c r="AA204" i="25"/>
  <c r="X204" i="25"/>
  <c r="W204" i="25"/>
  <c r="AE204" i="25" s="1"/>
  <c r="Z204" i="25"/>
  <c r="AH204" i="25" s="1"/>
  <c r="Y204" i="25"/>
  <c r="AG204" i="25" s="1"/>
  <c r="AA193" i="25"/>
  <c r="X193" i="25"/>
  <c r="AF193" i="25" s="1"/>
  <c r="W193" i="25"/>
  <c r="AE193" i="25" s="1"/>
  <c r="Z193" i="25"/>
  <c r="AH193" i="25" s="1"/>
  <c r="Y193" i="25"/>
  <c r="AG193" i="25" s="1"/>
  <c r="AA346" i="25"/>
  <c r="W346" i="25"/>
  <c r="AE346" i="25" s="1"/>
  <c r="Z346" i="25"/>
  <c r="AH346" i="25" s="1"/>
  <c r="Y346" i="25"/>
  <c r="AG346" i="25" s="1"/>
  <c r="X346" i="25"/>
  <c r="AA410" i="25"/>
  <c r="W410" i="25"/>
  <c r="AE410" i="25" s="1"/>
  <c r="Z410" i="25"/>
  <c r="AH410" i="25" s="1"/>
  <c r="X410" i="25"/>
  <c r="AF410" i="25" s="1"/>
  <c r="Y410" i="25"/>
  <c r="AG410" i="25" s="1"/>
  <c r="AA538" i="25"/>
  <c r="W538" i="25"/>
  <c r="AE538" i="25" s="1"/>
  <c r="X538" i="25"/>
  <c r="AF538" i="25" s="1"/>
  <c r="Z538" i="25"/>
  <c r="AH538" i="25" s="1"/>
  <c r="Y538" i="25"/>
  <c r="AG538" i="25" s="1"/>
  <c r="AA130" i="25"/>
  <c r="W130" i="25"/>
  <c r="AE130" i="25" s="1"/>
  <c r="Z130" i="25"/>
  <c r="AH130" i="25" s="1"/>
  <c r="Y130" i="25"/>
  <c r="AG130" i="25" s="1"/>
  <c r="X130" i="25"/>
  <c r="AF130" i="25" s="1"/>
  <c r="AA251" i="25"/>
  <c r="W251" i="25"/>
  <c r="AE251" i="25" s="1"/>
  <c r="X251" i="25"/>
  <c r="AF251" i="25" s="1"/>
  <c r="Z251" i="25"/>
  <c r="AH251" i="25" s="1"/>
  <c r="Y251" i="25"/>
  <c r="AG251" i="25" s="1"/>
  <c r="AA315" i="25"/>
  <c r="W315" i="25"/>
  <c r="AE315" i="25" s="1"/>
  <c r="X315" i="25"/>
  <c r="Z315" i="25"/>
  <c r="AH315" i="25" s="1"/>
  <c r="Y315" i="25"/>
  <c r="AG315" i="25" s="1"/>
  <c r="AA379" i="25"/>
  <c r="W379" i="25"/>
  <c r="AE379" i="25" s="1"/>
  <c r="X379" i="25"/>
  <c r="Z379" i="25"/>
  <c r="AH379" i="25" s="1"/>
  <c r="Y379" i="25"/>
  <c r="AG379" i="25" s="1"/>
  <c r="AA443" i="25"/>
  <c r="W443" i="25"/>
  <c r="AE443" i="25" s="1"/>
  <c r="X443" i="25"/>
  <c r="AF443" i="25" s="1"/>
  <c r="Z443" i="25"/>
  <c r="AH443" i="25" s="1"/>
  <c r="Y443" i="25"/>
  <c r="AG443" i="25" s="1"/>
  <c r="AA507" i="25"/>
  <c r="W507" i="25"/>
  <c r="AE507" i="25" s="1"/>
  <c r="Z507" i="25"/>
  <c r="AH507" i="25" s="1"/>
  <c r="X507" i="25"/>
  <c r="AF507" i="25" s="1"/>
  <c r="Y507" i="25"/>
  <c r="AG507" i="25" s="1"/>
  <c r="AA571" i="25"/>
  <c r="W571" i="25"/>
  <c r="AE571" i="25" s="1"/>
  <c r="Z571" i="25"/>
  <c r="AH571" i="25" s="1"/>
  <c r="X571" i="25"/>
  <c r="AF571" i="25" s="1"/>
  <c r="Y571" i="25"/>
  <c r="AG571" i="25" s="1"/>
  <c r="W213" i="25"/>
  <c r="AE213" i="25" s="1"/>
  <c r="X213" i="25"/>
  <c r="Z213" i="25"/>
  <c r="AH213" i="25" s="1"/>
  <c r="AA213" i="25"/>
  <c r="Y213" i="25"/>
  <c r="AG213" i="25" s="1"/>
  <c r="AA356" i="25"/>
  <c r="W356" i="25"/>
  <c r="AE356" i="25" s="1"/>
  <c r="X356" i="25"/>
  <c r="AF356" i="25" s="1"/>
  <c r="Y356" i="25"/>
  <c r="AG356" i="25" s="1"/>
  <c r="Z356" i="25"/>
  <c r="AH356" i="25" s="1"/>
  <c r="AA484" i="25"/>
  <c r="W484" i="25"/>
  <c r="AE484" i="25" s="1"/>
  <c r="X484" i="25"/>
  <c r="Y484" i="25"/>
  <c r="AG484" i="25" s="1"/>
  <c r="Z484" i="25"/>
  <c r="AH484" i="25" s="1"/>
  <c r="AA603" i="25"/>
  <c r="Z603" i="25"/>
  <c r="AH603" i="25" s="1"/>
  <c r="W603" i="25"/>
  <c r="AE603" i="25" s="1"/>
  <c r="X603" i="25"/>
  <c r="AF603" i="25" s="1"/>
  <c r="Y603" i="25"/>
  <c r="AG603" i="25" s="1"/>
  <c r="AA280" i="25"/>
  <c r="W280" i="25"/>
  <c r="AE280" i="25" s="1"/>
  <c r="X280" i="25"/>
  <c r="Z280" i="25"/>
  <c r="AH280" i="25" s="1"/>
  <c r="Y280" i="25"/>
  <c r="AG280" i="25" s="1"/>
  <c r="AA536" i="25"/>
  <c r="X536" i="25"/>
  <c r="AF536" i="25" s="1"/>
  <c r="W536" i="25"/>
  <c r="AE536" i="25" s="1"/>
  <c r="Z536" i="25"/>
  <c r="AH536" i="25" s="1"/>
  <c r="Y536" i="25"/>
  <c r="AG536" i="25" s="1"/>
  <c r="AA257" i="25"/>
  <c r="X257" i="25"/>
  <c r="AF257" i="25" s="1"/>
  <c r="Y257" i="25"/>
  <c r="AG257" i="25" s="1"/>
  <c r="Z257" i="25"/>
  <c r="AH257" i="25" s="1"/>
  <c r="W257" i="25"/>
  <c r="AE257" i="25" s="1"/>
  <c r="AA513" i="25"/>
  <c r="W513" i="25"/>
  <c r="AE513" i="25" s="1"/>
  <c r="X513" i="25"/>
  <c r="AF513" i="25" s="1"/>
  <c r="Y513" i="25"/>
  <c r="AG513" i="25" s="1"/>
  <c r="Z513" i="25"/>
  <c r="AH513" i="25" s="1"/>
  <c r="AA134" i="25"/>
  <c r="X134" i="25"/>
  <c r="Y134" i="25"/>
  <c r="AG134" i="25" s="1"/>
  <c r="Z134" i="25"/>
  <c r="AH134" i="25" s="1"/>
  <c r="W134" i="25"/>
  <c r="AE134" i="25" s="1"/>
  <c r="AA317" i="25"/>
  <c r="W317" i="25"/>
  <c r="AE317" i="25" s="1"/>
  <c r="X317" i="25"/>
  <c r="AF317" i="25" s="1"/>
  <c r="Y317" i="25"/>
  <c r="AG317" i="25" s="1"/>
  <c r="Z317" i="25"/>
  <c r="AH317" i="25" s="1"/>
  <c r="AA445" i="25"/>
  <c r="W445" i="25"/>
  <c r="AE445" i="25" s="1"/>
  <c r="X445" i="25"/>
  <c r="Y445" i="25"/>
  <c r="AG445" i="25" s="1"/>
  <c r="Z445" i="25"/>
  <c r="AH445" i="25" s="1"/>
  <c r="AA573" i="25"/>
  <c r="W573" i="25"/>
  <c r="AE573" i="25" s="1"/>
  <c r="X573" i="25"/>
  <c r="AF573" i="25" s="1"/>
  <c r="Y573" i="25"/>
  <c r="AG573" i="25" s="1"/>
  <c r="Z573" i="25"/>
  <c r="AH573" i="25" s="1"/>
  <c r="AA205" i="25"/>
  <c r="W205" i="25"/>
  <c r="AE205" i="25" s="1"/>
  <c r="Y205" i="25"/>
  <c r="AG205" i="25" s="1"/>
  <c r="X205" i="25"/>
  <c r="Z205" i="25"/>
  <c r="AH205" i="25" s="1"/>
  <c r="AA480" i="25"/>
  <c r="X480" i="25"/>
  <c r="AF480" i="25" s="1"/>
  <c r="W480" i="25"/>
  <c r="AE480" i="25" s="1"/>
  <c r="Z480" i="25"/>
  <c r="AH480" i="25" s="1"/>
  <c r="Y480" i="25"/>
  <c r="AG480" i="25" s="1"/>
  <c r="AA158" i="25"/>
  <c r="W158" i="25"/>
  <c r="AE158" i="25" s="1"/>
  <c r="Y158" i="25"/>
  <c r="AG158" i="25" s="1"/>
  <c r="X158" i="25"/>
  <c r="AF158" i="25" s="1"/>
  <c r="Z158" i="25"/>
  <c r="AH158" i="25" s="1"/>
  <c r="AA457" i="25"/>
  <c r="W457" i="25"/>
  <c r="AE457" i="25" s="1"/>
  <c r="Y457" i="25"/>
  <c r="AG457" i="25" s="1"/>
  <c r="X457" i="25"/>
  <c r="AF457" i="25" s="1"/>
  <c r="Z457" i="25"/>
  <c r="AH457" i="25" s="1"/>
  <c r="AA127" i="25"/>
  <c r="W127" i="25"/>
  <c r="AE127" i="25" s="1"/>
  <c r="X127" i="25"/>
  <c r="Z127" i="25"/>
  <c r="AH127" i="25" s="1"/>
  <c r="Y127" i="25"/>
  <c r="AG127" i="25" s="1"/>
  <c r="AA81" i="25"/>
  <c r="W81" i="25"/>
  <c r="AE81" i="25" s="1"/>
  <c r="X81" i="25"/>
  <c r="Z81" i="25"/>
  <c r="AH81" i="25" s="1"/>
  <c r="Y81" i="25"/>
  <c r="AG81" i="25" s="1"/>
  <c r="W370" i="25"/>
  <c r="AE370" i="25" s="1"/>
  <c r="AA370" i="25"/>
  <c r="X370" i="25"/>
  <c r="Z370" i="25"/>
  <c r="AH370" i="25" s="1"/>
  <c r="Y370" i="25"/>
  <c r="AG370" i="25" s="1"/>
  <c r="AA259" i="25"/>
  <c r="W259" i="25"/>
  <c r="AE259" i="25" s="1"/>
  <c r="X259" i="25"/>
  <c r="AF259" i="25" s="1"/>
  <c r="Z259" i="25"/>
  <c r="AH259" i="25" s="1"/>
  <c r="Y259" i="25"/>
  <c r="AG259" i="25" s="1"/>
  <c r="AA371" i="25"/>
  <c r="W371" i="25"/>
  <c r="AE371" i="25" s="1"/>
  <c r="X371" i="25"/>
  <c r="Z371" i="25"/>
  <c r="AH371" i="25" s="1"/>
  <c r="Y371" i="25"/>
  <c r="AG371" i="25" s="1"/>
  <c r="AA499" i="25"/>
  <c r="W499" i="25"/>
  <c r="AE499" i="25" s="1"/>
  <c r="Z499" i="25"/>
  <c r="AH499" i="25" s="1"/>
  <c r="Y499" i="25"/>
  <c r="AG499" i="25" s="1"/>
  <c r="X499" i="25"/>
  <c r="AF499" i="25" s="1"/>
  <c r="AA248" i="25"/>
  <c r="W248" i="25"/>
  <c r="AE248" i="25" s="1"/>
  <c r="X248" i="25"/>
  <c r="AF248" i="25" s="1"/>
  <c r="Z248" i="25"/>
  <c r="AH248" i="25" s="1"/>
  <c r="Y248" i="25"/>
  <c r="AG248" i="25" s="1"/>
  <c r="AA481" i="25"/>
  <c r="W481" i="25"/>
  <c r="AE481" i="25" s="1"/>
  <c r="X481" i="25"/>
  <c r="AF481" i="25" s="1"/>
  <c r="Y481" i="25"/>
  <c r="AG481" i="25" s="1"/>
  <c r="Z481" i="25"/>
  <c r="AH481" i="25" s="1"/>
  <c r="AA588" i="25"/>
  <c r="W588" i="25"/>
  <c r="AE588" i="25" s="1"/>
  <c r="X588" i="25"/>
  <c r="Z588" i="25"/>
  <c r="AH588" i="25" s="1"/>
  <c r="Y588" i="25"/>
  <c r="AG588" i="25" s="1"/>
  <c r="AA448" i="25"/>
  <c r="X448" i="25"/>
  <c r="W448" i="25"/>
  <c r="AE448" i="25" s="1"/>
  <c r="Z448" i="25"/>
  <c r="AH448" i="25" s="1"/>
  <c r="Y448" i="25"/>
  <c r="AG448" i="25" s="1"/>
  <c r="AA553" i="25"/>
  <c r="W553" i="25"/>
  <c r="AE553" i="25" s="1"/>
  <c r="Y553" i="25"/>
  <c r="AG553" i="25" s="1"/>
  <c r="Z553" i="25"/>
  <c r="AH553" i="25" s="1"/>
  <c r="X553" i="25"/>
  <c r="W88" i="25"/>
  <c r="AE88" i="25" s="1"/>
  <c r="AA88" i="25"/>
  <c r="X88" i="25"/>
  <c r="Z88" i="25"/>
  <c r="AH88" i="25" s="1"/>
  <c r="Y88" i="25"/>
  <c r="AG88" i="25" s="1"/>
  <c r="W200" i="25"/>
  <c r="AE200" i="25" s="1"/>
  <c r="AA200" i="25"/>
  <c r="X200" i="25"/>
  <c r="Y200" i="25"/>
  <c r="AG200" i="25" s="1"/>
  <c r="Z200" i="25"/>
  <c r="AH200" i="25" s="1"/>
  <c r="AA412" i="25"/>
  <c r="X412" i="25"/>
  <c r="AF412" i="25" s="1"/>
  <c r="W412" i="25"/>
  <c r="AE412" i="25" s="1"/>
  <c r="Z412" i="25"/>
  <c r="AH412" i="25" s="1"/>
  <c r="Y412" i="25"/>
  <c r="AG412" i="25" s="1"/>
  <c r="W29" i="25"/>
  <c r="AE29" i="25" s="1"/>
  <c r="AA29" i="25"/>
  <c r="Z29" i="25"/>
  <c r="AH29" i="25" s="1"/>
  <c r="X29" i="25"/>
  <c r="AF29" i="25" s="1"/>
  <c r="Y29" i="25"/>
  <c r="AG29" i="25" s="1"/>
  <c r="X437" i="25"/>
  <c r="AA437" i="25"/>
  <c r="W437" i="25"/>
  <c r="AE437" i="25" s="1"/>
  <c r="Z437" i="25"/>
  <c r="AH437" i="25" s="1"/>
  <c r="Y437" i="25"/>
  <c r="AG437" i="25" s="1"/>
  <c r="AA75" i="25"/>
  <c r="W75" i="25"/>
  <c r="AE75" i="25" s="1"/>
  <c r="X75" i="25"/>
  <c r="AF75" i="25" s="1"/>
  <c r="Y75" i="25"/>
  <c r="AG75" i="25" s="1"/>
  <c r="Z75" i="25"/>
  <c r="AH75" i="25" s="1"/>
  <c r="AA139" i="25"/>
  <c r="W139" i="25"/>
  <c r="AE139" i="25" s="1"/>
  <c r="X139" i="25"/>
  <c r="AF139" i="25" s="1"/>
  <c r="Y139" i="25"/>
  <c r="AG139" i="25" s="1"/>
  <c r="Z139" i="25"/>
  <c r="AH139" i="25" s="1"/>
  <c r="AA203" i="25"/>
  <c r="W203" i="25"/>
  <c r="AE203" i="25" s="1"/>
  <c r="X203" i="25"/>
  <c r="Z203" i="25"/>
  <c r="AH203" i="25" s="1"/>
  <c r="Y203" i="25"/>
  <c r="AG203" i="25" s="1"/>
  <c r="W32" i="25"/>
  <c r="AE32" i="25" s="1"/>
  <c r="AA32" i="25"/>
  <c r="X32" i="25"/>
  <c r="Z32" i="25"/>
  <c r="AH32" i="25" s="1"/>
  <c r="Y32" i="25"/>
  <c r="AG32" i="25" s="1"/>
  <c r="W96" i="25"/>
  <c r="AE96" i="25" s="1"/>
  <c r="AA96" i="25"/>
  <c r="X96" i="25"/>
  <c r="AF96" i="25" s="1"/>
  <c r="Z96" i="25"/>
  <c r="AH96" i="25" s="1"/>
  <c r="Y96" i="25"/>
  <c r="AG96" i="25" s="1"/>
  <c r="AA160" i="25"/>
  <c r="X160" i="25"/>
  <c r="AF160" i="25" s="1"/>
  <c r="Z160" i="25"/>
  <c r="AH160" i="25" s="1"/>
  <c r="W160" i="25"/>
  <c r="AE160" i="25" s="1"/>
  <c r="Y160" i="25"/>
  <c r="AG160" i="25" s="1"/>
  <c r="AA224" i="25"/>
  <c r="X224" i="25"/>
  <c r="AF224" i="25" s="1"/>
  <c r="W224" i="25"/>
  <c r="AE224" i="25" s="1"/>
  <c r="Z224" i="25"/>
  <c r="AH224" i="25" s="1"/>
  <c r="Y224" i="25"/>
  <c r="AG224" i="25" s="1"/>
  <c r="AA105" i="25"/>
  <c r="W105" i="25"/>
  <c r="AE105" i="25" s="1"/>
  <c r="Y105" i="25"/>
  <c r="AG105" i="25" s="1"/>
  <c r="X105" i="25"/>
  <c r="Z105" i="25"/>
  <c r="AH105" i="25" s="1"/>
  <c r="AA233" i="25"/>
  <c r="W233" i="25"/>
  <c r="AE233" i="25" s="1"/>
  <c r="Y233" i="25"/>
  <c r="AG233" i="25" s="1"/>
  <c r="X233" i="25"/>
  <c r="Z233" i="25"/>
  <c r="AH233" i="25" s="1"/>
  <c r="AA302" i="25"/>
  <c r="W302" i="25"/>
  <c r="AE302" i="25" s="1"/>
  <c r="X302" i="25"/>
  <c r="Z302" i="25"/>
  <c r="AH302" i="25" s="1"/>
  <c r="Y302" i="25"/>
  <c r="AG302" i="25" s="1"/>
  <c r="AA366" i="25"/>
  <c r="W366" i="25"/>
  <c r="AE366" i="25" s="1"/>
  <c r="X366" i="25"/>
  <c r="AF366" i="25" s="1"/>
  <c r="Z366" i="25"/>
  <c r="AH366" i="25" s="1"/>
  <c r="Y366" i="25"/>
  <c r="AG366" i="25" s="1"/>
  <c r="AA430" i="25"/>
  <c r="W430" i="25"/>
  <c r="AE430" i="25" s="1"/>
  <c r="X430" i="25"/>
  <c r="AF430" i="25" s="1"/>
  <c r="Z430" i="25"/>
  <c r="AH430" i="25" s="1"/>
  <c r="Y430" i="25"/>
  <c r="AG430" i="25" s="1"/>
  <c r="AA494" i="25"/>
  <c r="W494" i="25"/>
  <c r="AE494" i="25" s="1"/>
  <c r="Z494" i="25"/>
  <c r="AH494" i="25" s="1"/>
  <c r="X494" i="25"/>
  <c r="Y494" i="25"/>
  <c r="AG494" i="25" s="1"/>
  <c r="W558" i="25"/>
  <c r="AE558" i="25" s="1"/>
  <c r="AA558" i="25"/>
  <c r="Z558" i="25"/>
  <c r="AH558" i="25" s="1"/>
  <c r="X558" i="25"/>
  <c r="AF558" i="25" s="1"/>
  <c r="Y558" i="25"/>
  <c r="AG558" i="25" s="1"/>
  <c r="AA42" i="25"/>
  <c r="W42" i="25"/>
  <c r="AE42" i="25" s="1"/>
  <c r="X42" i="25"/>
  <c r="AF42" i="25" s="1"/>
  <c r="Z42" i="25"/>
  <c r="AH42" i="25" s="1"/>
  <c r="Y42" i="25"/>
  <c r="AG42" i="25" s="1"/>
  <c r="AA170" i="25"/>
  <c r="W170" i="25"/>
  <c r="AE170" i="25" s="1"/>
  <c r="X170" i="25"/>
  <c r="Z170" i="25"/>
  <c r="AH170" i="25" s="1"/>
  <c r="Y170" i="25"/>
  <c r="AG170" i="25" s="1"/>
  <c r="AA271" i="25"/>
  <c r="W271" i="25"/>
  <c r="AE271" i="25" s="1"/>
  <c r="X271" i="25"/>
  <c r="Y271" i="25"/>
  <c r="AG271" i="25" s="1"/>
  <c r="Z271" i="25"/>
  <c r="AH271" i="25" s="1"/>
  <c r="AA335" i="25"/>
  <c r="W335" i="25"/>
  <c r="AE335" i="25" s="1"/>
  <c r="X335" i="25"/>
  <c r="AF335" i="25" s="1"/>
  <c r="Y335" i="25"/>
  <c r="AG335" i="25" s="1"/>
  <c r="Z335" i="25"/>
  <c r="AH335" i="25" s="1"/>
  <c r="AA399" i="25"/>
  <c r="W399" i="25"/>
  <c r="AE399" i="25" s="1"/>
  <c r="X399" i="25"/>
  <c r="Y399" i="25"/>
  <c r="AG399" i="25" s="1"/>
  <c r="Z399" i="25"/>
  <c r="AH399" i="25" s="1"/>
  <c r="AA463" i="25"/>
  <c r="W463" i="25"/>
  <c r="AE463" i="25" s="1"/>
  <c r="Y463" i="25"/>
  <c r="AG463" i="25" s="1"/>
  <c r="X463" i="25"/>
  <c r="AF463" i="25" s="1"/>
  <c r="Z463" i="25"/>
  <c r="AH463" i="25" s="1"/>
  <c r="AA527" i="25"/>
  <c r="W527" i="25"/>
  <c r="AE527" i="25" s="1"/>
  <c r="X527" i="25"/>
  <c r="Y527" i="25"/>
  <c r="AG527" i="25" s="1"/>
  <c r="Z527" i="25"/>
  <c r="AH527" i="25" s="1"/>
  <c r="AA37" i="25"/>
  <c r="W37" i="25"/>
  <c r="AE37" i="25" s="1"/>
  <c r="Z37" i="25"/>
  <c r="AH37" i="25" s="1"/>
  <c r="Y37" i="25"/>
  <c r="AG37" i="25" s="1"/>
  <c r="X37" i="25"/>
  <c r="AF37" i="25" s="1"/>
  <c r="AA268" i="25"/>
  <c r="X268" i="25"/>
  <c r="Z268" i="25"/>
  <c r="AH268" i="25" s="1"/>
  <c r="W268" i="25"/>
  <c r="AE268" i="25" s="1"/>
  <c r="Y268" i="25"/>
  <c r="AG268" i="25" s="1"/>
  <c r="AA396" i="25"/>
  <c r="X396" i="25"/>
  <c r="AF396" i="25" s="1"/>
  <c r="Z396" i="25"/>
  <c r="AH396" i="25" s="1"/>
  <c r="Y396" i="25"/>
  <c r="AG396" i="25" s="1"/>
  <c r="W396" i="25"/>
  <c r="AE396" i="25" s="1"/>
  <c r="AA524" i="25"/>
  <c r="X524" i="25"/>
  <c r="W524" i="25"/>
  <c r="AE524" i="25" s="1"/>
  <c r="Z524" i="25"/>
  <c r="AH524" i="25" s="1"/>
  <c r="Y524" i="25"/>
  <c r="AG524" i="25" s="1"/>
  <c r="AA624" i="25"/>
  <c r="W624" i="25"/>
  <c r="AE624" i="25" s="1"/>
  <c r="X624" i="25"/>
  <c r="AF624" i="25" s="1"/>
  <c r="Z624" i="25"/>
  <c r="AH624" i="25" s="1"/>
  <c r="Y624" i="25"/>
  <c r="AG624" i="25" s="1"/>
  <c r="AA360" i="25"/>
  <c r="W360" i="25"/>
  <c r="AE360" i="25" s="1"/>
  <c r="X360" i="25"/>
  <c r="Z360" i="25"/>
  <c r="AH360" i="25" s="1"/>
  <c r="Y360" i="25"/>
  <c r="AG360" i="25" s="1"/>
  <c r="AA605" i="25"/>
  <c r="W605" i="25"/>
  <c r="AE605" i="25" s="1"/>
  <c r="X605" i="25"/>
  <c r="AF605" i="25" s="1"/>
  <c r="Y605" i="25"/>
  <c r="AG605" i="25" s="1"/>
  <c r="Z605" i="25"/>
  <c r="AH605" i="25" s="1"/>
  <c r="AA337" i="25"/>
  <c r="X337" i="25"/>
  <c r="W337" i="25"/>
  <c r="AE337" i="25" s="1"/>
  <c r="Y337" i="25"/>
  <c r="AG337" i="25" s="1"/>
  <c r="Z337" i="25"/>
  <c r="AH337" i="25" s="1"/>
  <c r="AA591" i="25"/>
  <c r="W591" i="25"/>
  <c r="AE591" i="25" s="1"/>
  <c r="X591" i="25"/>
  <c r="AF591" i="25" s="1"/>
  <c r="Y591" i="25"/>
  <c r="AG591" i="25" s="1"/>
  <c r="Z591" i="25"/>
  <c r="AH591" i="25" s="1"/>
  <c r="AA214" i="25"/>
  <c r="W214" i="25"/>
  <c r="AE214" i="25" s="1"/>
  <c r="X214" i="25"/>
  <c r="AF214" i="25" s="1"/>
  <c r="Z214" i="25"/>
  <c r="AH214" i="25" s="1"/>
  <c r="Y214" i="25"/>
  <c r="AG214" i="25" s="1"/>
  <c r="AA357" i="25"/>
  <c r="W357" i="25"/>
  <c r="AE357" i="25" s="1"/>
  <c r="Z357" i="25"/>
  <c r="AH357" i="25" s="1"/>
  <c r="Y357" i="25"/>
  <c r="AG357" i="25" s="1"/>
  <c r="X357" i="25"/>
  <c r="AA485" i="25"/>
  <c r="W485" i="25"/>
  <c r="AE485" i="25" s="1"/>
  <c r="X485" i="25"/>
  <c r="Z485" i="25"/>
  <c r="AH485" i="25" s="1"/>
  <c r="Y485" i="25"/>
  <c r="AG485" i="25" s="1"/>
  <c r="AA604" i="25"/>
  <c r="W604" i="25"/>
  <c r="AE604" i="25" s="1"/>
  <c r="X604" i="25"/>
  <c r="Z604" i="25"/>
  <c r="AH604" i="25" s="1"/>
  <c r="Y604" i="25"/>
  <c r="AG604" i="25" s="1"/>
  <c r="AA304" i="25"/>
  <c r="X304" i="25"/>
  <c r="W304" i="25"/>
  <c r="AE304" i="25" s="1"/>
  <c r="Z304" i="25"/>
  <c r="AH304" i="25" s="1"/>
  <c r="Y304" i="25"/>
  <c r="AG304" i="25" s="1"/>
  <c r="AA560" i="25"/>
  <c r="X560" i="25"/>
  <c r="AF560" i="25" s="1"/>
  <c r="Z560" i="25"/>
  <c r="AH560" i="25" s="1"/>
  <c r="W560" i="25"/>
  <c r="AE560" i="25" s="1"/>
  <c r="Y560" i="25"/>
  <c r="AG560" i="25" s="1"/>
  <c r="W281" i="25"/>
  <c r="AE281" i="25" s="1"/>
  <c r="AA281" i="25"/>
  <c r="X281" i="25"/>
  <c r="AF281" i="25" s="1"/>
  <c r="Y281" i="25"/>
  <c r="AG281" i="25" s="1"/>
  <c r="Z281" i="25"/>
  <c r="AH281" i="25" s="1"/>
  <c r="AA537" i="25"/>
  <c r="W537" i="25"/>
  <c r="AE537" i="25" s="1"/>
  <c r="Y537" i="25"/>
  <c r="AG537" i="25" s="1"/>
  <c r="X537" i="25"/>
  <c r="AF537" i="25" s="1"/>
  <c r="Z537" i="25"/>
  <c r="AH537" i="25" s="1"/>
  <c r="AA79" i="25"/>
  <c r="W79" i="25"/>
  <c r="AE79" i="25" s="1"/>
  <c r="Z79" i="25"/>
  <c r="AH79" i="25" s="1"/>
  <c r="Y79" i="25"/>
  <c r="AG79" i="25" s="1"/>
  <c r="X79" i="25"/>
  <c r="AA177" i="25"/>
  <c r="X177" i="25"/>
  <c r="AF177" i="25" s="1"/>
  <c r="W177" i="25"/>
  <c r="AE177" i="25" s="1"/>
  <c r="Z177" i="25"/>
  <c r="AH177" i="25" s="1"/>
  <c r="Y177" i="25"/>
  <c r="AG177" i="25" s="1"/>
  <c r="W354" i="25"/>
  <c r="AE354" i="25" s="1"/>
  <c r="AA354" i="25"/>
  <c r="Z354" i="25"/>
  <c r="AH354" i="25" s="1"/>
  <c r="X354" i="25"/>
  <c r="Y354" i="25"/>
  <c r="AG354" i="25" s="1"/>
  <c r="AA323" i="25"/>
  <c r="W323" i="25"/>
  <c r="AE323" i="25" s="1"/>
  <c r="X323" i="25"/>
  <c r="AF323" i="25" s="1"/>
  <c r="Z323" i="25"/>
  <c r="AH323" i="25" s="1"/>
  <c r="Y323" i="25"/>
  <c r="AG323" i="25" s="1"/>
  <c r="AA451" i="25"/>
  <c r="X451" i="25"/>
  <c r="W451" i="25"/>
  <c r="AE451" i="25" s="1"/>
  <c r="Z451" i="25"/>
  <c r="AH451" i="25" s="1"/>
  <c r="Y451" i="25"/>
  <c r="AG451" i="25" s="1"/>
  <c r="W579" i="25"/>
  <c r="AE579" i="25" s="1"/>
  <c r="X579" i="25"/>
  <c r="AF579" i="25" s="1"/>
  <c r="AA579" i="25"/>
  <c r="Z579" i="25"/>
  <c r="AH579" i="25" s="1"/>
  <c r="Y579" i="25"/>
  <c r="AG579" i="25" s="1"/>
  <c r="AA384" i="25"/>
  <c r="X384" i="25"/>
  <c r="W384" i="25"/>
  <c r="AE384" i="25" s="1"/>
  <c r="Z384" i="25"/>
  <c r="AH384" i="25" s="1"/>
  <c r="Y384" i="25"/>
  <c r="AG384" i="25" s="1"/>
  <c r="AA489" i="25"/>
  <c r="W489" i="25"/>
  <c r="AE489" i="25" s="1"/>
  <c r="Y489" i="25"/>
  <c r="AG489" i="25" s="1"/>
  <c r="Z489" i="25"/>
  <c r="AH489" i="25" s="1"/>
  <c r="X489" i="25"/>
  <c r="AF489" i="25" s="1"/>
  <c r="AA163" i="25"/>
  <c r="W163" i="25"/>
  <c r="AE163" i="25" s="1"/>
  <c r="X163" i="25"/>
  <c r="Z163" i="25"/>
  <c r="AH163" i="25" s="1"/>
  <c r="Y163" i="25"/>
  <c r="AG163" i="25" s="1"/>
  <c r="W72" i="25"/>
  <c r="AE72" i="25" s="1"/>
  <c r="AA72" i="25"/>
  <c r="X72" i="25"/>
  <c r="AF72" i="25" s="1"/>
  <c r="Z72" i="25"/>
  <c r="AH72" i="25" s="1"/>
  <c r="Y72" i="25"/>
  <c r="AG72" i="25" s="1"/>
  <c r="AA216" i="25"/>
  <c r="W216" i="25"/>
  <c r="AE216" i="25" s="1"/>
  <c r="X216" i="25"/>
  <c r="AF216" i="25" s="1"/>
  <c r="Y216" i="25"/>
  <c r="AG216" i="25" s="1"/>
  <c r="Z216" i="25"/>
  <c r="AH216" i="25" s="1"/>
  <c r="AA444" i="25"/>
  <c r="X444" i="25"/>
  <c r="AF444" i="25" s="1"/>
  <c r="W444" i="25"/>
  <c r="AE444" i="25" s="1"/>
  <c r="Z444" i="25"/>
  <c r="AH444" i="25" s="1"/>
  <c r="Y444" i="25"/>
  <c r="AG444" i="25" s="1"/>
  <c r="AA611" i="25"/>
  <c r="W611" i="25"/>
  <c r="AE611" i="25" s="1"/>
  <c r="X611" i="25"/>
  <c r="Z611" i="25"/>
  <c r="AH611" i="25" s="1"/>
  <c r="Y611" i="25"/>
  <c r="AG611" i="25" s="1"/>
  <c r="AA469" i="25"/>
  <c r="X469" i="25"/>
  <c r="AF469" i="25" s="1"/>
  <c r="Z469" i="25"/>
  <c r="AH469" i="25" s="1"/>
  <c r="Y469" i="25"/>
  <c r="AG469" i="25" s="1"/>
  <c r="W469" i="25"/>
  <c r="AE469" i="25" s="1"/>
  <c r="AA47" i="25"/>
  <c r="W47" i="25"/>
  <c r="AE47" i="25" s="1"/>
  <c r="Z47" i="25"/>
  <c r="AH47" i="25" s="1"/>
  <c r="Y47" i="25"/>
  <c r="AG47" i="25" s="1"/>
  <c r="X47" i="25"/>
  <c r="W20" i="25"/>
  <c r="AE20" i="25" s="1"/>
  <c r="AA20" i="25"/>
  <c r="X20" i="25"/>
  <c r="Z20" i="25"/>
  <c r="AH20" i="25" s="1"/>
  <c r="Y20" i="25"/>
  <c r="AG20" i="25" s="1"/>
  <c r="W84" i="25"/>
  <c r="AE84" i="25" s="1"/>
  <c r="AA84" i="25"/>
  <c r="X84" i="25"/>
  <c r="AF84" i="25" s="1"/>
  <c r="Z84" i="25"/>
  <c r="AH84" i="25" s="1"/>
  <c r="Y84" i="25"/>
  <c r="AG84" i="25" s="1"/>
  <c r="W148" i="25"/>
  <c r="AE148" i="25" s="1"/>
  <c r="AA148" i="25"/>
  <c r="X148" i="25"/>
  <c r="AF148" i="25" s="1"/>
  <c r="Z148" i="25"/>
  <c r="AH148" i="25" s="1"/>
  <c r="Y148" i="25"/>
  <c r="AG148" i="25" s="1"/>
  <c r="AA212" i="25"/>
  <c r="W212" i="25"/>
  <c r="AE212" i="25" s="1"/>
  <c r="X212" i="25"/>
  <c r="AF212" i="25" s="1"/>
  <c r="Y212" i="25"/>
  <c r="AG212" i="25" s="1"/>
  <c r="Z212" i="25"/>
  <c r="AH212" i="25" s="1"/>
  <c r="AA498" i="25"/>
  <c r="W498" i="25"/>
  <c r="AE498" i="25" s="1"/>
  <c r="X498" i="25"/>
  <c r="Z498" i="25"/>
  <c r="AH498" i="25" s="1"/>
  <c r="Y498" i="25"/>
  <c r="AG498" i="25" s="1"/>
  <c r="AA276" i="25"/>
  <c r="W276" i="25"/>
  <c r="AE276" i="25" s="1"/>
  <c r="X276" i="25"/>
  <c r="AF276" i="25" s="1"/>
  <c r="Z276" i="25"/>
  <c r="AH276" i="25" s="1"/>
  <c r="Y276" i="25"/>
  <c r="AG276" i="25" s="1"/>
  <c r="AA504" i="25"/>
  <c r="X504" i="25"/>
  <c r="AF504" i="25" s="1"/>
  <c r="W504" i="25"/>
  <c r="AE504" i="25" s="1"/>
  <c r="Z504" i="25"/>
  <c r="AH504" i="25" s="1"/>
  <c r="Y504" i="25"/>
  <c r="AG504" i="25" s="1"/>
  <c r="AA230" i="25"/>
  <c r="W230" i="25"/>
  <c r="AE230" i="25" s="1"/>
  <c r="X230" i="25"/>
  <c r="Z230" i="25"/>
  <c r="AH230" i="25" s="1"/>
  <c r="Y230" i="25"/>
  <c r="AG230" i="25" s="1"/>
  <c r="W397" i="25"/>
  <c r="AE397" i="25" s="1"/>
  <c r="X397" i="25"/>
  <c r="AF397" i="25" s="1"/>
  <c r="Y397" i="25"/>
  <c r="AG397" i="25" s="1"/>
  <c r="Z397" i="25"/>
  <c r="AH397" i="25" s="1"/>
  <c r="AA397" i="25"/>
  <c r="AA525" i="25"/>
  <c r="X525" i="25"/>
  <c r="Y525" i="25"/>
  <c r="AG525" i="25" s="1"/>
  <c r="Z525" i="25"/>
  <c r="AH525" i="25" s="1"/>
  <c r="W525" i="25"/>
  <c r="AE525" i="25" s="1"/>
  <c r="AA83" i="25"/>
  <c r="W83" i="25"/>
  <c r="AE83" i="25" s="1"/>
  <c r="X83" i="25"/>
  <c r="AF83" i="25" s="1"/>
  <c r="Y83" i="25"/>
  <c r="AG83" i="25" s="1"/>
  <c r="Z83" i="25"/>
  <c r="AH83" i="25" s="1"/>
  <c r="AA211" i="25"/>
  <c r="W211" i="25"/>
  <c r="AE211" i="25" s="1"/>
  <c r="X211" i="25"/>
  <c r="Y211" i="25"/>
  <c r="AG211" i="25" s="1"/>
  <c r="Z211" i="25"/>
  <c r="AH211" i="25" s="1"/>
  <c r="AA89" i="25"/>
  <c r="W89" i="25"/>
  <c r="AE89" i="25" s="1"/>
  <c r="X89" i="25"/>
  <c r="AF89" i="25" s="1"/>
  <c r="Z89" i="25"/>
  <c r="AH89" i="25" s="1"/>
  <c r="Y89" i="25"/>
  <c r="AG89" i="25" s="1"/>
  <c r="AA217" i="25"/>
  <c r="W217" i="25"/>
  <c r="AE217" i="25" s="1"/>
  <c r="X217" i="25"/>
  <c r="AF217" i="25" s="1"/>
  <c r="Y217" i="25"/>
  <c r="AG217" i="25" s="1"/>
  <c r="Z217" i="25"/>
  <c r="AH217" i="25" s="1"/>
  <c r="AA310" i="25"/>
  <c r="W310" i="25"/>
  <c r="AE310" i="25" s="1"/>
  <c r="X310" i="25"/>
  <c r="Z310" i="25"/>
  <c r="AH310" i="25" s="1"/>
  <c r="Y310" i="25"/>
  <c r="AG310" i="25" s="1"/>
  <c r="AA374" i="25"/>
  <c r="W374" i="25"/>
  <c r="AE374" i="25" s="1"/>
  <c r="X374" i="25"/>
  <c r="Z374" i="25"/>
  <c r="AH374" i="25" s="1"/>
  <c r="Y374" i="25"/>
  <c r="AG374" i="25" s="1"/>
  <c r="AA438" i="25"/>
  <c r="W438" i="25"/>
  <c r="AE438" i="25" s="1"/>
  <c r="X438" i="25"/>
  <c r="Z438" i="25"/>
  <c r="AH438" i="25" s="1"/>
  <c r="Y438" i="25"/>
  <c r="AG438" i="25" s="1"/>
  <c r="W502" i="25"/>
  <c r="AE502" i="25" s="1"/>
  <c r="AA502" i="25"/>
  <c r="Z502" i="25"/>
  <c r="AH502" i="25" s="1"/>
  <c r="X502" i="25"/>
  <c r="Y502" i="25"/>
  <c r="AG502" i="25" s="1"/>
  <c r="AA566" i="25"/>
  <c r="W566" i="25"/>
  <c r="AE566" i="25" s="1"/>
  <c r="Z566" i="25"/>
  <c r="AH566" i="25" s="1"/>
  <c r="X566" i="25"/>
  <c r="AF566" i="25" s="1"/>
  <c r="Y566" i="25"/>
  <c r="AG566" i="25" s="1"/>
  <c r="AA58" i="25"/>
  <c r="Z58" i="25"/>
  <c r="AH58" i="25" s="1"/>
  <c r="Y58" i="25"/>
  <c r="AG58" i="25" s="1"/>
  <c r="X58" i="25"/>
  <c r="W58" i="25"/>
  <c r="AE58" i="25" s="1"/>
  <c r="AA186" i="25"/>
  <c r="W186" i="25"/>
  <c r="AE186" i="25" s="1"/>
  <c r="Z186" i="25"/>
  <c r="AH186" i="25" s="1"/>
  <c r="Y186" i="25"/>
  <c r="AG186" i="25" s="1"/>
  <c r="X186" i="25"/>
  <c r="AF186" i="25" s="1"/>
  <c r="AA279" i="25"/>
  <c r="W279" i="25"/>
  <c r="AE279" i="25" s="1"/>
  <c r="Z279" i="25"/>
  <c r="AH279" i="25" s="1"/>
  <c r="X279" i="25"/>
  <c r="Y279" i="25"/>
  <c r="AG279" i="25" s="1"/>
  <c r="AA343" i="25"/>
  <c r="X343" i="25"/>
  <c r="AF343" i="25" s="1"/>
  <c r="Z343" i="25"/>
  <c r="AH343" i="25" s="1"/>
  <c r="W343" i="25"/>
  <c r="AE343" i="25" s="1"/>
  <c r="Y343" i="25"/>
  <c r="AG343" i="25" s="1"/>
  <c r="AA407" i="25"/>
  <c r="W407" i="25"/>
  <c r="AE407" i="25" s="1"/>
  <c r="Z407" i="25"/>
  <c r="AH407" i="25" s="1"/>
  <c r="Y407" i="25"/>
  <c r="AG407" i="25" s="1"/>
  <c r="X407" i="25"/>
  <c r="AA471" i="25"/>
  <c r="W471" i="25"/>
  <c r="AE471" i="25" s="1"/>
  <c r="X471" i="25"/>
  <c r="Z471" i="25"/>
  <c r="AH471" i="25" s="1"/>
  <c r="Y471" i="25"/>
  <c r="AG471" i="25" s="1"/>
  <c r="AA535" i="25"/>
  <c r="W535" i="25"/>
  <c r="AE535" i="25" s="1"/>
  <c r="X535" i="25"/>
  <c r="Z535" i="25"/>
  <c r="AH535" i="25" s="1"/>
  <c r="Y535" i="25"/>
  <c r="AG535" i="25" s="1"/>
  <c r="AA69" i="25"/>
  <c r="W69" i="25"/>
  <c r="AE69" i="25" s="1"/>
  <c r="Z69" i="25"/>
  <c r="AH69" i="25" s="1"/>
  <c r="X69" i="25"/>
  <c r="AF69" i="25" s="1"/>
  <c r="Y69" i="25"/>
  <c r="AG69" i="25" s="1"/>
  <c r="AA616" i="25"/>
  <c r="W616" i="25"/>
  <c r="AE616" i="25" s="1"/>
  <c r="X616" i="25"/>
  <c r="Z616" i="25"/>
  <c r="AH616" i="25" s="1"/>
  <c r="Y616" i="25"/>
  <c r="AG616" i="25" s="1"/>
  <c r="AA520" i="25"/>
  <c r="X520" i="25"/>
  <c r="AF520" i="25" s="1"/>
  <c r="W520" i="25"/>
  <c r="AE520" i="25" s="1"/>
  <c r="Z520" i="25"/>
  <c r="AH520" i="25" s="1"/>
  <c r="Y520" i="25"/>
  <c r="AG520" i="25" s="1"/>
  <c r="W238" i="25"/>
  <c r="AE238" i="25" s="1"/>
  <c r="AA238" i="25"/>
  <c r="X238" i="25"/>
  <c r="Z238" i="25"/>
  <c r="AH238" i="25" s="1"/>
  <c r="Y238" i="25"/>
  <c r="AG238" i="25" s="1"/>
  <c r="W561" i="25"/>
  <c r="AE561" i="25" s="1"/>
  <c r="Y561" i="25"/>
  <c r="AG561" i="25" s="1"/>
  <c r="AA561" i="25"/>
  <c r="Z561" i="25"/>
  <c r="AH561" i="25" s="1"/>
  <c r="X561" i="25"/>
  <c r="AF561" i="25" s="1"/>
  <c r="AA245" i="25"/>
  <c r="W245" i="25"/>
  <c r="AE245" i="25" s="1"/>
  <c r="X245" i="25"/>
  <c r="Z245" i="25"/>
  <c r="AH245" i="25" s="1"/>
  <c r="Y245" i="25"/>
  <c r="AG245" i="25" s="1"/>
  <c r="AA272" i="25"/>
  <c r="X272" i="25"/>
  <c r="AF272" i="25" s="1"/>
  <c r="W272" i="25"/>
  <c r="AE272" i="25" s="1"/>
  <c r="Z272" i="25"/>
  <c r="AH272" i="25" s="1"/>
  <c r="Y272" i="25"/>
  <c r="AG272" i="25" s="1"/>
  <c r="AA528" i="25"/>
  <c r="X528" i="25"/>
  <c r="AF528" i="25" s="1"/>
  <c r="W528" i="25"/>
  <c r="AE528" i="25" s="1"/>
  <c r="Z528" i="25"/>
  <c r="AH528" i="25" s="1"/>
  <c r="Y528" i="25"/>
  <c r="AG528" i="25" s="1"/>
  <c r="W313" i="25"/>
  <c r="AE313" i="25" s="1"/>
  <c r="X313" i="25"/>
  <c r="AF313" i="25" s="1"/>
  <c r="Y313" i="25"/>
  <c r="AG313" i="25" s="1"/>
  <c r="AA313" i="25"/>
  <c r="Z313" i="25"/>
  <c r="AH313" i="25" s="1"/>
  <c r="AA569" i="25"/>
  <c r="W569" i="25"/>
  <c r="AE569" i="25" s="1"/>
  <c r="Y569" i="25"/>
  <c r="AG569" i="25" s="1"/>
  <c r="X569" i="25"/>
  <c r="Z569" i="25"/>
  <c r="AH569" i="25" s="1"/>
  <c r="AA95" i="25"/>
  <c r="W95" i="25"/>
  <c r="AE95" i="25" s="1"/>
  <c r="X95" i="25"/>
  <c r="AF95" i="25" s="1"/>
  <c r="Z95" i="25"/>
  <c r="AH95" i="25" s="1"/>
  <c r="Y95" i="25"/>
  <c r="AG95" i="25" s="1"/>
  <c r="AA290" i="25"/>
  <c r="W290" i="25"/>
  <c r="AE290" i="25" s="1"/>
  <c r="Z290" i="25"/>
  <c r="AH290" i="25" s="1"/>
  <c r="Y290" i="25"/>
  <c r="AG290" i="25" s="1"/>
  <c r="X290" i="25"/>
  <c r="AA546" i="25"/>
  <c r="W546" i="25"/>
  <c r="AE546" i="25" s="1"/>
  <c r="X546" i="25"/>
  <c r="AF546" i="25" s="1"/>
  <c r="Z546" i="25"/>
  <c r="AH546" i="25" s="1"/>
  <c r="Y546" i="25"/>
  <c r="AG546" i="25" s="1"/>
  <c r="W114" i="25"/>
  <c r="AE114" i="25" s="1"/>
  <c r="AA114" i="25"/>
  <c r="Z114" i="25"/>
  <c r="AH114" i="25" s="1"/>
  <c r="X114" i="25"/>
  <c r="Y114" i="25"/>
  <c r="AG114" i="25" s="1"/>
  <c r="W242" i="25"/>
  <c r="AE242" i="25" s="1"/>
  <c r="AA242" i="25"/>
  <c r="X242" i="25"/>
  <c r="Z242" i="25"/>
  <c r="AH242" i="25" s="1"/>
  <c r="Y242" i="25"/>
  <c r="AG242" i="25" s="1"/>
  <c r="AA181" i="25"/>
  <c r="W181" i="25"/>
  <c r="AE181" i="25" s="1"/>
  <c r="X181" i="25"/>
  <c r="Z181" i="25"/>
  <c r="AH181" i="25" s="1"/>
  <c r="Y181" i="25"/>
  <c r="AG181" i="25" s="1"/>
  <c r="AA404" i="25"/>
  <c r="W404" i="25"/>
  <c r="AE404" i="25" s="1"/>
  <c r="X404" i="25"/>
  <c r="Z404" i="25"/>
  <c r="AH404" i="25" s="1"/>
  <c r="Y404" i="25"/>
  <c r="AG404" i="25" s="1"/>
  <c r="AA532" i="25"/>
  <c r="W532" i="25"/>
  <c r="AE532" i="25" s="1"/>
  <c r="X532" i="25"/>
  <c r="AF532" i="25" s="1"/>
  <c r="Z532" i="25"/>
  <c r="AH532" i="25" s="1"/>
  <c r="Y532" i="25"/>
  <c r="AG532" i="25" s="1"/>
  <c r="AA289" i="25"/>
  <c r="X289" i="25"/>
  <c r="Y289" i="25"/>
  <c r="AG289" i="25" s="1"/>
  <c r="W289" i="25"/>
  <c r="AE289" i="25" s="1"/>
  <c r="Z289" i="25"/>
  <c r="AH289" i="25" s="1"/>
  <c r="AA94" i="25"/>
  <c r="W94" i="25"/>
  <c r="AE94" i="25" s="1"/>
  <c r="Y94" i="25"/>
  <c r="AG94" i="25" s="1"/>
  <c r="Z94" i="25"/>
  <c r="AH94" i="25" s="1"/>
  <c r="X94" i="25"/>
  <c r="AF94" i="25" s="1"/>
  <c r="AA71" i="25"/>
  <c r="W71" i="25"/>
  <c r="AE71" i="25" s="1"/>
  <c r="Z71" i="25"/>
  <c r="AH71" i="25" s="1"/>
  <c r="X71" i="25"/>
  <c r="Y71" i="25"/>
  <c r="AG71" i="25" s="1"/>
  <c r="AA135" i="25"/>
  <c r="W135" i="25"/>
  <c r="AE135" i="25" s="1"/>
  <c r="Z135" i="25"/>
  <c r="AH135" i="25" s="1"/>
  <c r="X135" i="25"/>
  <c r="AF135" i="25" s="1"/>
  <c r="Y135" i="25"/>
  <c r="AG135" i="25" s="1"/>
  <c r="AA199" i="25"/>
  <c r="W199" i="25"/>
  <c r="AE199" i="25" s="1"/>
  <c r="X199" i="25"/>
  <c r="Z199" i="25"/>
  <c r="AH199" i="25" s="1"/>
  <c r="Y199" i="25"/>
  <c r="AG199" i="25" s="1"/>
  <c r="AA28" i="25"/>
  <c r="W28" i="25"/>
  <c r="AE28" i="25" s="1"/>
  <c r="X28" i="25"/>
  <c r="AF28" i="25" s="1"/>
  <c r="Z28" i="25"/>
  <c r="AH28" i="25" s="1"/>
  <c r="Y28" i="25"/>
  <c r="AG28" i="25" s="1"/>
  <c r="AA92" i="25"/>
  <c r="W92" i="25"/>
  <c r="AE92" i="25" s="1"/>
  <c r="X92" i="25"/>
  <c r="Z92" i="25"/>
  <c r="AH92" i="25" s="1"/>
  <c r="Y92" i="25"/>
  <c r="AG92" i="25" s="1"/>
  <c r="AA156" i="25"/>
  <c r="W156" i="25"/>
  <c r="AE156" i="25" s="1"/>
  <c r="X156" i="25"/>
  <c r="AF156" i="25" s="1"/>
  <c r="Z156" i="25"/>
  <c r="AH156" i="25" s="1"/>
  <c r="Y156" i="25"/>
  <c r="AG156" i="25" s="1"/>
  <c r="AA220" i="25"/>
  <c r="X220" i="25"/>
  <c r="W220" i="25"/>
  <c r="AE220" i="25" s="1"/>
  <c r="Z220" i="25"/>
  <c r="AH220" i="25" s="1"/>
  <c r="Y220" i="25"/>
  <c r="AG220" i="25" s="1"/>
  <c r="AA97" i="25"/>
  <c r="X97" i="25"/>
  <c r="W97" i="25"/>
  <c r="AE97" i="25" s="1"/>
  <c r="Z97" i="25"/>
  <c r="AH97" i="25" s="1"/>
  <c r="Y97" i="25"/>
  <c r="AG97" i="25" s="1"/>
  <c r="AA225" i="25"/>
  <c r="X225" i="25"/>
  <c r="Z225" i="25"/>
  <c r="AH225" i="25" s="1"/>
  <c r="Y225" i="25"/>
  <c r="AG225" i="25" s="1"/>
  <c r="W225" i="25"/>
  <c r="AE225" i="25" s="1"/>
  <c r="W298" i="25"/>
  <c r="AE298" i="25" s="1"/>
  <c r="AA298" i="25"/>
  <c r="X298" i="25"/>
  <c r="Z298" i="25"/>
  <c r="AH298" i="25" s="1"/>
  <c r="Y298" i="25"/>
  <c r="AG298" i="25" s="1"/>
  <c r="W362" i="25"/>
  <c r="AE362" i="25" s="1"/>
  <c r="X362" i="25"/>
  <c r="Z362" i="25"/>
  <c r="AH362" i="25" s="1"/>
  <c r="Y362" i="25"/>
  <c r="AG362" i="25" s="1"/>
  <c r="AA362" i="25"/>
  <c r="W426" i="25"/>
  <c r="AE426" i="25" s="1"/>
  <c r="AA426" i="25"/>
  <c r="X426" i="25"/>
  <c r="AF426" i="25" s="1"/>
  <c r="Z426" i="25"/>
  <c r="AH426" i="25" s="1"/>
  <c r="Y426" i="25"/>
  <c r="AG426" i="25" s="1"/>
  <c r="AA490" i="25"/>
  <c r="W490" i="25"/>
  <c r="AE490" i="25" s="1"/>
  <c r="X490" i="25"/>
  <c r="AF490" i="25" s="1"/>
  <c r="Z490" i="25"/>
  <c r="AH490" i="25" s="1"/>
  <c r="Y490" i="25"/>
  <c r="AG490" i="25" s="1"/>
  <c r="AA554" i="25"/>
  <c r="W554" i="25"/>
  <c r="AE554" i="25" s="1"/>
  <c r="X554" i="25"/>
  <c r="AF554" i="25" s="1"/>
  <c r="Z554" i="25"/>
  <c r="AH554" i="25" s="1"/>
  <c r="Y554" i="25"/>
  <c r="AG554" i="25" s="1"/>
  <c r="AA34" i="25"/>
  <c r="W34" i="25"/>
  <c r="AE34" i="25" s="1"/>
  <c r="Z34" i="25"/>
  <c r="AH34" i="25" s="1"/>
  <c r="Y34" i="25"/>
  <c r="AG34" i="25" s="1"/>
  <c r="X34" i="25"/>
  <c r="AA162" i="25"/>
  <c r="W162" i="25"/>
  <c r="AE162" i="25" s="1"/>
  <c r="Z162" i="25"/>
  <c r="AH162" i="25" s="1"/>
  <c r="Y162" i="25"/>
  <c r="AG162" i="25" s="1"/>
  <c r="X162" i="25"/>
  <c r="AA267" i="25"/>
  <c r="W267" i="25"/>
  <c r="AE267" i="25" s="1"/>
  <c r="X267" i="25"/>
  <c r="Z267" i="25"/>
  <c r="AH267" i="25" s="1"/>
  <c r="Y267" i="25"/>
  <c r="AG267" i="25" s="1"/>
  <c r="AA331" i="25"/>
  <c r="W331" i="25"/>
  <c r="AE331" i="25" s="1"/>
  <c r="X331" i="25"/>
  <c r="AF331" i="25" s="1"/>
  <c r="Z331" i="25"/>
  <c r="AH331" i="25" s="1"/>
  <c r="Y331" i="25"/>
  <c r="AG331" i="25" s="1"/>
  <c r="AA395" i="25"/>
  <c r="W395" i="25"/>
  <c r="AE395" i="25" s="1"/>
  <c r="X395" i="25"/>
  <c r="Z395" i="25"/>
  <c r="AH395" i="25" s="1"/>
  <c r="Y395" i="25"/>
  <c r="AG395" i="25" s="1"/>
  <c r="AA459" i="25"/>
  <c r="X459" i="25"/>
  <c r="AF459" i="25" s="1"/>
  <c r="W459" i="25"/>
  <c r="AE459" i="25" s="1"/>
  <c r="Z459" i="25"/>
  <c r="AH459" i="25" s="1"/>
  <c r="Y459" i="25"/>
  <c r="AG459" i="25" s="1"/>
  <c r="AA523" i="25"/>
  <c r="X523" i="25"/>
  <c r="Z523" i="25"/>
  <c r="AH523" i="25" s="1"/>
  <c r="W523" i="25"/>
  <c r="AE523" i="25" s="1"/>
  <c r="Y523" i="25"/>
  <c r="AG523" i="25" s="1"/>
  <c r="AA21" i="25"/>
  <c r="X21" i="25"/>
  <c r="Z21" i="25"/>
  <c r="AH21" i="25" s="1"/>
  <c r="W21" i="25"/>
  <c r="AE21" i="25" s="1"/>
  <c r="Y21" i="25"/>
  <c r="AG21" i="25" s="1"/>
  <c r="AA260" i="25"/>
  <c r="W260" i="25"/>
  <c r="AE260" i="25" s="1"/>
  <c r="X260" i="25"/>
  <c r="AF260" i="25" s="1"/>
  <c r="Z260" i="25"/>
  <c r="AH260" i="25" s="1"/>
  <c r="Y260" i="25"/>
  <c r="AG260" i="25" s="1"/>
  <c r="AA388" i="25"/>
  <c r="W388" i="25"/>
  <c r="AE388" i="25" s="1"/>
  <c r="X388" i="25"/>
  <c r="Z388" i="25"/>
  <c r="AH388" i="25" s="1"/>
  <c r="Y388" i="25"/>
  <c r="AG388" i="25" s="1"/>
  <c r="AA516" i="25"/>
  <c r="W516" i="25"/>
  <c r="AE516" i="25" s="1"/>
  <c r="X516" i="25"/>
  <c r="Z516" i="25"/>
  <c r="AH516" i="25" s="1"/>
  <c r="Y516" i="25"/>
  <c r="AG516" i="25" s="1"/>
  <c r="AA620" i="25"/>
  <c r="W620" i="25"/>
  <c r="AE620" i="25" s="1"/>
  <c r="X620" i="25"/>
  <c r="AF620" i="25" s="1"/>
  <c r="Z620" i="25"/>
  <c r="AH620" i="25" s="1"/>
  <c r="Y620" i="25"/>
  <c r="AG620" i="25" s="1"/>
  <c r="AA344" i="25"/>
  <c r="W344" i="25"/>
  <c r="AE344" i="25" s="1"/>
  <c r="X344" i="25"/>
  <c r="Z344" i="25"/>
  <c r="AH344" i="25" s="1"/>
  <c r="Y344" i="25"/>
  <c r="AG344" i="25" s="1"/>
  <c r="AA595" i="25"/>
  <c r="W595" i="25"/>
  <c r="AE595" i="25" s="1"/>
  <c r="Z595" i="25"/>
  <c r="AH595" i="25" s="1"/>
  <c r="Y595" i="25"/>
  <c r="AG595" i="25" s="1"/>
  <c r="X595" i="25"/>
  <c r="AF595" i="25" s="1"/>
  <c r="AA321" i="25"/>
  <c r="X321" i="25"/>
  <c r="W321" i="25"/>
  <c r="AE321" i="25" s="1"/>
  <c r="Y321" i="25"/>
  <c r="AG321" i="25" s="1"/>
  <c r="Z321" i="25"/>
  <c r="AH321" i="25" s="1"/>
  <c r="AA577" i="25"/>
  <c r="W577" i="25"/>
  <c r="AE577" i="25" s="1"/>
  <c r="X577" i="25"/>
  <c r="AF577" i="25" s="1"/>
  <c r="Y577" i="25"/>
  <c r="AG577" i="25" s="1"/>
  <c r="Z577" i="25"/>
  <c r="AH577" i="25" s="1"/>
  <c r="AA198" i="25"/>
  <c r="W198" i="25"/>
  <c r="AE198" i="25" s="1"/>
  <c r="X198" i="25"/>
  <c r="Z198" i="25"/>
  <c r="AH198" i="25" s="1"/>
  <c r="Y198" i="25"/>
  <c r="AG198" i="25" s="1"/>
  <c r="AA349" i="25"/>
  <c r="W349" i="25"/>
  <c r="AE349" i="25" s="1"/>
  <c r="X349" i="25"/>
  <c r="Y349" i="25"/>
  <c r="AG349" i="25" s="1"/>
  <c r="Z349" i="25"/>
  <c r="AH349" i="25" s="1"/>
  <c r="AA477" i="25"/>
  <c r="W477" i="25"/>
  <c r="AE477" i="25" s="1"/>
  <c r="X477" i="25"/>
  <c r="AF477" i="25" s="1"/>
  <c r="Y477" i="25"/>
  <c r="AG477" i="25" s="1"/>
  <c r="Z477" i="25"/>
  <c r="AH477" i="25" s="1"/>
  <c r="X599" i="25"/>
  <c r="AF599" i="25" s="1"/>
  <c r="W599" i="25"/>
  <c r="AE599" i="25" s="1"/>
  <c r="Z599" i="25"/>
  <c r="AH599" i="25" s="1"/>
  <c r="Y599" i="25"/>
  <c r="AG599" i="25" s="1"/>
  <c r="AA599" i="25"/>
  <c r="AA288" i="25"/>
  <c r="X288" i="25"/>
  <c r="W288" i="25"/>
  <c r="AE288" i="25" s="1"/>
  <c r="Z288" i="25"/>
  <c r="AH288" i="25" s="1"/>
  <c r="Y288" i="25"/>
  <c r="AG288" i="25" s="1"/>
  <c r="AA544" i="25"/>
  <c r="X544" i="25"/>
  <c r="AF544" i="25" s="1"/>
  <c r="W544" i="25"/>
  <c r="AE544" i="25" s="1"/>
  <c r="Z544" i="25"/>
  <c r="AH544" i="25" s="1"/>
  <c r="Y544" i="25"/>
  <c r="AG544" i="25" s="1"/>
  <c r="AA265" i="25"/>
  <c r="W265" i="25"/>
  <c r="AE265" i="25" s="1"/>
  <c r="Y265" i="25"/>
  <c r="AG265" i="25" s="1"/>
  <c r="X265" i="25"/>
  <c r="AF265" i="25" s="1"/>
  <c r="Z265" i="25"/>
  <c r="AH265" i="25" s="1"/>
  <c r="AA521" i="25"/>
  <c r="W521" i="25"/>
  <c r="AE521" i="25" s="1"/>
  <c r="Y521" i="25"/>
  <c r="AG521" i="25" s="1"/>
  <c r="X521" i="25"/>
  <c r="AF521" i="25" s="1"/>
  <c r="Z521" i="25"/>
  <c r="AH521" i="25" s="1"/>
  <c r="AA143" i="25"/>
  <c r="W143" i="25"/>
  <c r="AE143" i="25" s="1"/>
  <c r="Z143" i="25"/>
  <c r="AH143" i="25" s="1"/>
  <c r="X143" i="25"/>
  <c r="Y143" i="25"/>
  <c r="AG143" i="25" s="1"/>
  <c r="AA145" i="25"/>
  <c r="W145" i="25"/>
  <c r="AE145" i="25" s="1"/>
  <c r="X145" i="25"/>
  <c r="Z145" i="25"/>
  <c r="AH145" i="25" s="1"/>
  <c r="Y145" i="25"/>
  <c r="AG145" i="25" s="1"/>
  <c r="AA402" i="25"/>
  <c r="W402" i="25"/>
  <c r="AE402" i="25" s="1"/>
  <c r="X402" i="25"/>
  <c r="Z402" i="25"/>
  <c r="AH402" i="25" s="1"/>
  <c r="Y402" i="25"/>
  <c r="AG402" i="25" s="1"/>
  <c r="AA291" i="25"/>
  <c r="W291" i="25"/>
  <c r="AE291" i="25" s="1"/>
  <c r="X291" i="25"/>
  <c r="AF291" i="25" s="1"/>
  <c r="Z291" i="25"/>
  <c r="AH291" i="25" s="1"/>
  <c r="Y291" i="25"/>
  <c r="AG291" i="25" s="1"/>
  <c r="AA403" i="25"/>
  <c r="W403" i="25"/>
  <c r="AE403" i="25" s="1"/>
  <c r="X403" i="25"/>
  <c r="Z403" i="25"/>
  <c r="AH403" i="25" s="1"/>
  <c r="Y403" i="25"/>
  <c r="AG403" i="25" s="1"/>
  <c r="AA531" i="25"/>
  <c r="Z531" i="25"/>
  <c r="AH531" i="25" s="1"/>
  <c r="Y531" i="25"/>
  <c r="AG531" i="25" s="1"/>
  <c r="W531" i="25"/>
  <c r="AE531" i="25" s="1"/>
  <c r="X531" i="25"/>
  <c r="AF531" i="25" s="1"/>
  <c r="AA614" i="25"/>
  <c r="Z614" i="25"/>
  <c r="AH614" i="25" s="1"/>
  <c r="W614" i="25"/>
  <c r="AE614" i="25" s="1"/>
  <c r="Y614" i="25"/>
  <c r="AG614" i="25" s="1"/>
  <c r="X614" i="25"/>
  <c r="AA38" i="25"/>
  <c r="W38" i="25"/>
  <c r="AE38" i="25" s="1"/>
  <c r="X38" i="25"/>
  <c r="AF38" i="25" s="1"/>
  <c r="Y38" i="25"/>
  <c r="AG38" i="25" s="1"/>
  <c r="Z38" i="25"/>
  <c r="AH38" i="25" s="1"/>
  <c r="AA609" i="25"/>
  <c r="W609" i="25"/>
  <c r="AE609" i="25" s="1"/>
  <c r="X609" i="25"/>
  <c r="Y609" i="25"/>
  <c r="AG609" i="25" s="1"/>
  <c r="Z609" i="25"/>
  <c r="AH609" i="25" s="1"/>
  <c r="AA576" i="25"/>
  <c r="W576" i="25"/>
  <c r="AE576" i="25" s="1"/>
  <c r="X576" i="25"/>
  <c r="Z576" i="25"/>
  <c r="AH576" i="25" s="1"/>
  <c r="Y576" i="25"/>
  <c r="AG576" i="25" s="1"/>
  <c r="AA35" i="25"/>
  <c r="W35" i="25"/>
  <c r="AE35" i="25" s="1"/>
  <c r="X35" i="25"/>
  <c r="Z35" i="25"/>
  <c r="AH35" i="25" s="1"/>
  <c r="Y35" i="25"/>
  <c r="AG35" i="25" s="1"/>
  <c r="W104" i="25"/>
  <c r="AE104" i="25" s="1"/>
  <c r="AA104" i="25"/>
  <c r="X104" i="25"/>
  <c r="AF104" i="25" s="1"/>
  <c r="Z104" i="25"/>
  <c r="AH104" i="25" s="1"/>
  <c r="Y104" i="25"/>
  <c r="AG104" i="25" s="1"/>
  <c r="AA232" i="25"/>
  <c r="W232" i="25"/>
  <c r="AE232" i="25" s="1"/>
  <c r="X232" i="25"/>
  <c r="Y232" i="25"/>
  <c r="AG232" i="25" s="1"/>
  <c r="Z232" i="25"/>
  <c r="AH232" i="25" s="1"/>
  <c r="AA476" i="25"/>
  <c r="X476" i="25"/>
  <c r="AF476" i="25" s="1"/>
  <c r="W476" i="25"/>
  <c r="AE476" i="25" s="1"/>
  <c r="Z476" i="25"/>
  <c r="AH476" i="25" s="1"/>
  <c r="Y476" i="25"/>
  <c r="AG476" i="25" s="1"/>
  <c r="W264" i="25"/>
  <c r="AE264" i="25" s="1"/>
  <c r="X264" i="25"/>
  <c r="AA264" i="25"/>
  <c r="Z264" i="25"/>
  <c r="AH264" i="25" s="1"/>
  <c r="Y264" i="25"/>
  <c r="AG264" i="25" s="1"/>
  <c r="AA501" i="25"/>
  <c r="X501" i="25"/>
  <c r="AF501" i="25" s="1"/>
  <c r="W501" i="25"/>
  <c r="AE501" i="25" s="1"/>
  <c r="Z501" i="25"/>
  <c r="AH501" i="25" s="1"/>
  <c r="Y501" i="25"/>
  <c r="AG501" i="25" s="1"/>
  <c r="AA27" i="25"/>
  <c r="W27" i="25"/>
  <c r="AE27" i="25" s="1"/>
  <c r="X27" i="25"/>
  <c r="Y27" i="25"/>
  <c r="AG27" i="25" s="1"/>
  <c r="Z27" i="25"/>
  <c r="AH27" i="25" s="1"/>
  <c r="AA91" i="25"/>
  <c r="W91" i="25"/>
  <c r="AE91" i="25" s="1"/>
  <c r="X91" i="25"/>
  <c r="AF91" i="25" s="1"/>
  <c r="Z91" i="25"/>
  <c r="AH91" i="25" s="1"/>
  <c r="Y91" i="25"/>
  <c r="AG91" i="25" s="1"/>
  <c r="AA155" i="25"/>
  <c r="X155" i="25"/>
  <c r="W155" i="25"/>
  <c r="AE155" i="25" s="1"/>
  <c r="Z155" i="25"/>
  <c r="AH155" i="25" s="1"/>
  <c r="Y155" i="25"/>
  <c r="AG155" i="25" s="1"/>
  <c r="AA219" i="25"/>
  <c r="W219" i="25"/>
  <c r="AE219" i="25" s="1"/>
  <c r="X219" i="25"/>
  <c r="AF219" i="25" s="1"/>
  <c r="Z219" i="25"/>
  <c r="AH219" i="25" s="1"/>
  <c r="Y219" i="25"/>
  <c r="AG219" i="25" s="1"/>
  <c r="W48" i="25"/>
  <c r="AE48" i="25" s="1"/>
  <c r="AA48" i="25"/>
  <c r="X48" i="25"/>
  <c r="Z48" i="25"/>
  <c r="AH48" i="25" s="1"/>
  <c r="Y48" i="25"/>
  <c r="AG48" i="25" s="1"/>
  <c r="W112" i="25"/>
  <c r="AE112" i="25" s="1"/>
  <c r="AA112" i="25"/>
  <c r="X112" i="25"/>
  <c r="Z112" i="25"/>
  <c r="AH112" i="25" s="1"/>
  <c r="Y112" i="25"/>
  <c r="AG112" i="25" s="1"/>
  <c r="AA176" i="25"/>
  <c r="X176" i="25"/>
  <c r="Z176" i="25"/>
  <c r="AH176" i="25" s="1"/>
  <c r="W176" i="25"/>
  <c r="AE176" i="25" s="1"/>
  <c r="Y176" i="25"/>
  <c r="AG176" i="25" s="1"/>
  <c r="AA240" i="25"/>
  <c r="X240" i="25"/>
  <c r="W240" i="25"/>
  <c r="AE240" i="25" s="1"/>
  <c r="Z240" i="25"/>
  <c r="AH240" i="25" s="1"/>
  <c r="Y240" i="25"/>
  <c r="AG240" i="25" s="1"/>
  <c r="AA137" i="25"/>
  <c r="W137" i="25"/>
  <c r="AE137" i="25" s="1"/>
  <c r="Y137" i="25"/>
  <c r="AG137" i="25" s="1"/>
  <c r="Z137" i="25"/>
  <c r="AH137" i="25" s="1"/>
  <c r="X137" i="25"/>
  <c r="AF137" i="25" s="1"/>
  <c r="AA254" i="25"/>
  <c r="W254" i="25"/>
  <c r="AE254" i="25" s="1"/>
  <c r="Z254" i="25"/>
  <c r="AH254" i="25" s="1"/>
  <c r="X254" i="25"/>
  <c r="Y254" i="25"/>
  <c r="AG254" i="25" s="1"/>
  <c r="AA318" i="25"/>
  <c r="W318" i="25"/>
  <c r="AE318" i="25" s="1"/>
  <c r="Z318" i="25"/>
  <c r="AH318" i="25" s="1"/>
  <c r="Y318" i="25"/>
  <c r="AG318" i="25" s="1"/>
  <c r="X318" i="25"/>
  <c r="AA382" i="25"/>
  <c r="W382" i="25"/>
  <c r="AE382" i="25" s="1"/>
  <c r="Z382" i="25"/>
  <c r="AH382" i="25" s="1"/>
  <c r="X382" i="25"/>
  <c r="Y382" i="25"/>
  <c r="AG382" i="25" s="1"/>
  <c r="AA446" i="25"/>
  <c r="W446" i="25"/>
  <c r="AE446" i="25" s="1"/>
  <c r="Z446" i="25"/>
  <c r="AH446" i="25" s="1"/>
  <c r="Y446" i="25"/>
  <c r="AG446" i="25" s="1"/>
  <c r="X446" i="25"/>
  <c r="AA510" i="25"/>
  <c r="W510" i="25"/>
  <c r="AE510" i="25" s="1"/>
  <c r="Z510" i="25"/>
  <c r="AH510" i="25" s="1"/>
  <c r="Y510" i="25"/>
  <c r="AG510" i="25" s="1"/>
  <c r="X510" i="25"/>
  <c r="AA574" i="25"/>
  <c r="W574" i="25"/>
  <c r="AE574" i="25" s="1"/>
  <c r="Z574" i="25"/>
  <c r="AH574" i="25" s="1"/>
  <c r="Y574" i="25"/>
  <c r="AG574" i="25" s="1"/>
  <c r="X574" i="25"/>
  <c r="AA74" i="25"/>
  <c r="W74" i="25"/>
  <c r="AE74" i="25" s="1"/>
  <c r="X74" i="25"/>
  <c r="AF74" i="25" s="1"/>
  <c r="Z74" i="25"/>
  <c r="AH74" i="25" s="1"/>
  <c r="Y74" i="25"/>
  <c r="AG74" i="25" s="1"/>
  <c r="AA202" i="25"/>
  <c r="W202" i="25"/>
  <c r="AE202" i="25" s="1"/>
  <c r="X202" i="25"/>
  <c r="Z202" i="25"/>
  <c r="AH202" i="25" s="1"/>
  <c r="Y202" i="25"/>
  <c r="AG202" i="25" s="1"/>
  <c r="AA287" i="25"/>
  <c r="W287" i="25"/>
  <c r="AE287" i="25" s="1"/>
  <c r="X287" i="25"/>
  <c r="AF287" i="25" s="1"/>
  <c r="Z287" i="25"/>
  <c r="AH287" i="25" s="1"/>
  <c r="Y287" i="25"/>
  <c r="AG287" i="25" s="1"/>
  <c r="AA351" i="25"/>
  <c r="W351" i="25"/>
  <c r="AE351" i="25" s="1"/>
  <c r="X351" i="25"/>
  <c r="AF351" i="25" s="1"/>
  <c r="Z351" i="25"/>
  <c r="AH351" i="25" s="1"/>
  <c r="Y351" i="25"/>
  <c r="AG351" i="25" s="1"/>
  <c r="AA415" i="25"/>
  <c r="W415" i="25"/>
  <c r="AE415" i="25" s="1"/>
  <c r="X415" i="25"/>
  <c r="Z415" i="25"/>
  <c r="AH415" i="25" s="1"/>
  <c r="Y415" i="25"/>
  <c r="AG415" i="25" s="1"/>
  <c r="AA479" i="25"/>
  <c r="W479" i="25"/>
  <c r="AE479" i="25" s="1"/>
  <c r="X479" i="25"/>
  <c r="Z479" i="25"/>
  <c r="AH479" i="25" s="1"/>
  <c r="Y479" i="25"/>
  <c r="AG479" i="25" s="1"/>
  <c r="AA543" i="25"/>
  <c r="W543" i="25"/>
  <c r="AE543" i="25" s="1"/>
  <c r="X543" i="25"/>
  <c r="Z543" i="25"/>
  <c r="AH543" i="25" s="1"/>
  <c r="Y543" i="25"/>
  <c r="AG543" i="25" s="1"/>
  <c r="AA101" i="25"/>
  <c r="W101" i="25"/>
  <c r="AE101" i="25" s="1"/>
  <c r="Z101" i="25"/>
  <c r="AH101" i="25" s="1"/>
  <c r="X101" i="25"/>
  <c r="Y101" i="25"/>
  <c r="AG101" i="25" s="1"/>
  <c r="AA300" i="25"/>
  <c r="X300" i="25"/>
  <c r="AF300" i="25" s="1"/>
  <c r="Z300" i="25"/>
  <c r="AH300" i="25" s="1"/>
  <c r="W300" i="25"/>
  <c r="AE300" i="25" s="1"/>
  <c r="Y300" i="25"/>
  <c r="AG300" i="25" s="1"/>
  <c r="AA428" i="25"/>
  <c r="X428" i="25"/>
  <c r="AF428" i="25" s="1"/>
  <c r="W428" i="25"/>
  <c r="AE428" i="25" s="1"/>
  <c r="Z428" i="25"/>
  <c r="AH428" i="25" s="1"/>
  <c r="Y428" i="25"/>
  <c r="AG428" i="25" s="1"/>
  <c r="AA556" i="25"/>
  <c r="X556" i="25"/>
  <c r="W556" i="25"/>
  <c r="AE556" i="25" s="1"/>
  <c r="Z556" i="25"/>
  <c r="AH556" i="25" s="1"/>
  <c r="Y556" i="25"/>
  <c r="AG556" i="25" s="1"/>
  <c r="W93" i="25"/>
  <c r="AE93" i="25" s="1"/>
  <c r="AA93" i="25"/>
  <c r="Z93" i="25"/>
  <c r="AH93" i="25" s="1"/>
  <c r="X93" i="25"/>
  <c r="Y93" i="25"/>
  <c r="AG93" i="25" s="1"/>
  <c r="AA424" i="25"/>
  <c r="X424" i="25"/>
  <c r="W424" i="25"/>
  <c r="AE424" i="25" s="1"/>
  <c r="Z424" i="25"/>
  <c r="AH424" i="25" s="1"/>
  <c r="Y424" i="25"/>
  <c r="AG424" i="25" s="1"/>
  <c r="AA46" i="25"/>
  <c r="W46" i="25"/>
  <c r="AE46" i="25" s="1"/>
  <c r="X46" i="25"/>
  <c r="Y46" i="25"/>
  <c r="AG46" i="25" s="1"/>
  <c r="Z46" i="25"/>
  <c r="AH46" i="25" s="1"/>
  <c r="AA401" i="25"/>
  <c r="X401" i="25"/>
  <c r="AF401" i="25" s="1"/>
  <c r="W401" i="25"/>
  <c r="AE401" i="25" s="1"/>
  <c r="Y401" i="25"/>
  <c r="AG401" i="25" s="1"/>
  <c r="Z401" i="25"/>
  <c r="AH401" i="25" s="1"/>
  <c r="AA22" i="25"/>
  <c r="W22" i="25"/>
  <c r="AE22" i="25" s="1"/>
  <c r="X22" i="25"/>
  <c r="Y22" i="25"/>
  <c r="AG22" i="25" s="1"/>
  <c r="Z22" i="25"/>
  <c r="AH22" i="25" s="1"/>
  <c r="AA261" i="25"/>
  <c r="W261" i="25"/>
  <c r="AE261" i="25" s="1"/>
  <c r="Z261" i="25"/>
  <c r="AH261" i="25" s="1"/>
  <c r="Y261" i="25"/>
  <c r="AG261" i="25" s="1"/>
  <c r="X261" i="25"/>
  <c r="AF261" i="25" s="1"/>
  <c r="AA389" i="25"/>
  <c r="W389" i="25"/>
  <c r="AE389" i="25" s="1"/>
  <c r="Z389" i="25"/>
  <c r="AH389" i="25" s="1"/>
  <c r="Y389" i="25"/>
  <c r="AG389" i="25" s="1"/>
  <c r="X389" i="25"/>
  <c r="AA517" i="25"/>
  <c r="X517" i="25"/>
  <c r="W517" i="25"/>
  <c r="AE517" i="25" s="1"/>
  <c r="Z517" i="25"/>
  <c r="AH517" i="25" s="1"/>
  <c r="Y517" i="25"/>
  <c r="AG517" i="25" s="1"/>
  <c r="AA621" i="25"/>
  <c r="X621" i="25"/>
  <c r="Y621" i="25"/>
  <c r="AG621" i="25" s="1"/>
  <c r="W621" i="25"/>
  <c r="AE621" i="25" s="1"/>
  <c r="Z621" i="25"/>
  <c r="AH621" i="25" s="1"/>
  <c r="AA368" i="25"/>
  <c r="X368" i="25"/>
  <c r="W368" i="25"/>
  <c r="AE368" i="25" s="1"/>
  <c r="Z368" i="25"/>
  <c r="AH368" i="25" s="1"/>
  <c r="Y368" i="25"/>
  <c r="AG368" i="25" s="1"/>
  <c r="AA610" i="25"/>
  <c r="X610" i="25"/>
  <c r="AF610" i="25" s="1"/>
  <c r="Z610" i="25"/>
  <c r="AH610" i="25" s="1"/>
  <c r="Y610" i="25"/>
  <c r="AG610" i="25" s="1"/>
  <c r="W610" i="25"/>
  <c r="AE610" i="25" s="1"/>
  <c r="AA345" i="25"/>
  <c r="W345" i="25"/>
  <c r="AE345" i="25" s="1"/>
  <c r="X345" i="25"/>
  <c r="Y345" i="25"/>
  <c r="AG345" i="25" s="1"/>
  <c r="Z345" i="25"/>
  <c r="AH345" i="25" s="1"/>
  <c r="AA596" i="25"/>
  <c r="W596" i="25"/>
  <c r="AE596" i="25" s="1"/>
  <c r="X596" i="25"/>
  <c r="Z596" i="25"/>
  <c r="AH596" i="25" s="1"/>
  <c r="Y596" i="25"/>
  <c r="AG596" i="25" s="1"/>
  <c r="AA191" i="25"/>
  <c r="W191" i="25"/>
  <c r="AE191" i="25" s="1"/>
  <c r="X191" i="25"/>
  <c r="AF191" i="25" s="1"/>
  <c r="Y191" i="25"/>
  <c r="AG191" i="25" s="1"/>
  <c r="Z191" i="25"/>
  <c r="AH191" i="25" s="1"/>
  <c r="AA241" i="25"/>
  <c r="X241" i="25"/>
  <c r="AF241" i="25" s="1"/>
  <c r="W241" i="25"/>
  <c r="AE241" i="25" s="1"/>
  <c r="Y241" i="25"/>
  <c r="AG241" i="25" s="1"/>
  <c r="Z241" i="25"/>
  <c r="AH241" i="25" s="1"/>
  <c r="AA386" i="25"/>
  <c r="W386" i="25"/>
  <c r="AE386" i="25" s="1"/>
  <c r="Z386" i="25"/>
  <c r="AH386" i="25" s="1"/>
  <c r="X386" i="25"/>
  <c r="Y386" i="25"/>
  <c r="AG386" i="25" s="1"/>
  <c r="AA355" i="25"/>
  <c r="W355" i="25"/>
  <c r="AE355" i="25" s="1"/>
  <c r="X355" i="25"/>
  <c r="Z355" i="25"/>
  <c r="AH355" i="25" s="1"/>
  <c r="Y355" i="25"/>
  <c r="AG355" i="25" s="1"/>
  <c r="AA483" i="25"/>
  <c r="W483" i="25"/>
  <c r="AE483" i="25" s="1"/>
  <c r="X483" i="25"/>
  <c r="AF483" i="25" s="1"/>
  <c r="Z483" i="25"/>
  <c r="AH483" i="25" s="1"/>
  <c r="Y483" i="25"/>
  <c r="AG483" i="25" s="1"/>
  <c r="W125" i="25"/>
  <c r="AE125" i="25" s="1"/>
  <c r="AA125" i="25"/>
  <c r="X125" i="25"/>
  <c r="Z125" i="25"/>
  <c r="AH125" i="25" s="1"/>
  <c r="Y125" i="25"/>
  <c r="AG125" i="25" s="1"/>
  <c r="AA512" i="25"/>
  <c r="X512" i="25"/>
  <c r="AF512" i="25" s="1"/>
  <c r="Z512" i="25"/>
  <c r="AH512" i="25" s="1"/>
  <c r="W512" i="25"/>
  <c r="AE512" i="25" s="1"/>
  <c r="Y512" i="25"/>
  <c r="AG512" i="25" s="1"/>
  <c r="AA67" i="25"/>
  <c r="W67" i="25"/>
  <c r="AE67" i="25" s="1"/>
  <c r="X67" i="25"/>
  <c r="Z67" i="25"/>
  <c r="AH67" i="25" s="1"/>
  <c r="Y67" i="25"/>
  <c r="AG67" i="25" s="1"/>
  <c r="AA195" i="25"/>
  <c r="W195" i="25"/>
  <c r="AE195" i="25" s="1"/>
  <c r="X195" i="25"/>
  <c r="AF195" i="25" s="1"/>
  <c r="Y195" i="25"/>
  <c r="AG195" i="25" s="1"/>
  <c r="Z195" i="25"/>
  <c r="AH195" i="25" s="1"/>
  <c r="W120" i="25"/>
  <c r="AE120" i="25" s="1"/>
  <c r="AA120" i="25"/>
  <c r="X120" i="25"/>
  <c r="Z120" i="25"/>
  <c r="AH120" i="25" s="1"/>
  <c r="Y120" i="25"/>
  <c r="AG120" i="25" s="1"/>
  <c r="AA262" i="25"/>
  <c r="W262" i="25"/>
  <c r="AE262" i="25" s="1"/>
  <c r="X262" i="25"/>
  <c r="Z262" i="25"/>
  <c r="AH262" i="25" s="1"/>
  <c r="Y262" i="25"/>
  <c r="AG262" i="25" s="1"/>
  <c r="AA508" i="25"/>
  <c r="X508" i="25"/>
  <c r="Z508" i="25"/>
  <c r="AH508" i="25" s="1"/>
  <c r="W508" i="25"/>
  <c r="AE508" i="25" s="1"/>
  <c r="Y508" i="25"/>
  <c r="AG508" i="25" s="1"/>
  <c r="AA309" i="25"/>
  <c r="W309" i="25"/>
  <c r="AE309" i="25" s="1"/>
  <c r="X309" i="25"/>
  <c r="AF309" i="25" s="1"/>
  <c r="Z309" i="25"/>
  <c r="AH309" i="25" s="1"/>
  <c r="Y309" i="25"/>
  <c r="AG309" i="25" s="1"/>
  <c r="AA533" i="25"/>
  <c r="W533" i="25"/>
  <c r="AE533" i="25" s="1"/>
  <c r="X533" i="25"/>
  <c r="Z533" i="25"/>
  <c r="AH533" i="25" s="1"/>
  <c r="Y533" i="25"/>
  <c r="AG533" i="25" s="1"/>
  <c r="AA111" i="25"/>
  <c r="W111" i="25"/>
  <c r="AE111" i="25" s="1"/>
  <c r="Z111" i="25"/>
  <c r="AH111" i="25" s="1"/>
  <c r="X111" i="25"/>
  <c r="Y111" i="25"/>
  <c r="AG111" i="25" s="1"/>
  <c r="W36" i="25"/>
  <c r="AE36" i="25" s="1"/>
  <c r="X36" i="25"/>
  <c r="Z36" i="25"/>
  <c r="AH36" i="25" s="1"/>
  <c r="AA36" i="25"/>
  <c r="Y36" i="25"/>
  <c r="AG36" i="25" s="1"/>
  <c r="W100" i="25"/>
  <c r="AE100" i="25" s="1"/>
  <c r="AA100" i="25"/>
  <c r="X100" i="25"/>
  <c r="Z100" i="25"/>
  <c r="AH100" i="25" s="1"/>
  <c r="Y100" i="25"/>
  <c r="AG100" i="25" s="1"/>
  <c r="W164" i="25"/>
  <c r="AE164" i="25" s="1"/>
  <c r="X164" i="25"/>
  <c r="Z164" i="25"/>
  <c r="AH164" i="25" s="1"/>
  <c r="Y164" i="25"/>
  <c r="AG164" i="25" s="1"/>
  <c r="AA164" i="25"/>
  <c r="AA228" i="25"/>
  <c r="W228" i="25"/>
  <c r="AE228" i="25" s="1"/>
  <c r="X228" i="25"/>
  <c r="Y228" i="25"/>
  <c r="AG228" i="25" s="1"/>
  <c r="Z228" i="25"/>
  <c r="AH228" i="25" s="1"/>
  <c r="W530" i="25"/>
  <c r="AE530" i="25" s="1"/>
  <c r="AA530" i="25"/>
  <c r="X530" i="25"/>
  <c r="Z530" i="25"/>
  <c r="AH530" i="25" s="1"/>
  <c r="Y530" i="25"/>
  <c r="AG530" i="25" s="1"/>
  <c r="AA312" i="25"/>
  <c r="W312" i="25"/>
  <c r="AE312" i="25" s="1"/>
  <c r="X312" i="25"/>
  <c r="AF312" i="25" s="1"/>
  <c r="Z312" i="25"/>
  <c r="AH312" i="25" s="1"/>
  <c r="Y312" i="25"/>
  <c r="AG312" i="25" s="1"/>
  <c r="AA568" i="25"/>
  <c r="W568" i="25"/>
  <c r="AE568" i="25" s="1"/>
  <c r="X568" i="25"/>
  <c r="Z568" i="25"/>
  <c r="AH568" i="25" s="1"/>
  <c r="Y568" i="25"/>
  <c r="AG568" i="25" s="1"/>
  <c r="AA301" i="25"/>
  <c r="W301" i="25"/>
  <c r="AE301" i="25" s="1"/>
  <c r="Y301" i="25"/>
  <c r="AG301" i="25" s="1"/>
  <c r="X301" i="25"/>
  <c r="Z301" i="25"/>
  <c r="AH301" i="25" s="1"/>
  <c r="AA429" i="25"/>
  <c r="Y429" i="25"/>
  <c r="AG429" i="25" s="1"/>
  <c r="X429" i="25"/>
  <c r="Z429" i="25"/>
  <c r="AH429" i="25" s="1"/>
  <c r="W429" i="25"/>
  <c r="AE429" i="25" s="1"/>
  <c r="AA557" i="25"/>
  <c r="W557" i="25"/>
  <c r="AE557" i="25" s="1"/>
  <c r="X557" i="25"/>
  <c r="Y557" i="25"/>
  <c r="AG557" i="25" s="1"/>
  <c r="Z557" i="25"/>
  <c r="AH557" i="25" s="1"/>
  <c r="AA115" i="25"/>
  <c r="Y115" i="25"/>
  <c r="AG115" i="25" s="1"/>
  <c r="X115" i="25"/>
  <c r="W115" i="25"/>
  <c r="AE115" i="25" s="1"/>
  <c r="Z115" i="25"/>
  <c r="AH115" i="25" s="1"/>
  <c r="AA243" i="25"/>
  <c r="W243" i="25"/>
  <c r="AE243" i="25" s="1"/>
  <c r="X243" i="25"/>
  <c r="AF243" i="25" s="1"/>
  <c r="Z243" i="25"/>
  <c r="AH243" i="25" s="1"/>
  <c r="Y243" i="25"/>
  <c r="AG243" i="25" s="1"/>
  <c r="AA121" i="25"/>
  <c r="W121" i="25"/>
  <c r="AE121" i="25" s="1"/>
  <c r="X121" i="25"/>
  <c r="AF121" i="25" s="1"/>
  <c r="Z121" i="25"/>
  <c r="AH121" i="25" s="1"/>
  <c r="Y121" i="25"/>
  <c r="AG121" i="25" s="1"/>
  <c r="AA246" i="25"/>
  <c r="W246" i="25"/>
  <c r="AE246" i="25" s="1"/>
  <c r="X246" i="25"/>
  <c r="Z246" i="25"/>
  <c r="AH246" i="25" s="1"/>
  <c r="Y246" i="25"/>
  <c r="AG246" i="25" s="1"/>
  <c r="AA326" i="25"/>
  <c r="W326" i="25"/>
  <c r="AE326" i="25" s="1"/>
  <c r="X326" i="25"/>
  <c r="Z326" i="25"/>
  <c r="AH326" i="25" s="1"/>
  <c r="Y326" i="25"/>
  <c r="AG326" i="25" s="1"/>
  <c r="AA390" i="25"/>
  <c r="W390" i="25"/>
  <c r="AE390" i="25" s="1"/>
  <c r="X390" i="25"/>
  <c r="AF390" i="25" s="1"/>
  <c r="Z390" i="25"/>
  <c r="AH390" i="25" s="1"/>
  <c r="Y390" i="25"/>
  <c r="AG390" i="25" s="1"/>
  <c r="W454" i="25"/>
  <c r="AE454" i="25" s="1"/>
  <c r="AA454" i="25"/>
  <c r="X454" i="25"/>
  <c r="Z454" i="25"/>
  <c r="AH454" i="25" s="1"/>
  <c r="Y454" i="25"/>
  <c r="AG454" i="25" s="1"/>
  <c r="AA518" i="25"/>
  <c r="W518" i="25"/>
  <c r="AE518" i="25" s="1"/>
  <c r="Z518" i="25"/>
  <c r="AH518" i="25" s="1"/>
  <c r="Y518" i="25"/>
  <c r="AG518" i="25" s="1"/>
  <c r="X518" i="25"/>
  <c r="AF518" i="25" s="1"/>
  <c r="AA582" i="25"/>
  <c r="Z582" i="25"/>
  <c r="AH582" i="25" s="1"/>
  <c r="Y582" i="25"/>
  <c r="AG582" i="25" s="1"/>
  <c r="X582" i="25"/>
  <c r="W582" i="25"/>
  <c r="AE582" i="25" s="1"/>
  <c r="AA90" i="25"/>
  <c r="W90" i="25"/>
  <c r="AE90" i="25" s="1"/>
  <c r="Z90" i="25"/>
  <c r="AH90" i="25" s="1"/>
  <c r="Y90" i="25"/>
  <c r="AG90" i="25" s="1"/>
  <c r="X90" i="25"/>
  <c r="AA218" i="25"/>
  <c r="W218" i="25"/>
  <c r="AE218" i="25" s="1"/>
  <c r="Z218" i="25"/>
  <c r="AH218" i="25" s="1"/>
  <c r="Y218" i="25"/>
  <c r="AG218" i="25" s="1"/>
  <c r="X218" i="25"/>
  <c r="AA295" i="25"/>
  <c r="W295" i="25"/>
  <c r="AE295" i="25" s="1"/>
  <c r="X295" i="25"/>
  <c r="AF295" i="25" s="1"/>
  <c r="Z295" i="25"/>
  <c r="AH295" i="25" s="1"/>
  <c r="Y295" i="25"/>
  <c r="AG295" i="25" s="1"/>
  <c r="AA359" i="25"/>
  <c r="W359" i="25"/>
  <c r="AE359" i="25" s="1"/>
  <c r="X359" i="25"/>
  <c r="Z359" i="25"/>
  <c r="AH359" i="25" s="1"/>
  <c r="Y359" i="25"/>
  <c r="AG359" i="25" s="1"/>
  <c r="AA423" i="25"/>
  <c r="X423" i="25"/>
  <c r="Z423" i="25"/>
  <c r="AH423" i="25" s="1"/>
  <c r="W423" i="25"/>
  <c r="AE423" i="25" s="1"/>
  <c r="Y423" i="25"/>
  <c r="AG423" i="25" s="1"/>
  <c r="W487" i="25"/>
  <c r="AE487" i="25" s="1"/>
  <c r="X487" i="25"/>
  <c r="Z487" i="25"/>
  <c r="AH487" i="25" s="1"/>
  <c r="AA487" i="25"/>
  <c r="Y487" i="25"/>
  <c r="AG487" i="25" s="1"/>
  <c r="AA551" i="25"/>
  <c r="X551" i="25"/>
  <c r="Z551" i="25"/>
  <c r="AH551" i="25" s="1"/>
  <c r="W551" i="25"/>
  <c r="AE551" i="25" s="1"/>
  <c r="Y551" i="25"/>
  <c r="AG551" i="25" s="1"/>
  <c r="AA133" i="25"/>
  <c r="W133" i="25"/>
  <c r="AE133" i="25" s="1"/>
  <c r="Z133" i="25"/>
  <c r="AH133" i="25" s="1"/>
  <c r="X133" i="25"/>
  <c r="Y133" i="25"/>
  <c r="AG133" i="25" s="1"/>
  <c r="W328" i="25"/>
  <c r="AE328" i="25" s="1"/>
  <c r="AA328" i="25"/>
  <c r="X328" i="25"/>
  <c r="AF328" i="25" s="1"/>
  <c r="Z328" i="25"/>
  <c r="AH328" i="25" s="1"/>
  <c r="Y328" i="25"/>
  <c r="AG328" i="25" s="1"/>
  <c r="AA584" i="25"/>
  <c r="W584" i="25"/>
  <c r="AE584" i="25" s="1"/>
  <c r="X584" i="25"/>
  <c r="Z584" i="25"/>
  <c r="AH584" i="25" s="1"/>
  <c r="Y584" i="25"/>
  <c r="AG584" i="25" s="1"/>
  <c r="AA305" i="25"/>
  <c r="X305" i="25"/>
  <c r="AF305" i="25" s="1"/>
  <c r="W305" i="25"/>
  <c r="AE305" i="25" s="1"/>
  <c r="Y305" i="25"/>
  <c r="AG305" i="25" s="1"/>
  <c r="Z305" i="25"/>
  <c r="AH305" i="25" s="1"/>
  <c r="AA54" i="25"/>
  <c r="W54" i="25"/>
  <c r="AE54" i="25" s="1"/>
  <c r="X54" i="25"/>
  <c r="Y54" i="25"/>
  <c r="AG54" i="25" s="1"/>
  <c r="Z54" i="25"/>
  <c r="AH54" i="25" s="1"/>
  <c r="AA277" i="25"/>
  <c r="W277" i="25"/>
  <c r="AE277" i="25" s="1"/>
  <c r="X277" i="25"/>
  <c r="AF277" i="25" s="1"/>
  <c r="Z277" i="25"/>
  <c r="AH277" i="25" s="1"/>
  <c r="Y277" i="25"/>
  <c r="AG277" i="25" s="1"/>
  <c r="AA336" i="25"/>
  <c r="X336" i="25"/>
  <c r="AF336" i="25" s="1"/>
  <c r="W336" i="25"/>
  <c r="AE336" i="25" s="1"/>
  <c r="Z336" i="25"/>
  <c r="AH336" i="25" s="1"/>
  <c r="Y336" i="25"/>
  <c r="AG336" i="25" s="1"/>
  <c r="AA589" i="25"/>
  <c r="X589" i="25"/>
  <c r="AF589" i="25" s="1"/>
  <c r="Y589" i="25"/>
  <c r="AG589" i="25" s="1"/>
  <c r="W589" i="25"/>
  <c r="AE589" i="25" s="1"/>
  <c r="Z589" i="25"/>
  <c r="AH589" i="25" s="1"/>
  <c r="AA377" i="25"/>
  <c r="W377" i="25"/>
  <c r="AE377" i="25" s="1"/>
  <c r="X377" i="25"/>
  <c r="Y377" i="25"/>
  <c r="AG377" i="25" s="1"/>
  <c r="Z377" i="25"/>
  <c r="AH377" i="25" s="1"/>
  <c r="AA615" i="25"/>
  <c r="W615" i="25"/>
  <c r="AE615" i="25" s="1"/>
  <c r="X615" i="25"/>
  <c r="AF615" i="25" s="1"/>
  <c r="Z615" i="25"/>
  <c r="AH615" i="25" s="1"/>
  <c r="Y615" i="25"/>
  <c r="AG615" i="25" s="1"/>
  <c r="AA159" i="25"/>
  <c r="W159" i="25"/>
  <c r="AE159" i="25" s="1"/>
  <c r="X159" i="25"/>
  <c r="Z159" i="25"/>
  <c r="AH159" i="25" s="1"/>
  <c r="Y159" i="25"/>
  <c r="AG159" i="25" s="1"/>
  <c r="W418" i="25"/>
  <c r="AE418" i="25" s="1"/>
  <c r="AA418" i="25"/>
  <c r="Z418" i="25"/>
  <c r="AH418" i="25" s="1"/>
  <c r="Y418" i="25"/>
  <c r="AG418" i="25" s="1"/>
  <c r="X418" i="25"/>
  <c r="AA18" i="25"/>
  <c r="W18" i="25"/>
  <c r="AE18" i="25" s="1"/>
  <c r="X18" i="25"/>
  <c r="Z18" i="25"/>
  <c r="AH18" i="25" s="1"/>
  <c r="Y18" i="25"/>
  <c r="AG18" i="25" s="1"/>
  <c r="AA146" i="25"/>
  <c r="W146" i="25"/>
  <c r="AE146" i="25" s="1"/>
  <c r="X146" i="25"/>
  <c r="Z146" i="25"/>
  <c r="AH146" i="25" s="1"/>
  <c r="Y146" i="25"/>
  <c r="AG146" i="25" s="1"/>
  <c r="AA275" i="25"/>
  <c r="W275" i="25"/>
  <c r="AE275" i="25" s="1"/>
  <c r="X275" i="25"/>
  <c r="Z275" i="25"/>
  <c r="AH275" i="25" s="1"/>
  <c r="Y275" i="25"/>
  <c r="AG275" i="25" s="1"/>
  <c r="AA308" i="25"/>
  <c r="W308" i="25"/>
  <c r="AE308" i="25" s="1"/>
  <c r="X308" i="25"/>
  <c r="Y308" i="25"/>
  <c r="AG308" i="25" s="1"/>
  <c r="Z308" i="25"/>
  <c r="AH308" i="25" s="1"/>
  <c r="AA436" i="25"/>
  <c r="W436" i="25"/>
  <c r="AE436" i="25" s="1"/>
  <c r="X436" i="25"/>
  <c r="Y436" i="25"/>
  <c r="AG436" i="25" s="1"/>
  <c r="Z436" i="25"/>
  <c r="AH436" i="25" s="1"/>
  <c r="AA564" i="25"/>
  <c r="W564" i="25"/>
  <c r="AE564" i="25" s="1"/>
  <c r="X564" i="25"/>
  <c r="Y564" i="25"/>
  <c r="AG564" i="25" s="1"/>
  <c r="Z564" i="25"/>
  <c r="AH564" i="25" s="1"/>
  <c r="AA417" i="25"/>
  <c r="W417" i="25"/>
  <c r="AE417" i="25" s="1"/>
  <c r="X417" i="25"/>
  <c r="Y417" i="25"/>
  <c r="AG417" i="25" s="1"/>
  <c r="Z417" i="25"/>
  <c r="AH417" i="25" s="1"/>
  <c r="AA222" i="25"/>
  <c r="W222" i="25"/>
  <c r="AE222" i="25" s="1"/>
  <c r="Z222" i="25"/>
  <c r="AH222" i="25" s="1"/>
  <c r="Y222" i="25"/>
  <c r="AG222" i="25" s="1"/>
  <c r="X222" i="25"/>
  <c r="V87" i="25"/>
  <c r="AD87" i="25" s="1"/>
  <c r="V151" i="25"/>
  <c r="AD151" i="25" s="1"/>
  <c r="V215" i="25"/>
  <c r="AD215" i="25" s="1"/>
  <c r="V44" i="25"/>
  <c r="AD44" i="25" s="1"/>
  <c r="V108" i="25"/>
  <c r="AD108" i="25" s="1"/>
  <c r="V172" i="25"/>
  <c r="AD172" i="25" s="1"/>
  <c r="V236" i="25"/>
  <c r="AD236" i="25" s="1"/>
  <c r="V129" i="25"/>
  <c r="AD129" i="25" s="1"/>
  <c r="V250" i="25"/>
  <c r="AD250" i="25" s="1"/>
  <c r="V314" i="25"/>
  <c r="AD314" i="25" s="1"/>
  <c r="V378" i="25"/>
  <c r="AD378" i="25" s="1"/>
  <c r="V442" i="25"/>
  <c r="AD442" i="25" s="1"/>
  <c r="V506" i="25"/>
  <c r="AD506" i="25" s="1"/>
  <c r="V570" i="25"/>
  <c r="AD570" i="25" s="1"/>
  <c r="V66" i="25"/>
  <c r="AD66" i="25" s="1"/>
  <c r="V194" i="25"/>
  <c r="AD194" i="25" s="1"/>
  <c r="V283" i="25"/>
  <c r="AD283" i="25" s="1"/>
  <c r="V347" i="25"/>
  <c r="AD347" i="25" s="1"/>
  <c r="V411" i="25"/>
  <c r="AD411" i="25" s="1"/>
  <c r="V475" i="25"/>
  <c r="AD475" i="25" s="1"/>
  <c r="AK475" i="25" s="1"/>
  <c r="V539" i="25"/>
  <c r="AD539" i="25" s="1"/>
  <c r="V85" i="25"/>
  <c r="AD85" i="25" s="1"/>
  <c r="V292" i="25"/>
  <c r="AD292" i="25" s="1"/>
  <c r="V420" i="25"/>
  <c r="AD420" i="25" s="1"/>
  <c r="V548" i="25"/>
  <c r="AD548" i="25" s="1"/>
  <c r="V61" i="25"/>
  <c r="AD61" i="25" s="1"/>
  <c r="V408" i="25"/>
  <c r="AD408" i="25" s="1"/>
  <c r="V14" i="25"/>
  <c r="AD14" i="25" s="1"/>
  <c r="V385" i="25"/>
  <c r="AD385" i="25" s="1"/>
  <c r="V619" i="25"/>
  <c r="AD619" i="25" s="1"/>
  <c r="V253" i="25"/>
  <c r="AD253" i="25" s="1"/>
  <c r="V381" i="25"/>
  <c r="AD381" i="25" s="1"/>
  <c r="V509" i="25"/>
  <c r="AD509" i="25" s="1"/>
  <c r="V617" i="25"/>
  <c r="AD617" i="25" s="1"/>
  <c r="V352" i="25"/>
  <c r="AD352" i="25" s="1"/>
  <c r="V600" i="25"/>
  <c r="AD600" i="25" s="1"/>
  <c r="V329" i="25"/>
  <c r="AD329" i="25" s="1"/>
  <c r="V585" i="25"/>
  <c r="AD585" i="25" s="1"/>
  <c r="V207" i="25"/>
  <c r="AD207" i="25" s="1"/>
  <c r="V209" i="25"/>
  <c r="AD209" i="25" s="1"/>
  <c r="V482" i="25"/>
  <c r="AD482" i="25" s="1"/>
  <c r="V307" i="25"/>
  <c r="AD307" i="25" s="1"/>
  <c r="V435" i="25"/>
  <c r="AD435" i="25" s="1"/>
  <c r="V563" i="25"/>
  <c r="AD563" i="25" s="1"/>
  <c r="V206" i="25"/>
  <c r="AD206" i="25" s="1"/>
  <c r="V166" i="25"/>
  <c r="AD166" i="25" s="1"/>
  <c r="V141" i="25"/>
  <c r="AD141" i="25" s="1"/>
  <c r="V297" i="25"/>
  <c r="AD297" i="25" s="1"/>
  <c r="V227" i="25"/>
  <c r="AD227" i="25" s="1"/>
  <c r="V136" i="25"/>
  <c r="AD136" i="25" s="1"/>
  <c r="V284" i="25"/>
  <c r="AD284" i="25" s="1"/>
  <c r="V540" i="25"/>
  <c r="AD540" i="25" s="1"/>
  <c r="V497" i="25"/>
  <c r="AD497" i="25" s="1"/>
  <c r="V565" i="25"/>
  <c r="AD565" i="25" s="1"/>
  <c r="V43" i="25"/>
  <c r="AD43" i="25" s="1"/>
  <c r="V107" i="25"/>
  <c r="AD107" i="25" s="1"/>
  <c r="V171" i="25"/>
  <c r="AD171" i="25" s="1"/>
  <c r="V235" i="25"/>
  <c r="AD235" i="25" s="1"/>
  <c r="V64" i="25"/>
  <c r="AD64" i="25" s="1"/>
  <c r="V128" i="25"/>
  <c r="AD128" i="25" s="1"/>
  <c r="V192" i="25"/>
  <c r="AD192" i="25" s="1"/>
  <c r="V41" i="25"/>
  <c r="AD41" i="25" s="1"/>
  <c r="V169" i="25"/>
  <c r="AD169" i="25" s="1"/>
  <c r="V270" i="25"/>
  <c r="AD270" i="25" s="1"/>
  <c r="V334" i="25"/>
  <c r="AD334" i="25" s="1"/>
  <c r="V398" i="25"/>
  <c r="AD398" i="25" s="1"/>
  <c r="V462" i="25"/>
  <c r="AD462" i="25" s="1"/>
  <c r="V526" i="25"/>
  <c r="AD526" i="25" s="1"/>
  <c r="V590" i="25"/>
  <c r="AD590" i="25" s="1"/>
  <c r="V106" i="25"/>
  <c r="AD106" i="25" s="1"/>
  <c r="V234" i="25"/>
  <c r="AD234" i="25" s="1"/>
  <c r="V303" i="25"/>
  <c r="AD303" i="25" s="1"/>
  <c r="V367" i="25"/>
  <c r="AD367" i="25" s="1"/>
  <c r="V431" i="25"/>
  <c r="AD431" i="25" s="1"/>
  <c r="V495" i="25"/>
  <c r="AD495" i="25" s="1"/>
  <c r="V559" i="25"/>
  <c r="AD559" i="25" s="1"/>
  <c r="V165" i="25"/>
  <c r="AD165" i="25" s="1"/>
  <c r="V332" i="25"/>
  <c r="AD332" i="25" s="1"/>
  <c r="V460" i="25"/>
  <c r="AD460" i="25" s="1"/>
  <c r="V587" i="25"/>
  <c r="AD587" i="25" s="1"/>
  <c r="V221" i="25"/>
  <c r="AD221" i="25" s="1"/>
  <c r="V488" i="25"/>
  <c r="AD488" i="25" s="1"/>
  <c r="V174" i="25"/>
  <c r="AD174" i="25" s="1"/>
  <c r="V465" i="25"/>
  <c r="AD465" i="25" s="1"/>
  <c r="V86" i="25"/>
  <c r="AD86" i="25" s="1"/>
  <c r="V293" i="25"/>
  <c r="AD293" i="25" s="1"/>
  <c r="V421" i="25"/>
  <c r="AD421" i="25" s="1"/>
  <c r="V549" i="25"/>
  <c r="AD549" i="25" s="1"/>
  <c r="V109" i="25"/>
  <c r="AD109" i="25" s="1"/>
  <c r="V432" i="25"/>
  <c r="AD432" i="25" s="1"/>
  <c r="V62" i="25"/>
  <c r="AD62" i="25" s="1"/>
  <c r="V409" i="25"/>
  <c r="AD409" i="25" s="1"/>
  <c r="V15" i="25"/>
  <c r="AD15" i="25" s="1"/>
  <c r="V49" i="25"/>
  <c r="AD49" i="25" s="1"/>
  <c r="V306" i="25"/>
  <c r="AD306" i="25" s="1"/>
  <c r="V562" i="25"/>
  <c r="AD562" i="25" s="1"/>
  <c r="V387" i="25"/>
  <c r="AD387" i="25" s="1"/>
  <c r="V515" i="25"/>
  <c r="AD515" i="25" s="1"/>
  <c r="V78" i="25"/>
  <c r="AD78" i="25" s="1"/>
  <c r="V618" i="25"/>
  <c r="AD618" i="25" s="1"/>
  <c r="V99" i="25"/>
  <c r="AD99" i="25" s="1"/>
  <c r="V24" i="25"/>
  <c r="AD24" i="25" s="1"/>
  <c r="V152" i="25"/>
  <c r="AD152" i="25" s="1"/>
  <c r="V316" i="25"/>
  <c r="AD316" i="25" s="1"/>
  <c r="V572" i="25"/>
  <c r="AD572" i="25" s="1"/>
  <c r="V341" i="25"/>
  <c r="AD341" i="25" s="1"/>
  <c r="V45" i="25"/>
  <c r="AD45" i="25" s="1"/>
  <c r="V175" i="25"/>
  <c r="AD175" i="25" s="1"/>
  <c r="V52" i="25"/>
  <c r="AD52" i="25" s="1"/>
  <c r="V116" i="25"/>
  <c r="AD116" i="25" s="1"/>
  <c r="V180" i="25"/>
  <c r="AD180" i="25" s="1"/>
  <c r="V322" i="25"/>
  <c r="AD322" i="25" s="1"/>
  <c r="V578" i="25"/>
  <c r="AD578" i="25" s="1"/>
  <c r="V376" i="25"/>
  <c r="AD376" i="25" s="1"/>
  <c r="V601" i="25"/>
  <c r="AD601" i="25" s="1"/>
  <c r="V333" i="25"/>
  <c r="AD333" i="25" s="1"/>
  <c r="V461" i="25"/>
  <c r="AD461" i="25" s="1"/>
  <c r="V19" i="25"/>
  <c r="AD19" i="25" s="1"/>
  <c r="V147" i="25"/>
  <c r="AD147" i="25" s="1"/>
  <c r="V25" i="25"/>
  <c r="AD25" i="25" s="1"/>
  <c r="V153" i="25"/>
  <c r="AD153" i="25" s="1"/>
  <c r="V278" i="25"/>
  <c r="AD278" i="25" s="1"/>
  <c r="V342" i="25"/>
  <c r="AD342" i="25" s="1"/>
  <c r="V406" i="25"/>
  <c r="AD406" i="25" s="1"/>
  <c r="V470" i="25"/>
  <c r="AD470" i="25" s="1"/>
  <c r="V534" i="25"/>
  <c r="AD534" i="25" s="1"/>
  <c r="V598" i="25"/>
  <c r="AD598" i="25" s="1"/>
  <c r="V122" i="25"/>
  <c r="AD122" i="25" s="1"/>
  <c r="V247" i="25"/>
  <c r="AD247" i="25" s="1"/>
  <c r="V311" i="25"/>
  <c r="AD311" i="25" s="1"/>
  <c r="V375" i="25"/>
  <c r="AD375" i="25" s="1"/>
  <c r="V439" i="25"/>
  <c r="AD439" i="25" s="1"/>
  <c r="V503" i="25"/>
  <c r="AD503" i="25" s="1"/>
  <c r="V567" i="25"/>
  <c r="AD567" i="25" s="1"/>
  <c r="V197" i="25"/>
  <c r="AD197" i="25" s="1"/>
  <c r="V392" i="25"/>
  <c r="AD392" i="25" s="1"/>
  <c r="V622" i="25"/>
  <c r="AD622" i="25" s="1"/>
  <c r="V369" i="25"/>
  <c r="AD369" i="25" s="1"/>
  <c r="V118" i="25"/>
  <c r="AD118" i="25" s="1"/>
  <c r="V593" i="25"/>
  <c r="AD593" i="25" s="1"/>
  <c r="V400" i="25"/>
  <c r="AD400" i="25" s="1"/>
  <c r="V441" i="25"/>
  <c r="AD441" i="25" s="1"/>
  <c r="V607" i="25"/>
  <c r="AD607" i="25" s="1"/>
  <c r="V223" i="25"/>
  <c r="AD223" i="25" s="1"/>
  <c r="V434" i="25"/>
  <c r="AD434" i="25" s="1"/>
  <c r="V50" i="25"/>
  <c r="AD50" i="25" s="1"/>
  <c r="V178" i="25"/>
  <c r="AD178" i="25" s="1"/>
  <c r="V53" i="25"/>
  <c r="AD53" i="25" s="1"/>
  <c r="V340" i="25"/>
  <c r="AD340" i="25" s="1"/>
  <c r="V468" i="25"/>
  <c r="AD468" i="25" s="1"/>
  <c r="V612" i="25"/>
  <c r="AD612" i="25" s="1"/>
  <c r="V545" i="25"/>
  <c r="AD545" i="25" s="1"/>
  <c r="V39" i="25"/>
  <c r="AD39" i="25" s="1"/>
  <c r="V103" i="25"/>
  <c r="AD103" i="25" s="1"/>
  <c r="V167" i="25"/>
  <c r="AD167" i="25" s="1"/>
  <c r="V231" i="25"/>
  <c r="AD231" i="25" s="1"/>
  <c r="V60" i="25"/>
  <c r="AD60" i="25" s="1"/>
  <c r="V124" i="25"/>
  <c r="AD124" i="25" s="1"/>
  <c r="V188" i="25"/>
  <c r="AD188" i="25" s="1"/>
  <c r="V33" i="25"/>
  <c r="AD33" i="25" s="1"/>
  <c r="V161" i="25"/>
  <c r="AD161" i="25" s="1"/>
  <c r="V266" i="25"/>
  <c r="AD266" i="25" s="1"/>
  <c r="V330" i="25"/>
  <c r="AD330" i="25" s="1"/>
  <c r="V394" i="25"/>
  <c r="AD394" i="25" s="1"/>
  <c r="V458" i="25"/>
  <c r="AD458" i="25" s="1"/>
  <c r="V522" i="25"/>
  <c r="AD522" i="25" s="1"/>
  <c r="V586" i="25"/>
  <c r="AD586" i="25" s="1"/>
  <c r="V98" i="25"/>
  <c r="AD98" i="25" s="1"/>
  <c r="V226" i="25"/>
  <c r="AD226" i="25" s="1"/>
  <c r="V299" i="25"/>
  <c r="AD299" i="25" s="1"/>
  <c r="V363" i="25"/>
  <c r="AD363" i="25" s="1"/>
  <c r="V427" i="25"/>
  <c r="AD427" i="25" s="1"/>
  <c r="V491" i="25"/>
  <c r="AD491" i="25" s="1"/>
  <c r="V555" i="25"/>
  <c r="AD555" i="25" s="1"/>
  <c r="V149" i="25"/>
  <c r="AD149" i="25" s="1"/>
  <c r="V324" i="25"/>
  <c r="AD324" i="25" s="1"/>
  <c r="V452" i="25"/>
  <c r="AD452" i="25" s="1"/>
  <c r="V580" i="25"/>
  <c r="AD580" i="25" s="1"/>
  <c r="V189" i="25"/>
  <c r="AD189" i="25" s="1"/>
  <c r="V472" i="25"/>
  <c r="AD472" i="25" s="1"/>
  <c r="V142" i="25"/>
  <c r="AD142" i="25" s="1"/>
  <c r="V449" i="25"/>
  <c r="AD449" i="25" s="1"/>
  <c r="V70" i="25"/>
  <c r="AD70" i="25" s="1"/>
  <c r="V285" i="25"/>
  <c r="AD285" i="25" s="1"/>
  <c r="V413" i="25"/>
  <c r="AD413" i="25" s="1"/>
  <c r="V541" i="25"/>
  <c r="AD541" i="25" s="1"/>
  <c r="V77" i="25"/>
  <c r="AD77" i="25" s="1"/>
  <c r="V416" i="25"/>
  <c r="AD416" i="25" s="1"/>
  <c r="V30" i="25"/>
  <c r="AD30" i="25" s="1"/>
  <c r="V393" i="25"/>
  <c r="AD393" i="25" s="1"/>
  <c r="V623" i="25"/>
  <c r="AD623" i="25" s="1"/>
  <c r="V17" i="25"/>
  <c r="AD17" i="25" s="1"/>
  <c r="V258" i="25"/>
  <c r="AD258" i="25" s="1"/>
  <c r="V514" i="25"/>
  <c r="AD514" i="25" s="1"/>
  <c r="V339" i="25"/>
  <c r="AD339" i="25" s="1"/>
  <c r="V467" i="25"/>
  <c r="AD467" i="25" s="1"/>
  <c r="V592" i="25"/>
  <c r="AD592" i="25" s="1"/>
  <c r="V353" i="25"/>
  <c r="AD353" i="25" s="1"/>
  <c r="V269" i="25"/>
  <c r="AD269" i="25" s="1"/>
  <c r="V320" i="25"/>
  <c r="AD320" i="25" s="1"/>
  <c r="V425" i="25"/>
  <c r="AD425" i="25" s="1"/>
  <c r="V56" i="25"/>
  <c r="AD56" i="25" s="1"/>
  <c r="V168" i="25"/>
  <c r="AD168" i="25" s="1"/>
  <c r="V348" i="25"/>
  <c r="AD348" i="25" s="1"/>
  <c r="V597" i="25"/>
  <c r="AD597" i="25" s="1"/>
  <c r="V373" i="25"/>
  <c r="AD373" i="25" s="1"/>
  <c r="V173" i="25"/>
  <c r="AD173" i="25" s="1"/>
  <c r="V59" i="25"/>
  <c r="AD59" i="25" s="1"/>
  <c r="V123" i="25"/>
  <c r="AD123" i="25" s="1"/>
  <c r="V187" i="25"/>
  <c r="AD187" i="25" s="1"/>
  <c r="V16" i="25"/>
  <c r="AD16" i="25" s="1"/>
  <c r="V80" i="25"/>
  <c r="AD80" i="25" s="1"/>
  <c r="V144" i="25"/>
  <c r="AD144" i="25" s="1"/>
  <c r="V208" i="25"/>
  <c r="AD208" i="25" s="1"/>
  <c r="V73" i="25"/>
  <c r="AD73" i="25" s="1"/>
  <c r="V201" i="25"/>
  <c r="AD201" i="25" s="1"/>
  <c r="V286" i="25"/>
  <c r="AD286" i="25" s="1"/>
  <c r="V350" i="25"/>
  <c r="AD350" i="25" s="1"/>
  <c r="V414" i="25"/>
  <c r="AD414" i="25" s="1"/>
  <c r="V478" i="25"/>
  <c r="AD478" i="25" s="1"/>
  <c r="V542" i="25"/>
  <c r="AD542" i="25" s="1"/>
  <c r="V606" i="25"/>
  <c r="AD606" i="25" s="1"/>
  <c r="V138" i="25"/>
  <c r="AD138" i="25" s="1"/>
  <c r="V255" i="25"/>
  <c r="AD255" i="25" s="1"/>
  <c r="V319" i="25"/>
  <c r="AD319" i="25" s="1"/>
  <c r="V383" i="25"/>
  <c r="AD383" i="25" s="1"/>
  <c r="V447" i="25"/>
  <c r="AD447" i="25" s="1"/>
  <c r="V511" i="25"/>
  <c r="AD511" i="25" s="1"/>
  <c r="V575" i="25"/>
  <c r="AD575" i="25" s="1"/>
  <c r="V229" i="25"/>
  <c r="AD229" i="25" s="1"/>
  <c r="V364" i="25"/>
  <c r="AD364" i="25" s="1"/>
  <c r="V492" i="25"/>
  <c r="AD492" i="25" s="1"/>
  <c r="V608" i="25"/>
  <c r="AD608" i="25" s="1"/>
  <c r="V296" i="25"/>
  <c r="AD296" i="25" s="1"/>
  <c r="V552" i="25"/>
  <c r="AD552" i="25" s="1"/>
  <c r="V273" i="25"/>
  <c r="AD273" i="25" s="1"/>
  <c r="V529" i="25"/>
  <c r="AD529" i="25" s="1"/>
  <c r="V150" i="25"/>
  <c r="AD150" i="25" s="1"/>
  <c r="V325" i="25"/>
  <c r="AD325" i="25" s="1"/>
  <c r="V453" i="25"/>
  <c r="AD453" i="25" s="1"/>
  <c r="V581" i="25"/>
  <c r="AD581" i="25" s="1"/>
  <c r="V237" i="25"/>
  <c r="AD237" i="25" s="1"/>
  <c r="V496" i="25"/>
  <c r="AD496" i="25" s="1"/>
  <c r="V190" i="25"/>
  <c r="AD190" i="25" s="1"/>
  <c r="V473" i="25"/>
  <c r="AD473" i="25" s="1"/>
  <c r="V63" i="25"/>
  <c r="AD63" i="25" s="1"/>
  <c r="V113" i="25"/>
  <c r="AD113" i="25" s="1"/>
  <c r="V338" i="25"/>
  <c r="AD338" i="25" s="1"/>
  <c r="V594" i="25"/>
  <c r="AD594" i="25" s="1"/>
  <c r="V419" i="25"/>
  <c r="AD419" i="25" s="1"/>
  <c r="V547" i="25"/>
  <c r="AD547" i="25" s="1"/>
  <c r="V13" i="25"/>
  <c r="AD13" i="25" s="1"/>
  <c r="V361" i="25"/>
  <c r="AD361" i="25" s="1"/>
  <c r="V131" i="25"/>
  <c r="AD131" i="25" s="1"/>
  <c r="V40" i="25"/>
  <c r="AD40" i="25" s="1"/>
  <c r="V184" i="25"/>
  <c r="AD184" i="25" s="1"/>
  <c r="V380" i="25"/>
  <c r="AD380" i="25" s="1"/>
  <c r="V157" i="25"/>
  <c r="AD157" i="25" s="1"/>
  <c r="V405" i="25"/>
  <c r="AD405" i="25" s="1"/>
  <c r="V126" i="25"/>
  <c r="AD126" i="25" s="1"/>
  <c r="V239" i="25"/>
  <c r="AD239" i="25" s="1"/>
  <c r="V68" i="25"/>
  <c r="AD68" i="25" s="1"/>
  <c r="V132" i="25"/>
  <c r="AD132" i="25" s="1"/>
  <c r="V196" i="25"/>
  <c r="AD196" i="25" s="1"/>
  <c r="V450" i="25"/>
  <c r="AD450" i="25" s="1"/>
  <c r="V244" i="25"/>
  <c r="AD244" i="25" s="1"/>
  <c r="V440" i="25"/>
  <c r="AD440" i="25" s="1"/>
  <c r="V102" i="25"/>
  <c r="AD102" i="25" s="1"/>
  <c r="V365" i="25"/>
  <c r="AD365" i="25" s="1"/>
  <c r="V493" i="25"/>
  <c r="AD493" i="25" s="1"/>
  <c r="V51" i="25"/>
  <c r="AD51" i="25" s="1"/>
  <c r="V179" i="25"/>
  <c r="AD179" i="25" s="1"/>
  <c r="V57" i="25"/>
  <c r="AD57" i="25" s="1"/>
  <c r="V185" i="25"/>
  <c r="AD185" i="25" s="1"/>
  <c r="V294" i="25"/>
  <c r="AD294" i="25" s="1"/>
  <c r="V358" i="25"/>
  <c r="AD358" i="25" s="1"/>
  <c r="V422" i="25"/>
  <c r="AD422" i="25" s="1"/>
  <c r="V486" i="25"/>
  <c r="AD486" i="25" s="1"/>
  <c r="V550" i="25"/>
  <c r="AD550" i="25" s="1"/>
  <c r="V26" i="25"/>
  <c r="AD26" i="25" s="1"/>
  <c r="V154" i="25"/>
  <c r="AD154" i="25" s="1"/>
  <c r="V263" i="25"/>
  <c r="AD263" i="25" s="1"/>
  <c r="V327" i="25"/>
  <c r="AD327" i="25" s="1"/>
  <c r="V391" i="25"/>
  <c r="AD391" i="25" s="1"/>
  <c r="V455" i="25"/>
  <c r="AD455" i="25" s="1"/>
  <c r="V519" i="25"/>
  <c r="AD519" i="25" s="1"/>
  <c r="V583" i="25"/>
  <c r="AD583" i="25" s="1"/>
  <c r="V252" i="25"/>
  <c r="AD252" i="25" s="1"/>
  <c r="V456" i="25"/>
  <c r="AD456" i="25" s="1"/>
  <c r="V110" i="25"/>
  <c r="AD110" i="25" s="1"/>
  <c r="V433" i="25"/>
  <c r="AD433" i="25" s="1"/>
  <c r="V182" i="25"/>
  <c r="AD182" i="25" s="1"/>
  <c r="V613" i="25"/>
  <c r="AD613" i="25" s="1"/>
  <c r="V464" i="25"/>
  <c r="AD464" i="25" s="1"/>
  <c r="V249" i="25"/>
  <c r="AD249" i="25" s="1"/>
  <c r="V505" i="25"/>
  <c r="AD505" i="25" s="1"/>
  <c r="V31" i="25"/>
  <c r="AD31" i="25" s="1"/>
  <c r="V274" i="25"/>
  <c r="AD274" i="25" s="1"/>
  <c r="V466" i="25"/>
  <c r="AD466" i="25" s="1"/>
  <c r="V82" i="25"/>
  <c r="AD82" i="25" s="1"/>
  <c r="V210" i="25"/>
  <c r="AD210" i="25" s="1"/>
  <c r="V117" i="25"/>
  <c r="AD117" i="25" s="1"/>
  <c r="V372" i="25"/>
  <c r="AD372" i="25" s="1"/>
  <c r="V500" i="25"/>
  <c r="AD500" i="25" s="1"/>
  <c r="V625" i="25"/>
  <c r="AD625" i="25" s="1"/>
  <c r="V256" i="25"/>
  <c r="AD256" i="25" s="1"/>
  <c r="V23" i="25"/>
  <c r="AD23" i="25" s="1"/>
  <c r="V55" i="25"/>
  <c r="AD55" i="25" s="1"/>
  <c r="V119" i="25"/>
  <c r="AD119" i="25" s="1"/>
  <c r="V183" i="25"/>
  <c r="AD183" i="25" s="1"/>
  <c r="V12" i="25"/>
  <c r="AD12" i="25" s="1"/>
  <c r="V76" i="25"/>
  <c r="AD76" i="25" s="1"/>
  <c r="V140" i="25"/>
  <c r="AD140" i="25" s="1"/>
  <c r="V204" i="25"/>
  <c r="AD204" i="25" s="1"/>
  <c r="V65" i="25"/>
  <c r="AD65" i="25" s="1"/>
  <c r="V193" i="25"/>
  <c r="AD193" i="25" s="1"/>
  <c r="V282" i="25"/>
  <c r="AD282" i="25" s="1"/>
  <c r="V346" i="25"/>
  <c r="AD346" i="25" s="1"/>
  <c r="V410" i="25"/>
  <c r="AD410" i="25" s="1"/>
  <c r="V474" i="25"/>
  <c r="AD474" i="25" s="1"/>
  <c r="V538" i="25"/>
  <c r="AD538" i="25" s="1"/>
  <c r="V602" i="25"/>
  <c r="AD602" i="25" s="1"/>
  <c r="V130" i="25"/>
  <c r="AD130" i="25" s="1"/>
  <c r="V251" i="25"/>
  <c r="AD251" i="25" s="1"/>
  <c r="V315" i="25"/>
  <c r="AD315" i="25" s="1"/>
  <c r="V379" i="25"/>
  <c r="AD379" i="25" s="1"/>
  <c r="V443" i="25"/>
  <c r="AD443" i="25" s="1"/>
  <c r="V507" i="25"/>
  <c r="AD507" i="25" s="1"/>
  <c r="V571" i="25"/>
  <c r="AD571" i="25" s="1"/>
  <c r="V213" i="25"/>
  <c r="AD213" i="25" s="1"/>
  <c r="V356" i="25"/>
  <c r="AD356" i="25" s="1"/>
  <c r="V484" i="25"/>
  <c r="AD484" i="25" s="1"/>
  <c r="V603" i="25"/>
  <c r="AD603" i="25" s="1"/>
  <c r="V280" i="25"/>
  <c r="AD280" i="25" s="1"/>
  <c r="V536" i="25"/>
  <c r="AD536" i="25" s="1"/>
  <c r="V257" i="25"/>
  <c r="AD257" i="25" s="1"/>
  <c r="V513" i="25"/>
  <c r="AD513" i="25" s="1"/>
  <c r="V134" i="25"/>
  <c r="AD134" i="25" s="1"/>
  <c r="V317" i="25"/>
  <c r="AD317" i="25" s="1"/>
  <c r="V445" i="25"/>
  <c r="AD445" i="25" s="1"/>
  <c r="V573" i="25"/>
  <c r="AD573" i="25" s="1"/>
  <c r="V205" i="25"/>
  <c r="AD205" i="25" s="1"/>
  <c r="V480" i="25"/>
  <c r="AD480" i="25" s="1"/>
  <c r="V158" i="25"/>
  <c r="AD158" i="25" s="1"/>
  <c r="V457" i="25"/>
  <c r="AD457" i="25" s="1"/>
  <c r="V127" i="25"/>
  <c r="AD127" i="25" s="1"/>
  <c r="V81" i="25"/>
  <c r="AD81" i="25" s="1"/>
  <c r="V370" i="25"/>
  <c r="AD370" i="25" s="1"/>
  <c r="V259" i="25"/>
  <c r="AD259" i="25" s="1"/>
  <c r="V371" i="25"/>
  <c r="AD371" i="25" s="1"/>
  <c r="V499" i="25"/>
  <c r="AD499" i="25" s="1"/>
  <c r="V248" i="25"/>
  <c r="AD248" i="25" s="1"/>
  <c r="V481" i="25"/>
  <c r="AD481" i="25" s="1"/>
  <c r="V588" i="25"/>
  <c r="AD588" i="25" s="1"/>
  <c r="V448" i="25"/>
  <c r="AD448" i="25" s="1"/>
  <c r="V553" i="25"/>
  <c r="AD553" i="25" s="1"/>
  <c r="V88" i="25"/>
  <c r="AD88" i="25" s="1"/>
  <c r="V200" i="25"/>
  <c r="AD200" i="25" s="1"/>
  <c r="V412" i="25"/>
  <c r="AD412" i="25" s="1"/>
  <c r="V29" i="25"/>
  <c r="AD29" i="25" s="1"/>
  <c r="V437" i="25"/>
  <c r="AD437" i="25" s="1"/>
  <c r="V75" i="25"/>
  <c r="AD75" i="25" s="1"/>
  <c r="V139" i="25"/>
  <c r="AD139" i="25" s="1"/>
  <c r="V203" i="25"/>
  <c r="AD203" i="25" s="1"/>
  <c r="V32" i="25"/>
  <c r="AD32" i="25" s="1"/>
  <c r="V96" i="25"/>
  <c r="AD96" i="25" s="1"/>
  <c r="V160" i="25"/>
  <c r="AD160" i="25" s="1"/>
  <c r="V224" i="25"/>
  <c r="AD224" i="25" s="1"/>
  <c r="V105" i="25"/>
  <c r="AD105" i="25" s="1"/>
  <c r="V233" i="25"/>
  <c r="AD233" i="25" s="1"/>
  <c r="V302" i="25"/>
  <c r="AD302" i="25" s="1"/>
  <c r="V366" i="25"/>
  <c r="AD366" i="25" s="1"/>
  <c r="V430" i="25"/>
  <c r="AD430" i="25" s="1"/>
  <c r="V494" i="25"/>
  <c r="AD494" i="25" s="1"/>
  <c r="V558" i="25"/>
  <c r="AD558" i="25" s="1"/>
  <c r="V42" i="25"/>
  <c r="AD42" i="25" s="1"/>
  <c r="V170" i="25"/>
  <c r="AD170" i="25" s="1"/>
  <c r="V271" i="25"/>
  <c r="AD271" i="25" s="1"/>
  <c r="V335" i="25"/>
  <c r="AD335" i="25" s="1"/>
  <c r="V399" i="25"/>
  <c r="AD399" i="25" s="1"/>
  <c r="V463" i="25"/>
  <c r="AD463" i="25" s="1"/>
  <c r="V527" i="25"/>
  <c r="AD527" i="25" s="1"/>
  <c r="V37" i="25"/>
  <c r="AD37" i="25" s="1"/>
  <c r="V268" i="25"/>
  <c r="AD268" i="25" s="1"/>
  <c r="V396" i="25"/>
  <c r="AD396" i="25" s="1"/>
  <c r="V524" i="25"/>
  <c r="AD524" i="25" s="1"/>
  <c r="V624" i="25"/>
  <c r="AD624" i="25" s="1"/>
  <c r="V360" i="25"/>
  <c r="AD360" i="25" s="1"/>
  <c r="V605" i="25"/>
  <c r="AD605" i="25" s="1"/>
  <c r="V337" i="25"/>
  <c r="AD337" i="25" s="1"/>
  <c r="V591" i="25"/>
  <c r="AD591" i="25" s="1"/>
  <c r="V214" i="25"/>
  <c r="AD214" i="25" s="1"/>
  <c r="V357" i="25"/>
  <c r="AD357" i="25" s="1"/>
  <c r="V485" i="25"/>
  <c r="AD485" i="25" s="1"/>
  <c r="V604" i="25"/>
  <c r="AD604" i="25" s="1"/>
  <c r="V304" i="25"/>
  <c r="AD304" i="25" s="1"/>
  <c r="V560" i="25"/>
  <c r="AD560" i="25" s="1"/>
  <c r="V281" i="25"/>
  <c r="AD281" i="25" s="1"/>
  <c r="V537" i="25"/>
  <c r="AD537" i="25" s="1"/>
  <c r="V79" i="25"/>
  <c r="AD79" i="25" s="1"/>
  <c r="V177" i="25"/>
  <c r="AD177" i="25" s="1"/>
  <c r="V354" i="25"/>
  <c r="AD354" i="25" s="1"/>
  <c r="V323" i="25"/>
  <c r="AD323" i="25" s="1"/>
  <c r="V451" i="25"/>
  <c r="AD451" i="25" s="1"/>
  <c r="V579" i="25"/>
  <c r="AD579" i="25" s="1"/>
  <c r="V384" i="25"/>
  <c r="AD384" i="25" s="1"/>
  <c r="V489" i="25"/>
  <c r="AD489" i="25" s="1"/>
  <c r="V163" i="25"/>
  <c r="AD163" i="25" s="1"/>
  <c r="V72" i="25"/>
  <c r="AD72" i="25" s="1"/>
  <c r="V216" i="25"/>
  <c r="AD216" i="25" s="1"/>
  <c r="V444" i="25"/>
  <c r="AD444" i="25" s="1"/>
  <c r="V611" i="25"/>
  <c r="AD611" i="25" s="1"/>
  <c r="V469" i="25"/>
  <c r="AD469" i="25" s="1"/>
  <c r="V47" i="25"/>
  <c r="AD47" i="25" s="1"/>
  <c r="V20" i="25"/>
  <c r="AD20" i="25" s="1"/>
  <c r="V84" i="25"/>
  <c r="AD84" i="25" s="1"/>
  <c r="V148" i="25"/>
  <c r="AD148" i="25" s="1"/>
  <c r="V212" i="25"/>
  <c r="AD212" i="25" s="1"/>
  <c r="V498" i="25"/>
  <c r="AD498" i="25" s="1"/>
  <c r="V276" i="25"/>
  <c r="AD276" i="25" s="1"/>
  <c r="V504" i="25"/>
  <c r="AD504" i="25" s="1"/>
  <c r="V230" i="25"/>
  <c r="AD230" i="25" s="1"/>
  <c r="V397" i="25"/>
  <c r="AD397" i="25" s="1"/>
  <c r="V525" i="25"/>
  <c r="AD525" i="25" s="1"/>
  <c r="V83" i="25"/>
  <c r="AD83" i="25" s="1"/>
  <c r="V211" i="25"/>
  <c r="AD211" i="25" s="1"/>
  <c r="V89" i="25"/>
  <c r="AD89" i="25" s="1"/>
  <c r="V217" i="25"/>
  <c r="AD217" i="25" s="1"/>
  <c r="V310" i="25"/>
  <c r="AD310" i="25" s="1"/>
  <c r="V374" i="25"/>
  <c r="AD374" i="25" s="1"/>
  <c r="V438" i="25"/>
  <c r="AD438" i="25" s="1"/>
  <c r="V502" i="25"/>
  <c r="AD502" i="25" s="1"/>
  <c r="V566" i="25"/>
  <c r="AD566" i="25" s="1"/>
  <c r="V58" i="25"/>
  <c r="AD58" i="25" s="1"/>
  <c r="V186" i="25"/>
  <c r="AD186" i="25" s="1"/>
  <c r="V279" i="25"/>
  <c r="AD279" i="25" s="1"/>
  <c r="V343" i="25"/>
  <c r="AD343" i="25" s="1"/>
  <c r="V407" i="25"/>
  <c r="AD407" i="25" s="1"/>
  <c r="V471" i="25"/>
  <c r="AD471" i="25" s="1"/>
  <c r="V535" i="25"/>
  <c r="AD535" i="25" s="1"/>
  <c r="V69" i="25"/>
  <c r="AD69" i="25" s="1"/>
  <c r="V616" i="25"/>
  <c r="AD616" i="25" s="1"/>
  <c r="V520" i="25"/>
  <c r="AD520" i="25" s="1"/>
  <c r="V238" i="25"/>
  <c r="AD238" i="25" s="1"/>
  <c r="V561" i="25"/>
  <c r="AD561" i="25" s="1"/>
  <c r="V245" i="25"/>
  <c r="AD245" i="25" s="1"/>
  <c r="V272" i="25"/>
  <c r="AD272" i="25" s="1"/>
  <c r="V528" i="25"/>
  <c r="AD528" i="25" s="1"/>
  <c r="V313" i="25"/>
  <c r="AD313" i="25" s="1"/>
  <c r="V569" i="25"/>
  <c r="AD569" i="25" s="1"/>
  <c r="V95" i="25"/>
  <c r="AD95" i="25" s="1"/>
  <c r="V290" i="25"/>
  <c r="AD290" i="25" s="1"/>
  <c r="V546" i="25"/>
  <c r="AD546" i="25" s="1"/>
  <c r="V114" i="25"/>
  <c r="AD114" i="25" s="1"/>
  <c r="V242" i="25"/>
  <c r="AD242" i="25" s="1"/>
  <c r="V181" i="25"/>
  <c r="AD181" i="25" s="1"/>
  <c r="V404" i="25"/>
  <c r="AD404" i="25" s="1"/>
  <c r="V532" i="25"/>
  <c r="AD532" i="25" s="1"/>
  <c r="V289" i="25"/>
  <c r="AD289" i="25" s="1"/>
  <c r="V94" i="25"/>
  <c r="AD94" i="25" s="1"/>
  <c r="V71" i="25"/>
  <c r="AD71" i="25" s="1"/>
  <c r="V135" i="25"/>
  <c r="AD135" i="25" s="1"/>
  <c r="V199" i="25"/>
  <c r="AD199" i="25" s="1"/>
  <c r="V28" i="25"/>
  <c r="AD28" i="25" s="1"/>
  <c r="V92" i="25"/>
  <c r="AD92" i="25" s="1"/>
  <c r="V156" i="25"/>
  <c r="AD156" i="25" s="1"/>
  <c r="V220" i="25"/>
  <c r="AD220" i="25" s="1"/>
  <c r="V97" i="25"/>
  <c r="AD97" i="25" s="1"/>
  <c r="V225" i="25"/>
  <c r="AD225" i="25" s="1"/>
  <c r="V298" i="25"/>
  <c r="AD298" i="25" s="1"/>
  <c r="V362" i="25"/>
  <c r="AD362" i="25" s="1"/>
  <c r="V426" i="25"/>
  <c r="AD426" i="25" s="1"/>
  <c r="V490" i="25"/>
  <c r="AD490" i="25" s="1"/>
  <c r="V554" i="25"/>
  <c r="AD554" i="25" s="1"/>
  <c r="V34" i="25"/>
  <c r="AD34" i="25" s="1"/>
  <c r="V162" i="25"/>
  <c r="AD162" i="25" s="1"/>
  <c r="V267" i="25"/>
  <c r="AD267" i="25" s="1"/>
  <c r="V331" i="25"/>
  <c r="AD331" i="25" s="1"/>
  <c r="V395" i="25"/>
  <c r="AD395" i="25" s="1"/>
  <c r="V459" i="25"/>
  <c r="AD459" i="25" s="1"/>
  <c r="V523" i="25"/>
  <c r="AD523" i="25" s="1"/>
  <c r="V21" i="25"/>
  <c r="AD21" i="25" s="1"/>
  <c r="V260" i="25"/>
  <c r="AD260" i="25" s="1"/>
  <c r="V388" i="25"/>
  <c r="AD388" i="25" s="1"/>
  <c r="V516" i="25"/>
  <c r="AD516" i="25" s="1"/>
  <c r="V620" i="25"/>
  <c r="AD620" i="25" s="1"/>
  <c r="V344" i="25"/>
  <c r="AD344" i="25" s="1"/>
  <c r="V595" i="25"/>
  <c r="AD595" i="25" s="1"/>
  <c r="V321" i="25"/>
  <c r="AD321" i="25" s="1"/>
  <c r="V577" i="25"/>
  <c r="AD577" i="25" s="1"/>
  <c r="V198" i="25"/>
  <c r="AD198" i="25" s="1"/>
  <c r="V349" i="25"/>
  <c r="AD349" i="25" s="1"/>
  <c r="V477" i="25"/>
  <c r="AD477" i="25" s="1"/>
  <c r="V599" i="25"/>
  <c r="AD599" i="25" s="1"/>
  <c r="V288" i="25"/>
  <c r="AD288" i="25" s="1"/>
  <c r="V544" i="25"/>
  <c r="AD544" i="25" s="1"/>
  <c r="V265" i="25"/>
  <c r="AD265" i="25" s="1"/>
  <c r="V521" i="25"/>
  <c r="AD521" i="25" s="1"/>
  <c r="V143" i="25"/>
  <c r="AD143" i="25" s="1"/>
  <c r="V145" i="25"/>
  <c r="AD145" i="25" s="1"/>
  <c r="V402" i="25"/>
  <c r="AD402" i="25" s="1"/>
  <c r="V291" i="25"/>
  <c r="AD291" i="25" s="1"/>
  <c r="V403" i="25"/>
  <c r="AD403" i="25" s="1"/>
  <c r="V531" i="25"/>
  <c r="AD531" i="25" s="1"/>
  <c r="V614" i="25"/>
  <c r="AD614" i="25" s="1"/>
  <c r="V38" i="25"/>
  <c r="AD38" i="25" s="1"/>
  <c r="V609" i="25"/>
  <c r="AD609" i="25" s="1"/>
  <c r="V576" i="25"/>
  <c r="AD576" i="25" s="1"/>
  <c r="V35" i="25"/>
  <c r="AD35" i="25" s="1"/>
  <c r="V104" i="25"/>
  <c r="AD104" i="25" s="1"/>
  <c r="V232" i="25"/>
  <c r="AD232" i="25" s="1"/>
  <c r="V476" i="25"/>
  <c r="AD476" i="25" s="1"/>
  <c r="V264" i="25"/>
  <c r="AD264" i="25" s="1"/>
  <c r="V501" i="25"/>
  <c r="AD501" i="25" s="1"/>
  <c r="V27" i="25"/>
  <c r="AD27" i="25" s="1"/>
  <c r="V91" i="25"/>
  <c r="AD91" i="25" s="1"/>
  <c r="V155" i="25"/>
  <c r="AD155" i="25" s="1"/>
  <c r="V219" i="25"/>
  <c r="AD219" i="25" s="1"/>
  <c r="V48" i="25"/>
  <c r="AD48" i="25" s="1"/>
  <c r="V112" i="25"/>
  <c r="AD112" i="25" s="1"/>
  <c r="V176" i="25"/>
  <c r="AD176" i="25" s="1"/>
  <c r="V240" i="25"/>
  <c r="AD240" i="25" s="1"/>
  <c r="V137" i="25"/>
  <c r="AD137" i="25" s="1"/>
  <c r="V254" i="25"/>
  <c r="AD254" i="25" s="1"/>
  <c r="V318" i="25"/>
  <c r="AD318" i="25" s="1"/>
  <c r="V382" i="25"/>
  <c r="AD382" i="25" s="1"/>
  <c r="V446" i="25"/>
  <c r="AD446" i="25" s="1"/>
  <c r="V510" i="25"/>
  <c r="AD510" i="25" s="1"/>
  <c r="V574" i="25"/>
  <c r="AD574" i="25" s="1"/>
  <c r="V74" i="25"/>
  <c r="AD74" i="25" s="1"/>
  <c r="V202" i="25"/>
  <c r="AD202" i="25" s="1"/>
  <c r="V287" i="25"/>
  <c r="AD287" i="25" s="1"/>
  <c r="V351" i="25"/>
  <c r="AD351" i="25" s="1"/>
  <c r="V415" i="25"/>
  <c r="AD415" i="25" s="1"/>
  <c r="V479" i="25"/>
  <c r="AD479" i="25" s="1"/>
  <c r="V543" i="25"/>
  <c r="AD543" i="25" s="1"/>
  <c r="V101" i="25"/>
  <c r="AD101" i="25" s="1"/>
  <c r="V300" i="25"/>
  <c r="AD300" i="25" s="1"/>
  <c r="V428" i="25"/>
  <c r="AD428" i="25" s="1"/>
  <c r="V556" i="25"/>
  <c r="AD556" i="25" s="1"/>
  <c r="V93" i="25"/>
  <c r="AD93" i="25" s="1"/>
  <c r="V424" i="25"/>
  <c r="AD424" i="25" s="1"/>
  <c r="V46" i="25"/>
  <c r="AD46" i="25" s="1"/>
  <c r="V401" i="25"/>
  <c r="AD401" i="25" s="1"/>
  <c r="V22" i="25"/>
  <c r="AD22" i="25" s="1"/>
  <c r="V261" i="25"/>
  <c r="AD261" i="25" s="1"/>
  <c r="V389" i="25"/>
  <c r="AD389" i="25" s="1"/>
  <c r="V517" i="25"/>
  <c r="AD517" i="25" s="1"/>
  <c r="V621" i="25"/>
  <c r="AD621" i="25" s="1"/>
  <c r="V368" i="25"/>
  <c r="AD368" i="25" s="1"/>
  <c r="V610" i="25"/>
  <c r="AD610" i="25" s="1"/>
  <c r="V345" i="25"/>
  <c r="AD345" i="25" s="1"/>
  <c r="V596" i="25"/>
  <c r="AD596" i="25" s="1"/>
  <c r="V191" i="25"/>
  <c r="AD191" i="25" s="1"/>
  <c r="V241" i="25"/>
  <c r="AD241" i="25" s="1"/>
  <c r="V386" i="25"/>
  <c r="AD386" i="25" s="1"/>
  <c r="V355" i="25"/>
  <c r="AD355" i="25" s="1"/>
  <c r="V483" i="25"/>
  <c r="AD483" i="25" s="1"/>
  <c r="V125" i="25"/>
  <c r="AD125" i="25" s="1"/>
  <c r="V512" i="25"/>
  <c r="AD512" i="25" s="1"/>
  <c r="V67" i="25"/>
  <c r="AD67" i="25" s="1"/>
  <c r="V195" i="25"/>
  <c r="AD195" i="25" s="1"/>
  <c r="V120" i="25"/>
  <c r="AD120" i="25" s="1"/>
  <c r="V262" i="25"/>
  <c r="AD262" i="25" s="1"/>
  <c r="V508" i="25"/>
  <c r="AD508" i="25" s="1"/>
  <c r="V309" i="25"/>
  <c r="AD309" i="25" s="1"/>
  <c r="V533" i="25"/>
  <c r="AD533" i="25" s="1"/>
  <c r="V111" i="25"/>
  <c r="AD111" i="25" s="1"/>
  <c r="V36" i="25"/>
  <c r="AD36" i="25" s="1"/>
  <c r="V100" i="25"/>
  <c r="AD100" i="25" s="1"/>
  <c r="V164" i="25"/>
  <c r="AD164" i="25" s="1"/>
  <c r="V228" i="25"/>
  <c r="AD228" i="25" s="1"/>
  <c r="V530" i="25"/>
  <c r="AD530" i="25" s="1"/>
  <c r="V312" i="25"/>
  <c r="AD312" i="25" s="1"/>
  <c r="V568" i="25"/>
  <c r="AD568" i="25" s="1"/>
  <c r="V301" i="25"/>
  <c r="AD301" i="25" s="1"/>
  <c r="V429" i="25"/>
  <c r="AD429" i="25" s="1"/>
  <c r="V557" i="25"/>
  <c r="AD557" i="25" s="1"/>
  <c r="V115" i="25"/>
  <c r="AD115" i="25" s="1"/>
  <c r="V243" i="25"/>
  <c r="AD243" i="25" s="1"/>
  <c r="V121" i="25"/>
  <c r="AD121" i="25" s="1"/>
  <c r="V246" i="25"/>
  <c r="AD246" i="25" s="1"/>
  <c r="V326" i="25"/>
  <c r="AD326" i="25" s="1"/>
  <c r="V390" i="25"/>
  <c r="AD390" i="25" s="1"/>
  <c r="V454" i="25"/>
  <c r="AD454" i="25" s="1"/>
  <c r="V518" i="25"/>
  <c r="AD518" i="25" s="1"/>
  <c r="V582" i="25"/>
  <c r="AD582" i="25" s="1"/>
  <c r="V90" i="25"/>
  <c r="AD90" i="25" s="1"/>
  <c r="V218" i="25"/>
  <c r="AD218" i="25" s="1"/>
  <c r="V295" i="25"/>
  <c r="AD295" i="25" s="1"/>
  <c r="V359" i="25"/>
  <c r="AD359" i="25" s="1"/>
  <c r="V423" i="25"/>
  <c r="AD423" i="25" s="1"/>
  <c r="V487" i="25"/>
  <c r="AD487" i="25" s="1"/>
  <c r="V551" i="25"/>
  <c r="AD551" i="25" s="1"/>
  <c r="V133" i="25"/>
  <c r="AD133" i="25" s="1"/>
  <c r="V328" i="25"/>
  <c r="AD328" i="25" s="1"/>
  <c r="V584" i="25"/>
  <c r="AD584" i="25" s="1"/>
  <c r="V305" i="25"/>
  <c r="AD305" i="25" s="1"/>
  <c r="V54" i="25"/>
  <c r="AD54" i="25" s="1"/>
  <c r="V277" i="25"/>
  <c r="AD277" i="25" s="1"/>
  <c r="V336" i="25"/>
  <c r="AD336" i="25" s="1"/>
  <c r="V589" i="25"/>
  <c r="AD589" i="25" s="1"/>
  <c r="V377" i="25"/>
  <c r="AD377" i="25" s="1"/>
  <c r="V615" i="25"/>
  <c r="AD615" i="25" s="1"/>
  <c r="V159" i="25"/>
  <c r="AD159" i="25" s="1"/>
  <c r="V418" i="25"/>
  <c r="AD418" i="25" s="1"/>
  <c r="V18" i="25"/>
  <c r="AD18" i="25" s="1"/>
  <c r="V146" i="25"/>
  <c r="AD146" i="25" s="1"/>
  <c r="V275" i="25"/>
  <c r="AD275" i="25" s="1"/>
  <c r="V308" i="25"/>
  <c r="AD308" i="25" s="1"/>
  <c r="V436" i="25"/>
  <c r="AD436" i="25" s="1"/>
  <c r="V564" i="25"/>
  <c r="AD564" i="25" s="1"/>
  <c r="V417" i="25"/>
  <c r="AD417" i="25" s="1"/>
  <c r="V222" i="25"/>
  <c r="AD222" i="25" s="1"/>
  <c r="AF548" i="25"/>
  <c r="AF604" i="25"/>
  <c r="K289" i="25"/>
  <c r="L289" i="25" s="1"/>
  <c r="O289" i="25" s="1"/>
  <c r="AF517" i="25"/>
  <c r="K275" i="25"/>
  <c r="N275" i="25" s="1"/>
  <c r="K308" i="25"/>
  <c r="L308" i="25" s="1"/>
  <c r="O308" i="25" s="1"/>
  <c r="K564" i="25"/>
  <c r="L564" i="25" s="1"/>
  <c r="K146" i="25"/>
  <c r="I10" i="25"/>
  <c r="AF81" i="25"/>
  <c r="AF12" i="25"/>
  <c r="AF494" i="25"/>
  <c r="AF153" i="25"/>
  <c r="K18" i="25"/>
  <c r="L18" i="25" s="1"/>
  <c r="O18" i="25" s="1"/>
  <c r="K436" i="25"/>
  <c r="L436" i="25" s="1"/>
  <c r="K546" i="25"/>
  <c r="N546" i="25" s="1"/>
  <c r="I11" i="25"/>
  <c r="K95" i="25"/>
  <c r="L95" i="25" s="1"/>
  <c r="O95" i="25" s="1"/>
  <c r="K290" i="25"/>
  <c r="L290" i="25" s="1"/>
  <c r="O290" i="25" s="1"/>
  <c r="K242" i="25"/>
  <c r="L242" i="25" s="1"/>
  <c r="O242" i="25" s="1"/>
  <c r="K94" i="25"/>
  <c r="N94" i="25" s="1"/>
  <c r="K532" i="25"/>
  <c r="L532" i="25" s="1"/>
  <c r="O532" i="25" s="1"/>
  <c r="K181" i="25"/>
  <c r="K468" i="25"/>
  <c r="L468" i="25" s="1"/>
  <c r="O468" i="25" s="1"/>
  <c r="K612" i="25"/>
  <c r="N612" i="25" s="1"/>
  <c r="K31" i="25"/>
  <c r="N31" i="25" s="1"/>
  <c r="K466" i="25"/>
  <c r="L466" i="25" s="1"/>
  <c r="K210" i="25"/>
  <c r="N210" i="25" s="1"/>
  <c r="K372" i="25"/>
  <c r="N372" i="25" s="1"/>
  <c r="K114" i="25"/>
  <c r="N114" i="25" s="1"/>
  <c r="K404" i="25"/>
  <c r="K159" i="25"/>
  <c r="L159" i="25" s="1"/>
  <c r="K418" i="25"/>
  <c r="L418" i="25" s="1"/>
  <c r="O418" i="25" s="1"/>
  <c r="K417" i="25"/>
  <c r="K222" i="25"/>
  <c r="L222" i="25" s="1"/>
  <c r="K256" i="25"/>
  <c r="L256" i="25" s="1"/>
  <c r="O256" i="25" s="1"/>
  <c r="K274" i="25"/>
  <c r="K434" i="25"/>
  <c r="L434" i="25" s="1"/>
  <c r="O434" i="25" s="1"/>
  <c r="K117" i="25"/>
  <c r="K82" i="25"/>
  <c r="N82" i="25" s="1"/>
  <c r="K500" i="25"/>
  <c r="K340" i="25"/>
  <c r="K625" i="25"/>
  <c r="K178" i="25"/>
  <c r="N178" i="25" s="1"/>
  <c r="K223" i="25"/>
  <c r="K53" i="25"/>
  <c r="L53" i="25" s="1"/>
  <c r="O53" i="25" s="1"/>
  <c r="K545" i="25"/>
  <c r="N545" i="25" s="1"/>
  <c r="K50" i="25"/>
  <c r="N50" i="25" s="1"/>
  <c r="K135" i="25"/>
  <c r="L135" i="25" s="1"/>
  <c r="O135" i="25" s="1"/>
  <c r="K28" i="25"/>
  <c r="L28" i="25" s="1"/>
  <c r="O28" i="25" s="1"/>
  <c r="K156" i="25"/>
  <c r="N156" i="25" s="1"/>
  <c r="K220" i="25"/>
  <c r="L220" i="25" s="1"/>
  <c r="O220" i="25" s="1"/>
  <c r="K225" i="25"/>
  <c r="L225" i="25" s="1"/>
  <c r="O225" i="25" s="1"/>
  <c r="K362" i="25"/>
  <c r="K490" i="25"/>
  <c r="L490" i="25" s="1"/>
  <c r="O490" i="25" s="1"/>
  <c r="K34" i="25"/>
  <c r="L34" i="25" s="1"/>
  <c r="O34" i="25" s="1"/>
  <c r="K267" i="25"/>
  <c r="L267" i="25" s="1"/>
  <c r="O267" i="25" s="1"/>
  <c r="K459" i="25"/>
  <c r="L459" i="25" s="1"/>
  <c r="O459" i="25" s="1"/>
  <c r="K21" i="25"/>
  <c r="N21" i="25" s="1"/>
  <c r="K388" i="25"/>
  <c r="K620" i="25"/>
  <c r="L620" i="25" s="1"/>
  <c r="O620" i="25" s="1"/>
  <c r="K595" i="25"/>
  <c r="K198" i="25"/>
  <c r="L198" i="25" s="1"/>
  <c r="O198" i="25" s="1"/>
  <c r="K477" i="25"/>
  <c r="L477" i="25" s="1"/>
  <c r="O477" i="25" s="1"/>
  <c r="K288" i="25"/>
  <c r="L288" i="25" s="1"/>
  <c r="O288" i="25" s="1"/>
  <c r="K265" i="25"/>
  <c r="L265" i="25" s="1"/>
  <c r="O265" i="25" s="1"/>
  <c r="K209" i="25"/>
  <c r="N209" i="25" s="1"/>
  <c r="K339" i="25"/>
  <c r="L339" i="25" s="1"/>
  <c r="O339" i="25" s="1"/>
  <c r="K592" i="25"/>
  <c r="K269" i="25"/>
  <c r="K232" i="25"/>
  <c r="L232" i="25" s="1"/>
  <c r="O232" i="25" s="1"/>
  <c r="K264" i="25"/>
  <c r="N264" i="25" s="1"/>
  <c r="K437" i="25"/>
  <c r="N437" i="25" s="1"/>
  <c r="K27" i="25"/>
  <c r="K155" i="25"/>
  <c r="K112" i="25"/>
  <c r="L112" i="25" s="1"/>
  <c r="O112" i="25" s="1"/>
  <c r="K240" i="25"/>
  <c r="N240" i="25" s="1"/>
  <c r="K254" i="25"/>
  <c r="K382" i="25"/>
  <c r="K510" i="25"/>
  <c r="K74" i="25"/>
  <c r="K287" i="25"/>
  <c r="L287" i="25" s="1"/>
  <c r="O287" i="25" s="1"/>
  <c r="K415" i="25"/>
  <c r="K543" i="25"/>
  <c r="N543" i="25" s="1"/>
  <c r="K300" i="25"/>
  <c r="L300" i="25" s="1"/>
  <c r="O300" i="25" s="1"/>
  <c r="K556" i="25"/>
  <c r="N556" i="25" s="1"/>
  <c r="K424" i="25"/>
  <c r="L424" i="25" s="1"/>
  <c r="O424" i="25" s="1"/>
  <c r="K22" i="25"/>
  <c r="N22" i="25" s="1"/>
  <c r="K389" i="25"/>
  <c r="L389" i="25" s="1"/>
  <c r="O389" i="25" s="1"/>
  <c r="K517" i="25"/>
  <c r="K610" i="25"/>
  <c r="L610" i="25" s="1"/>
  <c r="O610" i="25" s="1"/>
  <c r="K596" i="25"/>
  <c r="K515" i="25"/>
  <c r="L515" i="25" s="1"/>
  <c r="O515" i="25" s="1"/>
  <c r="K195" i="25"/>
  <c r="K316" i="25"/>
  <c r="N316" i="25" s="1"/>
  <c r="K47" i="25"/>
  <c r="K148" i="25"/>
  <c r="K498" i="25"/>
  <c r="K504" i="25"/>
  <c r="N504" i="25" s="1"/>
  <c r="K397" i="25"/>
  <c r="L397" i="25" s="1"/>
  <c r="O397" i="25" s="1"/>
  <c r="K83" i="25"/>
  <c r="K89" i="25"/>
  <c r="K310" i="25"/>
  <c r="K438" i="25"/>
  <c r="K566" i="25"/>
  <c r="K186" i="25"/>
  <c r="L186" i="25" s="1"/>
  <c r="O186" i="25" s="1"/>
  <c r="K343" i="25"/>
  <c r="L343" i="25" s="1"/>
  <c r="O343" i="25" s="1"/>
  <c r="K535" i="25"/>
  <c r="L535" i="25" s="1"/>
  <c r="K616" i="25"/>
  <c r="K561" i="25"/>
  <c r="K23" i="25"/>
  <c r="N23" i="25" s="1"/>
  <c r="K87" i="25"/>
  <c r="K44" i="25"/>
  <c r="K172" i="25"/>
  <c r="K129" i="25"/>
  <c r="N129" i="25" s="1"/>
  <c r="K314" i="25"/>
  <c r="N314" i="25" s="1"/>
  <c r="K378" i="25"/>
  <c r="L378" i="25" s="1"/>
  <c r="O378" i="25" s="1"/>
  <c r="K570" i="25"/>
  <c r="K194" i="25"/>
  <c r="N194" i="25" s="1"/>
  <c r="K347" i="25"/>
  <c r="N347" i="25" s="1"/>
  <c r="K475" i="25"/>
  <c r="L475" i="25" s="1"/>
  <c r="O475" i="25" s="1"/>
  <c r="K85" i="25"/>
  <c r="K420" i="25"/>
  <c r="N420" i="25" s="1"/>
  <c r="K61" i="25"/>
  <c r="K14" i="25"/>
  <c r="N14" i="25" s="1"/>
  <c r="K253" i="25"/>
  <c r="K509" i="25"/>
  <c r="K352" i="25"/>
  <c r="K329" i="25"/>
  <c r="L329" i="25" s="1"/>
  <c r="O329" i="25" s="1"/>
  <c r="K17" i="25"/>
  <c r="K370" i="25"/>
  <c r="L370" i="25" s="1"/>
  <c r="O370" i="25" s="1"/>
  <c r="K259" i="25"/>
  <c r="K499" i="25"/>
  <c r="N499" i="25" s="1"/>
  <c r="K206" i="25"/>
  <c r="K588" i="25"/>
  <c r="N588" i="25" s="1"/>
  <c r="K297" i="25"/>
  <c r="N297" i="25" s="1"/>
  <c r="K284" i="25"/>
  <c r="N284" i="25" s="1"/>
  <c r="K501" i="25"/>
  <c r="K43" i="25"/>
  <c r="L43" i="25" s="1"/>
  <c r="O43" i="25" s="1"/>
  <c r="K171" i="25"/>
  <c r="L171" i="25" s="1"/>
  <c r="O171" i="25" s="1"/>
  <c r="K235" i="25"/>
  <c r="L235" i="25" s="1"/>
  <c r="O235" i="25" s="1"/>
  <c r="K128" i="25"/>
  <c r="L128" i="25" s="1"/>
  <c r="O128" i="25" s="1"/>
  <c r="K41" i="25"/>
  <c r="K169" i="25"/>
  <c r="L169" i="25" s="1"/>
  <c r="O169" i="25" s="1"/>
  <c r="K334" i="25"/>
  <c r="L334" i="25" s="1"/>
  <c r="O334" i="25" s="1"/>
  <c r="K462" i="25"/>
  <c r="L462" i="25" s="1"/>
  <c r="O462" i="25" s="1"/>
  <c r="K106" i="25"/>
  <c r="N106" i="25" s="1"/>
  <c r="K303" i="25"/>
  <c r="N303" i="25" s="1"/>
  <c r="K431" i="25"/>
  <c r="N431" i="25" s="1"/>
  <c r="K495" i="25"/>
  <c r="L495" i="25" s="1"/>
  <c r="O495" i="25" s="1"/>
  <c r="K165" i="25"/>
  <c r="L165" i="25" s="1"/>
  <c r="O165" i="25" s="1"/>
  <c r="K460" i="25"/>
  <c r="L460" i="25" s="1"/>
  <c r="O460" i="25" s="1"/>
  <c r="K221" i="25"/>
  <c r="N221" i="25" s="1"/>
  <c r="K174" i="25"/>
  <c r="L174" i="25" s="1"/>
  <c r="O174" i="25" s="1"/>
  <c r="K465" i="25"/>
  <c r="N465" i="25" s="1"/>
  <c r="K293" i="25"/>
  <c r="N293" i="25" s="1"/>
  <c r="K549" i="25"/>
  <c r="L549" i="25" s="1"/>
  <c r="O549" i="25" s="1"/>
  <c r="K432" i="25"/>
  <c r="K15" i="25"/>
  <c r="N15" i="25" s="1"/>
  <c r="K547" i="25"/>
  <c r="L547" i="25" s="1"/>
  <c r="O547" i="25" s="1"/>
  <c r="K125" i="25"/>
  <c r="N125" i="25" s="1"/>
  <c r="K361" i="25"/>
  <c r="N361" i="25" s="1"/>
  <c r="K99" i="25"/>
  <c r="K152" i="25"/>
  <c r="K157" i="25"/>
  <c r="L157" i="25" s="1"/>
  <c r="O157" i="25" s="1"/>
  <c r="K309" i="25"/>
  <c r="N309" i="25" s="1"/>
  <c r="K36" i="25"/>
  <c r="K164" i="25"/>
  <c r="K530" i="25"/>
  <c r="K568" i="25"/>
  <c r="K429" i="25"/>
  <c r="K115" i="25"/>
  <c r="K121" i="25"/>
  <c r="K390" i="25"/>
  <c r="K518" i="25"/>
  <c r="K582" i="25"/>
  <c r="K218" i="25"/>
  <c r="K423" i="25"/>
  <c r="K551" i="25"/>
  <c r="K328" i="25"/>
  <c r="K305" i="25"/>
  <c r="K277" i="25"/>
  <c r="K589" i="25"/>
  <c r="K615" i="25"/>
  <c r="K39" i="25"/>
  <c r="N39" i="25" s="1"/>
  <c r="K103" i="25"/>
  <c r="K167" i="25"/>
  <c r="K231" i="25"/>
  <c r="K60" i="25"/>
  <c r="N60" i="25" s="1"/>
  <c r="K124" i="25"/>
  <c r="N124" i="25" s="1"/>
  <c r="K188" i="25"/>
  <c r="N188" i="25" s="1"/>
  <c r="K33" i="25"/>
  <c r="L33" i="25" s="1"/>
  <c r="O33" i="25" s="1"/>
  <c r="K161" i="25"/>
  <c r="N161" i="25" s="1"/>
  <c r="K266" i="25"/>
  <c r="N266" i="25" s="1"/>
  <c r="K330" i="25"/>
  <c r="K394" i="25"/>
  <c r="L394" i="25" s="1"/>
  <c r="O394" i="25" s="1"/>
  <c r="K458" i="25"/>
  <c r="K522" i="25"/>
  <c r="K586" i="25"/>
  <c r="K98" i="25"/>
  <c r="N98" i="25" s="1"/>
  <c r="K226" i="25"/>
  <c r="N226" i="25" s="1"/>
  <c r="K299" i="25"/>
  <c r="K363" i="25"/>
  <c r="K427" i="25"/>
  <c r="L427" i="25" s="1"/>
  <c r="O427" i="25" s="1"/>
  <c r="K491" i="25"/>
  <c r="L491" i="25" s="1"/>
  <c r="O491" i="25" s="1"/>
  <c r="K555" i="25"/>
  <c r="L555" i="25" s="1"/>
  <c r="O555" i="25" s="1"/>
  <c r="K149" i="25"/>
  <c r="N149" i="25" s="1"/>
  <c r="K324" i="25"/>
  <c r="L324" i="25" s="1"/>
  <c r="O324" i="25" s="1"/>
  <c r="K452" i="25"/>
  <c r="L452" i="25" s="1"/>
  <c r="O452" i="25" s="1"/>
  <c r="K580" i="25"/>
  <c r="K189" i="25"/>
  <c r="K472" i="25"/>
  <c r="L472" i="25" s="1"/>
  <c r="O472" i="25" s="1"/>
  <c r="K142" i="25"/>
  <c r="N142" i="25" s="1"/>
  <c r="K449" i="25"/>
  <c r="K70" i="25"/>
  <c r="K285" i="25"/>
  <c r="K413" i="25"/>
  <c r="L413" i="25" s="1"/>
  <c r="O413" i="25" s="1"/>
  <c r="K541" i="25"/>
  <c r="L541" i="25" s="1"/>
  <c r="O541" i="25" s="1"/>
  <c r="K77" i="25"/>
  <c r="L77" i="25" s="1"/>
  <c r="O77" i="25" s="1"/>
  <c r="K416" i="25"/>
  <c r="K30" i="25"/>
  <c r="L30" i="25" s="1"/>
  <c r="O30" i="25" s="1"/>
  <c r="K393" i="25"/>
  <c r="K623" i="25"/>
  <c r="N623" i="25" s="1"/>
  <c r="K81" i="25"/>
  <c r="K402" i="25"/>
  <c r="K514" i="25"/>
  <c r="L514" i="25" s="1"/>
  <c r="O514" i="25" s="1"/>
  <c r="K291" i="25"/>
  <c r="K403" i="25"/>
  <c r="K531" i="25"/>
  <c r="L531" i="25" s="1"/>
  <c r="O531" i="25" s="1"/>
  <c r="K353" i="25"/>
  <c r="L353" i="25" s="1"/>
  <c r="O353" i="25" s="1"/>
  <c r="K38" i="25"/>
  <c r="N38" i="25" s="1"/>
  <c r="K609" i="25"/>
  <c r="L609" i="25" s="1"/>
  <c r="O609" i="25" s="1"/>
  <c r="K576" i="25"/>
  <c r="N576" i="25" s="1"/>
  <c r="K425" i="25"/>
  <c r="L425" i="25" s="1"/>
  <c r="O425" i="25" s="1"/>
  <c r="K56" i="25"/>
  <c r="N56" i="25" s="1"/>
  <c r="K168" i="25"/>
  <c r="K348" i="25"/>
  <c r="N348" i="25" s="1"/>
  <c r="K597" i="25"/>
  <c r="N597" i="25" s="1"/>
  <c r="K565" i="25"/>
  <c r="K59" i="25"/>
  <c r="K123" i="25"/>
  <c r="L123" i="25" s="1"/>
  <c r="O123" i="25" s="1"/>
  <c r="K187" i="25"/>
  <c r="L187" i="25" s="1"/>
  <c r="O187" i="25" s="1"/>
  <c r="K16" i="25"/>
  <c r="L16" i="25" s="1"/>
  <c r="O16" i="25" s="1"/>
  <c r="K80" i="25"/>
  <c r="N80" i="25" s="1"/>
  <c r="K144" i="25"/>
  <c r="L144" i="25" s="1"/>
  <c r="O144" i="25" s="1"/>
  <c r="K208" i="25"/>
  <c r="L208" i="25" s="1"/>
  <c r="O208" i="25" s="1"/>
  <c r="K73" i="25"/>
  <c r="L73" i="25" s="1"/>
  <c r="O73" i="25" s="1"/>
  <c r="K201" i="25"/>
  <c r="K286" i="25"/>
  <c r="K350" i="25"/>
  <c r="K414" i="25"/>
  <c r="L414" i="25" s="1"/>
  <c r="O414" i="25" s="1"/>
  <c r="K478" i="25"/>
  <c r="N478" i="25" s="1"/>
  <c r="K542" i="25"/>
  <c r="L542" i="25" s="1"/>
  <c r="O542" i="25" s="1"/>
  <c r="K606" i="25"/>
  <c r="L606" i="25" s="1"/>
  <c r="O606" i="25" s="1"/>
  <c r="K138" i="25"/>
  <c r="L138" i="25" s="1"/>
  <c r="O138" i="25" s="1"/>
  <c r="K255" i="25"/>
  <c r="N255" i="25" s="1"/>
  <c r="K319" i="25"/>
  <c r="K383" i="25"/>
  <c r="L383" i="25" s="1"/>
  <c r="O383" i="25" s="1"/>
  <c r="K447" i="25"/>
  <c r="L447" i="25" s="1"/>
  <c r="O447" i="25" s="1"/>
  <c r="K511" i="25"/>
  <c r="K575" i="25"/>
  <c r="L575" i="25" s="1"/>
  <c r="O575" i="25" s="1"/>
  <c r="K229" i="25"/>
  <c r="L229" i="25" s="1"/>
  <c r="O229" i="25" s="1"/>
  <c r="K364" i="25"/>
  <c r="L364" i="25" s="1"/>
  <c r="O364" i="25" s="1"/>
  <c r="K492" i="25"/>
  <c r="N492" i="25" s="1"/>
  <c r="K608" i="25"/>
  <c r="L608" i="25" s="1"/>
  <c r="O608" i="25" s="1"/>
  <c r="K296" i="25"/>
  <c r="L296" i="25" s="1"/>
  <c r="O296" i="25" s="1"/>
  <c r="K552" i="25"/>
  <c r="L552" i="25" s="1"/>
  <c r="O552" i="25" s="1"/>
  <c r="K273" i="25"/>
  <c r="K529" i="25"/>
  <c r="N529" i="25" s="1"/>
  <c r="K150" i="25"/>
  <c r="L150" i="25" s="1"/>
  <c r="O150" i="25" s="1"/>
  <c r="K325" i="25"/>
  <c r="L325" i="25" s="1"/>
  <c r="O325" i="25" s="1"/>
  <c r="K453" i="25"/>
  <c r="N453" i="25" s="1"/>
  <c r="K581" i="25"/>
  <c r="K237" i="25"/>
  <c r="N237" i="25" s="1"/>
  <c r="K496" i="25"/>
  <c r="L496" i="25" s="1"/>
  <c r="O496" i="25" s="1"/>
  <c r="K190" i="25"/>
  <c r="N190" i="25" s="1"/>
  <c r="K473" i="25"/>
  <c r="K63" i="25"/>
  <c r="N63" i="25" s="1"/>
  <c r="K113" i="25"/>
  <c r="K386" i="25"/>
  <c r="N386" i="25" s="1"/>
  <c r="K594" i="25"/>
  <c r="L594" i="25" s="1"/>
  <c r="O594" i="25" s="1"/>
  <c r="K323" i="25"/>
  <c r="K451" i="25"/>
  <c r="L451" i="25" s="1"/>
  <c r="O451" i="25" s="1"/>
  <c r="K579" i="25"/>
  <c r="L579" i="25" s="1"/>
  <c r="O579" i="25" s="1"/>
  <c r="K78" i="25"/>
  <c r="N78" i="25" s="1"/>
  <c r="K618" i="25"/>
  <c r="L618" i="25" s="1"/>
  <c r="O618" i="25" s="1"/>
  <c r="K489" i="25"/>
  <c r="L489" i="25" s="1"/>
  <c r="O489" i="25" s="1"/>
  <c r="K131" i="25"/>
  <c r="K40" i="25"/>
  <c r="L40" i="25" s="1"/>
  <c r="O40" i="25" s="1"/>
  <c r="K184" i="25"/>
  <c r="L184" i="25" s="1"/>
  <c r="O184" i="25" s="1"/>
  <c r="K444" i="25"/>
  <c r="N444" i="25" s="1"/>
  <c r="K611" i="25"/>
  <c r="N611" i="25" s="1"/>
  <c r="K341" i="25"/>
  <c r="N341" i="25" s="1"/>
  <c r="K45" i="25"/>
  <c r="N45" i="25" s="1"/>
  <c r="K126" i="25"/>
  <c r="L126" i="25" s="1"/>
  <c r="O126" i="25" s="1"/>
  <c r="K175" i="25"/>
  <c r="N175" i="25" s="1"/>
  <c r="K52" i="25"/>
  <c r="L52" i="25" s="1"/>
  <c r="O52" i="25" s="1"/>
  <c r="K116" i="25"/>
  <c r="L116" i="25" s="1"/>
  <c r="O116" i="25" s="1"/>
  <c r="K180" i="25"/>
  <c r="K322" i="25"/>
  <c r="K578" i="25"/>
  <c r="N578" i="25" s="1"/>
  <c r="K376" i="25"/>
  <c r="K601" i="25"/>
  <c r="K333" i="25"/>
  <c r="L333" i="25" s="1"/>
  <c r="O333" i="25" s="1"/>
  <c r="K461" i="25"/>
  <c r="K19" i="25"/>
  <c r="K147" i="25"/>
  <c r="K25" i="25"/>
  <c r="K153" i="25"/>
  <c r="K278" i="25"/>
  <c r="K342" i="25"/>
  <c r="K406" i="25"/>
  <c r="L406" i="25" s="1"/>
  <c r="O406" i="25" s="1"/>
  <c r="K470" i="25"/>
  <c r="N470" i="25" s="1"/>
  <c r="K534" i="25"/>
  <c r="K598" i="25"/>
  <c r="K122" i="25"/>
  <c r="N122" i="25" s="1"/>
  <c r="K247" i="25"/>
  <c r="L247" i="25" s="1"/>
  <c r="K311" i="25"/>
  <c r="K375" i="25"/>
  <c r="N375" i="25" s="1"/>
  <c r="K439" i="25"/>
  <c r="L439" i="25" s="1"/>
  <c r="O439" i="25" s="1"/>
  <c r="K503" i="25"/>
  <c r="L503" i="25" s="1"/>
  <c r="O503" i="25" s="1"/>
  <c r="K567" i="25"/>
  <c r="K197" i="25"/>
  <c r="N197" i="25" s="1"/>
  <c r="K392" i="25"/>
  <c r="K622" i="25"/>
  <c r="L622" i="25" s="1"/>
  <c r="O622" i="25" s="1"/>
  <c r="K369" i="25"/>
  <c r="L369" i="25" s="1"/>
  <c r="O369" i="25" s="1"/>
  <c r="K118" i="25"/>
  <c r="K593" i="25"/>
  <c r="K400" i="25"/>
  <c r="K441" i="25"/>
  <c r="K607" i="25"/>
  <c r="K71" i="25"/>
  <c r="L71" i="25" s="1"/>
  <c r="O71" i="25" s="1"/>
  <c r="K199" i="25"/>
  <c r="K92" i="25"/>
  <c r="N92" i="25" s="1"/>
  <c r="K97" i="25"/>
  <c r="L97" i="25" s="1"/>
  <c r="O97" i="25" s="1"/>
  <c r="K298" i="25"/>
  <c r="N298" i="25" s="1"/>
  <c r="K426" i="25"/>
  <c r="K554" i="25"/>
  <c r="N554" i="25" s="1"/>
  <c r="K162" i="25"/>
  <c r="L162" i="25" s="1"/>
  <c r="O162" i="25" s="1"/>
  <c r="K331" i="25"/>
  <c r="N331" i="25" s="1"/>
  <c r="K395" i="25"/>
  <c r="L395" i="25" s="1"/>
  <c r="O395" i="25" s="1"/>
  <c r="K523" i="25"/>
  <c r="N523" i="25" s="1"/>
  <c r="K260" i="25"/>
  <c r="N260" i="25" s="1"/>
  <c r="K516" i="25"/>
  <c r="L516" i="25" s="1"/>
  <c r="O516" i="25" s="1"/>
  <c r="K344" i="25"/>
  <c r="L344" i="25" s="1"/>
  <c r="O344" i="25" s="1"/>
  <c r="K321" i="25"/>
  <c r="L321" i="25" s="1"/>
  <c r="O321" i="25" s="1"/>
  <c r="K577" i="25"/>
  <c r="L577" i="25" s="1"/>
  <c r="O577" i="25" s="1"/>
  <c r="K349" i="25"/>
  <c r="N349" i="25" s="1"/>
  <c r="K599" i="25"/>
  <c r="N599" i="25" s="1"/>
  <c r="K544" i="25"/>
  <c r="L544" i="25" s="1"/>
  <c r="O544" i="25" s="1"/>
  <c r="K521" i="25"/>
  <c r="K143" i="25"/>
  <c r="K467" i="25"/>
  <c r="L467" i="25" s="1"/>
  <c r="O467" i="25" s="1"/>
  <c r="K614" i="25"/>
  <c r="L614" i="25" s="1"/>
  <c r="O614" i="25" s="1"/>
  <c r="K320" i="25"/>
  <c r="L320" i="25" s="1"/>
  <c r="O320" i="25" s="1"/>
  <c r="K35" i="25"/>
  <c r="L35" i="25" s="1"/>
  <c r="O35" i="25" s="1"/>
  <c r="K104" i="25"/>
  <c r="N104" i="25" s="1"/>
  <c r="K476" i="25"/>
  <c r="L476" i="25" s="1"/>
  <c r="O476" i="25" s="1"/>
  <c r="K497" i="25"/>
  <c r="K91" i="25"/>
  <c r="L91" i="25" s="1"/>
  <c r="O91" i="25" s="1"/>
  <c r="K219" i="25"/>
  <c r="N219" i="25" s="1"/>
  <c r="K48" i="25"/>
  <c r="L48" i="25" s="1"/>
  <c r="O48" i="25" s="1"/>
  <c r="K176" i="25"/>
  <c r="L176" i="25" s="1"/>
  <c r="O176" i="25" s="1"/>
  <c r="K137" i="25"/>
  <c r="K318" i="25"/>
  <c r="L318" i="25" s="1"/>
  <c r="O318" i="25" s="1"/>
  <c r="K446" i="25"/>
  <c r="K574" i="25"/>
  <c r="K202" i="25"/>
  <c r="K351" i="25"/>
  <c r="K479" i="25"/>
  <c r="K101" i="25"/>
  <c r="K428" i="25"/>
  <c r="L428" i="25" s="1"/>
  <c r="O428" i="25" s="1"/>
  <c r="K93" i="25"/>
  <c r="K46" i="25"/>
  <c r="K401" i="25"/>
  <c r="N401" i="25" s="1"/>
  <c r="K261" i="25"/>
  <c r="L261" i="25" s="1"/>
  <c r="O261" i="25" s="1"/>
  <c r="K621" i="25"/>
  <c r="K368" i="25"/>
  <c r="N368" i="25" s="1"/>
  <c r="K345" i="25"/>
  <c r="L345" i="25" s="1"/>
  <c r="O345" i="25" s="1"/>
  <c r="K191" i="25"/>
  <c r="N191" i="25" s="1"/>
  <c r="K241" i="25"/>
  <c r="N241" i="25" s="1"/>
  <c r="K338" i="25"/>
  <c r="N338" i="25" s="1"/>
  <c r="K387" i="25"/>
  <c r="N387" i="25" s="1"/>
  <c r="K384" i="25"/>
  <c r="N384" i="25" s="1"/>
  <c r="K67" i="25"/>
  <c r="K120" i="25"/>
  <c r="N120" i="25" s="1"/>
  <c r="K572" i="25"/>
  <c r="K469" i="25"/>
  <c r="L469" i="25" s="1"/>
  <c r="O469" i="25" s="1"/>
  <c r="K20" i="25"/>
  <c r="N20" i="25" s="1"/>
  <c r="K84" i="25"/>
  <c r="K212" i="25"/>
  <c r="N212" i="25" s="1"/>
  <c r="K276" i="25"/>
  <c r="L276" i="25" s="1"/>
  <c r="K230" i="25"/>
  <c r="K525" i="25"/>
  <c r="K211" i="25"/>
  <c r="N211" i="25" s="1"/>
  <c r="K217" i="25"/>
  <c r="K374" i="25"/>
  <c r="L374" i="25" s="1"/>
  <c r="O374" i="25" s="1"/>
  <c r="K502" i="25"/>
  <c r="K58" i="25"/>
  <c r="K279" i="25"/>
  <c r="L279" i="25" s="1"/>
  <c r="K407" i="25"/>
  <c r="K471" i="25"/>
  <c r="K69" i="25"/>
  <c r="L69" i="25" s="1"/>
  <c r="O69" i="25" s="1"/>
  <c r="K520" i="25"/>
  <c r="L520" i="25" s="1"/>
  <c r="K238" i="25"/>
  <c r="K245" i="25"/>
  <c r="K272" i="25"/>
  <c r="K528" i="25"/>
  <c r="K313" i="25"/>
  <c r="K569" i="25"/>
  <c r="K151" i="25"/>
  <c r="K215" i="25"/>
  <c r="L215" i="25" s="1"/>
  <c r="O215" i="25" s="1"/>
  <c r="K108" i="25"/>
  <c r="L108" i="25" s="1"/>
  <c r="O108" i="25" s="1"/>
  <c r="K236" i="25"/>
  <c r="L236" i="25" s="1"/>
  <c r="O236" i="25" s="1"/>
  <c r="K250" i="25"/>
  <c r="K442" i="25"/>
  <c r="N442" i="25" s="1"/>
  <c r="K506" i="25"/>
  <c r="K66" i="25"/>
  <c r="N66" i="25" s="1"/>
  <c r="K283" i="25"/>
  <c r="N283" i="25" s="1"/>
  <c r="K411" i="25"/>
  <c r="L411" i="25" s="1"/>
  <c r="O411" i="25" s="1"/>
  <c r="K539" i="25"/>
  <c r="N539" i="25" s="1"/>
  <c r="K292" i="25"/>
  <c r="N292" i="25" s="1"/>
  <c r="K548" i="25"/>
  <c r="K408" i="25"/>
  <c r="L408" i="25" s="1"/>
  <c r="O408" i="25" s="1"/>
  <c r="K385" i="25"/>
  <c r="K619" i="25"/>
  <c r="L619" i="25" s="1"/>
  <c r="O619" i="25" s="1"/>
  <c r="K381" i="25"/>
  <c r="L381" i="25" s="1"/>
  <c r="O381" i="25" s="1"/>
  <c r="K617" i="25"/>
  <c r="L617" i="25" s="1"/>
  <c r="O617" i="25" s="1"/>
  <c r="K600" i="25"/>
  <c r="K585" i="25"/>
  <c r="L585" i="25" s="1"/>
  <c r="O585" i="25" s="1"/>
  <c r="K207" i="25"/>
  <c r="K258" i="25"/>
  <c r="L258" i="25" s="1"/>
  <c r="O258" i="25" s="1"/>
  <c r="K482" i="25"/>
  <c r="K371" i="25"/>
  <c r="L371" i="25" s="1"/>
  <c r="O371" i="25" s="1"/>
  <c r="K448" i="25"/>
  <c r="N448" i="25" s="1"/>
  <c r="K136" i="25"/>
  <c r="N136" i="25" s="1"/>
  <c r="K540" i="25"/>
  <c r="L540" i="25" s="1"/>
  <c r="O540" i="25" s="1"/>
  <c r="K107" i="25"/>
  <c r="L107" i="25" s="1"/>
  <c r="O107" i="25" s="1"/>
  <c r="K64" i="25"/>
  <c r="L64" i="25" s="1"/>
  <c r="O64" i="25" s="1"/>
  <c r="K192" i="25"/>
  <c r="L192" i="25" s="1"/>
  <c r="O192" i="25" s="1"/>
  <c r="K270" i="25"/>
  <c r="K398" i="25"/>
  <c r="K526" i="25"/>
  <c r="K590" i="25"/>
  <c r="L590" i="25" s="1"/>
  <c r="O590" i="25" s="1"/>
  <c r="K234" i="25"/>
  <c r="L234" i="25" s="1"/>
  <c r="O234" i="25" s="1"/>
  <c r="K367" i="25"/>
  <c r="L367" i="25" s="1"/>
  <c r="O367" i="25" s="1"/>
  <c r="K559" i="25"/>
  <c r="N559" i="25" s="1"/>
  <c r="K332" i="25"/>
  <c r="N332" i="25" s="1"/>
  <c r="K587" i="25"/>
  <c r="K488" i="25"/>
  <c r="L488" i="25" s="1"/>
  <c r="O488" i="25" s="1"/>
  <c r="K86" i="25"/>
  <c r="N86" i="25" s="1"/>
  <c r="K421" i="25"/>
  <c r="L421" i="25" s="1"/>
  <c r="O421" i="25" s="1"/>
  <c r="K109" i="25"/>
  <c r="L109" i="25" s="1"/>
  <c r="O109" i="25" s="1"/>
  <c r="K62" i="25"/>
  <c r="N62" i="25" s="1"/>
  <c r="K409" i="25"/>
  <c r="L409" i="25" s="1"/>
  <c r="O409" i="25" s="1"/>
  <c r="K49" i="25"/>
  <c r="N49" i="25" s="1"/>
  <c r="K354" i="25"/>
  <c r="K562" i="25"/>
  <c r="K419" i="25"/>
  <c r="K13" i="25"/>
  <c r="L13" i="25" s="1"/>
  <c r="O13" i="25" s="1"/>
  <c r="K512" i="25"/>
  <c r="L512" i="25" s="1"/>
  <c r="O512" i="25" s="1"/>
  <c r="K24" i="25"/>
  <c r="N24" i="25" s="1"/>
  <c r="K262" i="25"/>
  <c r="L262" i="25" s="1"/>
  <c r="O262" i="25" s="1"/>
  <c r="K380" i="25"/>
  <c r="K533" i="25"/>
  <c r="L533" i="25" s="1"/>
  <c r="O533" i="25" s="1"/>
  <c r="K111" i="25"/>
  <c r="K100" i="25"/>
  <c r="K228" i="25"/>
  <c r="K312" i="25"/>
  <c r="K301" i="25"/>
  <c r="K557" i="25"/>
  <c r="K243" i="25"/>
  <c r="K246" i="25"/>
  <c r="K326" i="25"/>
  <c r="K454" i="25"/>
  <c r="K90" i="25"/>
  <c r="K295" i="25"/>
  <c r="K359" i="25"/>
  <c r="K487" i="25"/>
  <c r="K133" i="25"/>
  <c r="K584" i="25"/>
  <c r="K54" i="25"/>
  <c r="K336" i="25"/>
  <c r="K377" i="25"/>
  <c r="K55" i="25"/>
  <c r="N55" i="25" s="1"/>
  <c r="K119" i="25"/>
  <c r="L119" i="25" s="1"/>
  <c r="O119" i="25" s="1"/>
  <c r="K183" i="25"/>
  <c r="K12" i="25"/>
  <c r="L12" i="25" s="1"/>
  <c r="O12" i="25" s="1"/>
  <c r="K76" i="25"/>
  <c r="K140" i="25"/>
  <c r="L140" i="25" s="1"/>
  <c r="O140" i="25" s="1"/>
  <c r="K204" i="25"/>
  <c r="K65" i="25"/>
  <c r="N65" i="25" s="1"/>
  <c r="K193" i="25"/>
  <c r="K282" i="25"/>
  <c r="L282" i="25" s="1"/>
  <c r="O282" i="25" s="1"/>
  <c r="K346" i="25"/>
  <c r="L346" i="25" s="1"/>
  <c r="O346" i="25" s="1"/>
  <c r="K410" i="25"/>
  <c r="K474" i="25"/>
  <c r="K538" i="25"/>
  <c r="K602" i="25"/>
  <c r="K130" i="25"/>
  <c r="N130" i="25" s="1"/>
  <c r="K251" i="25"/>
  <c r="K315" i="25"/>
  <c r="K379" i="25"/>
  <c r="L379" i="25" s="1"/>
  <c r="O379" i="25" s="1"/>
  <c r="K443" i="25"/>
  <c r="N443" i="25" s="1"/>
  <c r="K507" i="25"/>
  <c r="K571" i="25"/>
  <c r="K213" i="25"/>
  <c r="K356" i="25"/>
  <c r="L356" i="25" s="1"/>
  <c r="O356" i="25" s="1"/>
  <c r="K484" i="25"/>
  <c r="N484" i="25" s="1"/>
  <c r="K603" i="25"/>
  <c r="L603" i="25" s="1"/>
  <c r="O603" i="25" s="1"/>
  <c r="K280" i="25"/>
  <c r="N280" i="25" s="1"/>
  <c r="K536" i="25"/>
  <c r="L536" i="25" s="1"/>
  <c r="O536" i="25" s="1"/>
  <c r="K257" i="25"/>
  <c r="N257" i="25" s="1"/>
  <c r="K513" i="25"/>
  <c r="K134" i="25"/>
  <c r="L134" i="25" s="1"/>
  <c r="O134" i="25" s="1"/>
  <c r="K317" i="25"/>
  <c r="L317" i="25" s="1"/>
  <c r="O317" i="25" s="1"/>
  <c r="K445" i="25"/>
  <c r="N445" i="25" s="1"/>
  <c r="K573" i="25"/>
  <c r="L573" i="25" s="1"/>
  <c r="O573" i="25" s="1"/>
  <c r="K205" i="25"/>
  <c r="K480" i="25"/>
  <c r="L480" i="25" s="1"/>
  <c r="O480" i="25" s="1"/>
  <c r="K158" i="25"/>
  <c r="N158" i="25" s="1"/>
  <c r="K457" i="25"/>
  <c r="K127" i="25"/>
  <c r="L127" i="25" s="1"/>
  <c r="O127" i="25" s="1"/>
  <c r="K145" i="25"/>
  <c r="N145" i="25" s="1"/>
  <c r="K307" i="25"/>
  <c r="N307" i="25" s="1"/>
  <c r="K435" i="25"/>
  <c r="K563" i="25"/>
  <c r="N563" i="25" s="1"/>
  <c r="K248" i="25"/>
  <c r="L248" i="25" s="1"/>
  <c r="O248" i="25" s="1"/>
  <c r="K481" i="25"/>
  <c r="K166" i="25"/>
  <c r="L166" i="25" s="1"/>
  <c r="O166" i="25" s="1"/>
  <c r="K141" i="25"/>
  <c r="L141" i="25" s="1"/>
  <c r="O141" i="25" s="1"/>
  <c r="K553" i="25"/>
  <c r="L553" i="25" s="1"/>
  <c r="O553" i="25" s="1"/>
  <c r="K227" i="25"/>
  <c r="K88" i="25"/>
  <c r="K200" i="25"/>
  <c r="N200" i="25" s="1"/>
  <c r="K412" i="25"/>
  <c r="K29" i="25"/>
  <c r="N29" i="25" s="1"/>
  <c r="K373" i="25"/>
  <c r="K173" i="25"/>
  <c r="L173" i="25" s="1"/>
  <c r="O173" i="25" s="1"/>
  <c r="K75" i="25"/>
  <c r="L75" i="25" s="1"/>
  <c r="O75" i="25" s="1"/>
  <c r="K139" i="25"/>
  <c r="N139" i="25" s="1"/>
  <c r="K203" i="25"/>
  <c r="L203" i="25" s="1"/>
  <c r="O203" i="25" s="1"/>
  <c r="K32" i="25"/>
  <c r="L32" i="25" s="1"/>
  <c r="O32" i="25" s="1"/>
  <c r="K96" i="25"/>
  <c r="K160" i="25"/>
  <c r="L160" i="25" s="1"/>
  <c r="O160" i="25" s="1"/>
  <c r="K224" i="25"/>
  <c r="K105" i="25"/>
  <c r="L105" i="25" s="1"/>
  <c r="O105" i="25" s="1"/>
  <c r="K233" i="25"/>
  <c r="K302" i="25"/>
  <c r="L302" i="25" s="1"/>
  <c r="O302" i="25" s="1"/>
  <c r="K366" i="25"/>
  <c r="L366" i="25" s="1"/>
  <c r="O366" i="25" s="1"/>
  <c r="K430" i="25"/>
  <c r="L430" i="25" s="1"/>
  <c r="O430" i="25" s="1"/>
  <c r="K494" i="25"/>
  <c r="L494" i="25" s="1"/>
  <c r="O494" i="25" s="1"/>
  <c r="K558" i="25"/>
  <c r="K42" i="25"/>
  <c r="K170" i="25"/>
  <c r="L170" i="25" s="1"/>
  <c r="O170" i="25" s="1"/>
  <c r="K271" i="25"/>
  <c r="L271" i="25" s="1"/>
  <c r="O271" i="25" s="1"/>
  <c r="K335" i="25"/>
  <c r="L335" i="25" s="1"/>
  <c r="O335" i="25" s="1"/>
  <c r="K399" i="25"/>
  <c r="L399" i="25" s="1"/>
  <c r="O399" i="25" s="1"/>
  <c r="K463" i="25"/>
  <c r="L463" i="25" s="1"/>
  <c r="O463" i="25" s="1"/>
  <c r="K527" i="25"/>
  <c r="L527" i="25" s="1"/>
  <c r="O527" i="25" s="1"/>
  <c r="K37" i="25"/>
  <c r="N37" i="25" s="1"/>
  <c r="K268" i="25"/>
  <c r="N268" i="25" s="1"/>
  <c r="K396" i="25"/>
  <c r="L396" i="25" s="1"/>
  <c r="O396" i="25" s="1"/>
  <c r="K524" i="25"/>
  <c r="L524" i="25" s="1"/>
  <c r="O524" i="25" s="1"/>
  <c r="K624" i="25"/>
  <c r="K360" i="25"/>
  <c r="L360" i="25" s="1"/>
  <c r="O360" i="25" s="1"/>
  <c r="K605" i="25"/>
  <c r="L605" i="25" s="1"/>
  <c r="O605" i="25" s="1"/>
  <c r="K337" i="25"/>
  <c r="L337" i="25" s="1"/>
  <c r="O337" i="25" s="1"/>
  <c r="K591" i="25"/>
  <c r="N591" i="25" s="1"/>
  <c r="K214" i="25"/>
  <c r="K357" i="25"/>
  <c r="L357" i="25" s="1"/>
  <c r="O357" i="25" s="1"/>
  <c r="K485" i="25"/>
  <c r="L485" i="25" s="1"/>
  <c r="O485" i="25" s="1"/>
  <c r="K604" i="25"/>
  <c r="N604" i="25" s="1"/>
  <c r="K304" i="25"/>
  <c r="L304" i="25" s="1"/>
  <c r="O304" i="25" s="1"/>
  <c r="K560" i="25"/>
  <c r="L560" i="25" s="1"/>
  <c r="O560" i="25" s="1"/>
  <c r="K281" i="25"/>
  <c r="L281" i="25" s="1"/>
  <c r="O281" i="25" s="1"/>
  <c r="K537" i="25"/>
  <c r="K79" i="25"/>
  <c r="K177" i="25"/>
  <c r="L177" i="25" s="1"/>
  <c r="O177" i="25" s="1"/>
  <c r="K306" i="25"/>
  <c r="N306" i="25" s="1"/>
  <c r="K355" i="25"/>
  <c r="L355" i="25" s="1"/>
  <c r="O355" i="25" s="1"/>
  <c r="K483" i="25"/>
  <c r="K163" i="25"/>
  <c r="N163" i="25" s="1"/>
  <c r="K72" i="25"/>
  <c r="N72" i="25" s="1"/>
  <c r="K216" i="25"/>
  <c r="N216" i="25" s="1"/>
  <c r="K508" i="25"/>
  <c r="N508" i="25" s="1"/>
  <c r="K405" i="25"/>
  <c r="L405" i="25" s="1"/>
  <c r="O405" i="25" s="1"/>
  <c r="K239" i="25"/>
  <c r="K68" i="25"/>
  <c r="K132" i="25"/>
  <c r="K196" i="25"/>
  <c r="N196" i="25" s="1"/>
  <c r="K450" i="25"/>
  <c r="K244" i="25"/>
  <c r="K440" i="25"/>
  <c r="L440" i="25" s="1"/>
  <c r="O440" i="25" s="1"/>
  <c r="K102" i="25"/>
  <c r="N102" i="25" s="1"/>
  <c r="K365" i="25"/>
  <c r="K493" i="25"/>
  <c r="K51" i="25"/>
  <c r="L51" i="25" s="1"/>
  <c r="O51" i="25" s="1"/>
  <c r="K179" i="25"/>
  <c r="L179" i="25" s="1"/>
  <c r="O179" i="25" s="1"/>
  <c r="K57" i="25"/>
  <c r="K185" i="25"/>
  <c r="K294" i="25"/>
  <c r="K358" i="25"/>
  <c r="N358" i="25" s="1"/>
  <c r="K422" i="25"/>
  <c r="N422" i="25" s="1"/>
  <c r="K486" i="25"/>
  <c r="K550" i="25"/>
  <c r="N550" i="25" s="1"/>
  <c r="K26" i="25"/>
  <c r="N26" i="25" s="1"/>
  <c r="K154" i="25"/>
  <c r="K263" i="25"/>
  <c r="K327" i="25"/>
  <c r="K391" i="25"/>
  <c r="K455" i="25"/>
  <c r="N455" i="25" s="1"/>
  <c r="K519" i="25"/>
  <c r="K583" i="25"/>
  <c r="K252" i="25"/>
  <c r="L252" i="25" s="1"/>
  <c r="O252" i="25" s="1"/>
  <c r="K456" i="25"/>
  <c r="L456" i="25" s="1"/>
  <c r="O456" i="25" s="1"/>
  <c r="K110" i="25"/>
  <c r="K433" i="25"/>
  <c r="L433" i="25" s="1"/>
  <c r="O433" i="25" s="1"/>
  <c r="K182" i="25"/>
  <c r="L182" i="25" s="1"/>
  <c r="O182" i="25" s="1"/>
  <c r="K613" i="25"/>
  <c r="N613" i="25" s="1"/>
  <c r="K464" i="25"/>
  <c r="K249" i="25"/>
  <c r="K505" i="25"/>
  <c r="L505" i="25" s="1"/>
  <c r="O505" i="25" s="1"/>
  <c r="E66" i="14"/>
  <c r="I68" i="14"/>
  <c r="I67" i="14"/>
  <c r="E68" i="14"/>
  <c r="E67" i="14"/>
  <c r="E106" i="5"/>
  <c r="J96" i="5" s="1"/>
  <c r="AK237" i="25" l="1"/>
  <c r="AK615" i="25"/>
  <c r="AK243" i="25"/>
  <c r="AK91" i="25"/>
  <c r="AK217" i="25"/>
  <c r="AK251" i="25"/>
  <c r="O520" i="25"/>
  <c r="P520" i="25" s="1"/>
  <c r="O279" i="25"/>
  <c r="P279" i="25" s="1"/>
  <c r="O276" i="25"/>
  <c r="P276" i="25" s="1"/>
  <c r="O535" i="25"/>
  <c r="P535" i="25" s="1"/>
  <c r="O159" i="25"/>
  <c r="P159" i="25" s="1"/>
  <c r="M564" i="25"/>
  <c r="O564" i="25"/>
  <c r="P564" i="25" s="1"/>
  <c r="M466" i="25"/>
  <c r="O466" i="25"/>
  <c r="O436" i="25"/>
  <c r="P436" i="25" s="1"/>
  <c r="O222" i="25"/>
  <c r="P222" i="25" s="1"/>
  <c r="O247" i="25"/>
  <c r="P247" i="25" s="1"/>
  <c r="AK295" i="25"/>
  <c r="AK309" i="25"/>
  <c r="AK195" i="25"/>
  <c r="AK483" i="25"/>
  <c r="AK191" i="25"/>
  <c r="AK74" i="25"/>
  <c r="AK219" i="25"/>
  <c r="AK38" i="25"/>
  <c r="AK577" i="25"/>
  <c r="AK75" i="25"/>
  <c r="AK401" i="25"/>
  <c r="AK507" i="25"/>
  <c r="AK179" i="25"/>
  <c r="AK13" i="25"/>
  <c r="AK194" i="25"/>
  <c r="AK517" i="25"/>
  <c r="AK589" i="25"/>
  <c r="AK261" i="25"/>
  <c r="AK501" i="25"/>
  <c r="AK521" i="25"/>
  <c r="AK135" i="25"/>
  <c r="AK281" i="25"/>
  <c r="AK96" i="25"/>
  <c r="AK117" i="25"/>
  <c r="AK464" i="25"/>
  <c r="AK263" i="25"/>
  <c r="AK419" i="25"/>
  <c r="AK63" i="25"/>
  <c r="AK187" i="25"/>
  <c r="AK266" i="25"/>
  <c r="AK441" i="25"/>
  <c r="AK278" i="25"/>
  <c r="AK432" i="25"/>
  <c r="AK431" i="25"/>
  <c r="AK307" i="25"/>
  <c r="AK624" i="25"/>
  <c r="AK594" i="25"/>
  <c r="AK452" i="25"/>
  <c r="AK548" i="25"/>
  <c r="AK305" i="25"/>
  <c r="AK599" i="25"/>
  <c r="AK274" i="25"/>
  <c r="AK519" i="25"/>
  <c r="AK131" i="25"/>
  <c r="AK541" i="25"/>
  <c r="AK555" i="25"/>
  <c r="AK299" i="25"/>
  <c r="AK61" i="25"/>
  <c r="AK347" i="25"/>
  <c r="AK328" i="25"/>
  <c r="AK260" i="25"/>
  <c r="AK426" i="25"/>
  <c r="AK84" i="25"/>
  <c r="AK252" i="25"/>
  <c r="AK422" i="25"/>
  <c r="AK492" i="25"/>
  <c r="AK320" i="25"/>
  <c r="AK316" i="25"/>
  <c r="AK12" i="25"/>
  <c r="AK121" i="25"/>
  <c r="AK477" i="25"/>
  <c r="AK313" i="25"/>
  <c r="AK469" i="25"/>
  <c r="AK579" i="25"/>
  <c r="AK42" i="25"/>
  <c r="AK593" i="25"/>
  <c r="AK352" i="25"/>
  <c r="AK150" i="25"/>
  <c r="AK369" i="25"/>
  <c r="AK341" i="25"/>
  <c r="AK604" i="25"/>
  <c r="AK331" i="25"/>
  <c r="AK291" i="25"/>
  <c r="AK356" i="25"/>
  <c r="AK24" i="25"/>
  <c r="AK351" i="25"/>
  <c r="AK265" i="25"/>
  <c r="AK561" i="25"/>
  <c r="AK69" i="25"/>
  <c r="AK343" i="25"/>
  <c r="AK83" i="25"/>
  <c r="AK177" i="25"/>
  <c r="AK560" i="25"/>
  <c r="AK605" i="25"/>
  <c r="AK463" i="25"/>
  <c r="AK481" i="25"/>
  <c r="AK259" i="25"/>
  <c r="AK457" i="25"/>
  <c r="AK573" i="25"/>
  <c r="AK513" i="25"/>
  <c r="AK603" i="25"/>
  <c r="AK571" i="25"/>
  <c r="AK282" i="25"/>
  <c r="AK119" i="25"/>
  <c r="AK455" i="25"/>
  <c r="AK154" i="25"/>
  <c r="AK57" i="25"/>
  <c r="AK239" i="25"/>
  <c r="AK473" i="25"/>
  <c r="AK581" i="25"/>
  <c r="AK529" i="25"/>
  <c r="AK575" i="25"/>
  <c r="AK286" i="25"/>
  <c r="AK425" i="25"/>
  <c r="AK30" i="25"/>
  <c r="AK413" i="25"/>
  <c r="AK491" i="25"/>
  <c r="AK226" i="25"/>
  <c r="AK161" i="25"/>
  <c r="AK400" i="25"/>
  <c r="AK153" i="25"/>
  <c r="AK86" i="25"/>
  <c r="AK509" i="25"/>
  <c r="AK283" i="25"/>
  <c r="AK250" i="25"/>
  <c r="AK336" i="25"/>
  <c r="AK518" i="25"/>
  <c r="AK312" i="25"/>
  <c r="AK610" i="25"/>
  <c r="AK620" i="25"/>
  <c r="AK554" i="25"/>
  <c r="AK156" i="25"/>
  <c r="AK532" i="25"/>
  <c r="AK504" i="25"/>
  <c r="AK212" i="25"/>
  <c r="AK216" i="25"/>
  <c r="AK558" i="25"/>
  <c r="AK494" i="25"/>
  <c r="AK538" i="25"/>
  <c r="AK500" i="25"/>
  <c r="AK440" i="25"/>
  <c r="AK450" i="25"/>
  <c r="AK196" i="25"/>
  <c r="AK184" i="25"/>
  <c r="AK552" i="25"/>
  <c r="AK478" i="25"/>
  <c r="AK458" i="25"/>
  <c r="AK434" i="25"/>
  <c r="AK392" i="25"/>
  <c r="AK406" i="25"/>
  <c r="AK562" i="25"/>
  <c r="AK460" i="25"/>
  <c r="AK526" i="25"/>
  <c r="AK284" i="25"/>
  <c r="AK482" i="25"/>
  <c r="AK600" i="25"/>
  <c r="AK420" i="25"/>
  <c r="AK442" i="25"/>
  <c r="AK236" i="25"/>
  <c r="AK44" i="25"/>
  <c r="AK522" i="25"/>
  <c r="AK277" i="25"/>
  <c r="AK287" i="25"/>
  <c r="AK531" i="25"/>
  <c r="AK544" i="25"/>
  <c r="AK595" i="25"/>
  <c r="AK459" i="25"/>
  <c r="AK94" i="25"/>
  <c r="AK528" i="25"/>
  <c r="AK214" i="25"/>
  <c r="AK224" i="25"/>
  <c r="AK29" i="25"/>
  <c r="AK158" i="25"/>
  <c r="AK257" i="25"/>
  <c r="AK193" i="25"/>
  <c r="AK55" i="25"/>
  <c r="AK505" i="25"/>
  <c r="AK338" i="25"/>
  <c r="AK273" i="25"/>
  <c r="AK255" i="25"/>
  <c r="AK201" i="25"/>
  <c r="AK59" i="25"/>
  <c r="AK467" i="25"/>
  <c r="AK231" i="25"/>
  <c r="AK439" i="25"/>
  <c r="AK333" i="25"/>
  <c r="AK322" i="25"/>
  <c r="AK175" i="25"/>
  <c r="AK409" i="25"/>
  <c r="AK465" i="25"/>
  <c r="AK559" i="25"/>
  <c r="AK303" i="25"/>
  <c r="AK297" i="25"/>
  <c r="AK563" i="25"/>
  <c r="AK209" i="25"/>
  <c r="AK381" i="25"/>
  <c r="AK14" i="25"/>
  <c r="AK129" i="25"/>
  <c r="AK476" i="25"/>
  <c r="AK104" i="25"/>
  <c r="AK490" i="25"/>
  <c r="AK546" i="25"/>
  <c r="AK566" i="25"/>
  <c r="AK430" i="25"/>
  <c r="AK410" i="25"/>
  <c r="AK80" i="25"/>
  <c r="AK598" i="25"/>
  <c r="AK462" i="25"/>
  <c r="AK408" i="25"/>
  <c r="AK378" i="25"/>
  <c r="AK140" i="25"/>
  <c r="AK116" i="25"/>
  <c r="AK540" i="25"/>
  <c r="AK512" i="25"/>
  <c r="AK241" i="25"/>
  <c r="AK137" i="25"/>
  <c r="AK95" i="25"/>
  <c r="AK186" i="25"/>
  <c r="AK89" i="25"/>
  <c r="AK397" i="25"/>
  <c r="AK489" i="25"/>
  <c r="AK323" i="25"/>
  <c r="AK537" i="25"/>
  <c r="AK591" i="25"/>
  <c r="AK37" i="25"/>
  <c r="AK335" i="25"/>
  <c r="AK160" i="25"/>
  <c r="AK139" i="25"/>
  <c r="AK499" i="25"/>
  <c r="AK81" i="25"/>
  <c r="AK480" i="25"/>
  <c r="AK317" i="25"/>
  <c r="AK443" i="25"/>
  <c r="AK130" i="25"/>
  <c r="AK65" i="25"/>
  <c r="AK23" i="25"/>
  <c r="AK249" i="25"/>
  <c r="AK327" i="25"/>
  <c r="AK51" i="25"/>
  <c r="AK405" i="25"/>
  <c r="AK113" i="25"/>
  <c r="AK325" i="25"/>
  <c r="AK73" i="25"/>
  <c r="AK173" i="25"/>
  <c r="AK269" i="25"/>
  <c r="AK339" i="25"/>
  <c r="AK70" i="25"/>
  <c r="AK189" i="25"/>
  <c r="AK330" i="25"/>
  <c r="AK167" i="25"/>
  <c r="AK178" i="25"/>
  <c r="AK118" i="25"/>
  <c r="AK197" i="25"/>
  <c r="AK375" i="25"/>
  <c r="AK342" i="25"/>
  <c r="AK147" i="25"/>
  <c r="AK601" i="25"/>
  <c r="AK78" i="25"/>
  <c r="AK306" i="25"/>
  <c r="AK62" i="25"/>
  <c r="AK421" i="25"/>
  <c r="AK174" i="25"/>
  <c r="AK495" i="25"/>
  <c r="AK234" i="25"/>
  <c r="AK43" i="25"/>
  <c r="AK141" i="25"/>
  <c r="AK435" i="25"/>
  <c r="AK207" i="25"/>
  <c r="AK253" i="25"/>
  <c r="AK215" i="25"/>
  <c r="AK390" i="25"/>
  <c r="AK428" i="25"/>
  <c r="AK300" i="25"/>
  <c r="AK28" i="25"/>
  <c r="AK272" i="25"/>
  <c r="AK520" i="25"/>
  <c r="AK276" i="25"/>
  <c r="AK148" i="25"/>
  <c r="AK444" i="25"/>
  <c r="AK72" i="25"/>
  <c r="AK396" i="25"/>
  <c r="AK366" i="25"/>
  <c r="AK412" i="25"/>
  <c r="AK248" i="25"/>
  <c r="AK536" i="25"/>
  <c r="AK550" i="25"/>
  <c r="AK244" i="25"/>
  <c r="AK132" i="25"/>
  <c r="AK380" i="25"/>
  <c r="AK40" i="25"/>
  <c r="AK16" i="25"/>
  <c r="AK580" i="25"/>
  <c r="AK376" i="25"/>
  <c r="AK618" i="25"/>
  <c r="AK398" i="25"/>
  <c r="AK192" i="25"/>
  <c r="AK292" i="25"/>
  <c r="N564" i="25"/>
  <c r="AA10" i="25"/>
  <c r="AI10" i="25" s="1"/>
  <c r="W10" i="25"/>
  <c r="AE10" i="25" s="1"/>
  <c r="X10" i="25"/>
  <c r="Z10" i="25"/>
  <c r="AH10" i="25" s="1"/>
  <c r="Y10" i="25"/>
  <c r="AG10" i="25" s="1"/>
  <c r="AA11" i="25"/>
  <c r="X11" i="25"/>
  <c r="W11" i="25"/>
  <c r="AE11" i="25" s="1"/>
  <c r="Y11" i="25"/>
  <c r="AG11" i="25" s="1"/>
  <c r="Z11" i="25"/>
  <c r="AH11" i="25" s="1"/>
  <c r="V11" i="25"/>
  <c r="AD11" i="25" s="1"/>
  <c r="V10" i="25"/>
  <c r="AD10" i="25" s="1"/>
  <c r="AF71" i="25"/>
  <c r="AK71" i="25" s="1"/>
  <c r="AF289" i="25"/>
  <c r="AK289" i="25" s="1"/>
  <c r="AF31" i="25"/>
  <c r="AK31" i="25" s="1"/>
  <c r="AF18" i="25"/>
  <c r="AK18" i="25" s="1"/>
  <c r="AF25" i="25"/>
  <c r="AK25" i="25" s="1"/>
  <c r="AF488" i="25"/>
  <c r="AK488" i="25" s="1"/>
  <c r="AF235" i="25"/>
  <c r="AK235" i="25" s="1"/>
  <c r="AF136" i="25"/>
  <c r="AK136" i="25" s="1"/>
  <c r="AF524" i="25"/>
  <c r="AK524" i="25" s="1"/>
  <c r="AF21" i="25"/>
  <c r="AK21" i="25" s="1"/>
  <c r="AF484" i="25"/>
  <c r="AK484" i="25" s="1"/>
  <c r="AF359" i="25"/>
  <c r="AK359" i="25" s="1"/>
  <c r="AF533" i="25"/>
  <c r="AK533" i="25" s="1"/>
  <c r="AF446" i="25"/>
  <c r="AK446" i="25" s="1"/>
  <c r="AF539" i="25"/>
  <c r="AK539" i="25" s="1"/>
  <c r="AF87" i="25"/>
  <c r="AK87" i="25" s="1"/>
  <c r="AF267" i="25"/>
  <c r="AK267" i="25" s="1"/>
  <c r="AF493" i="25"/>
  <c r="AK493" i="25" s="1"/>
  <c r="AF511" i="25"/>
  <c r="AK511" i="25" s="1"/>
  <c r="AF76" i="25"/>
  <c r="AK76" i="25" s="1"/>
  <c r="AF311" i="25"/>
  <c r="AK311" i="25" s="1"/>
  <c r="AF19" i="25"/>
  <c r="AK19" i="25" s="1"/>
  <c r="AF515" i="25"/>
  <c r="AK515" i="25" s="1"/>
  <c r="AF332" i="25"/>
  <c r="AK332" i="25" s="1"/>
  <c r="AF258" i="25"/>
  <c r="AK258" i="25" s="1"/>
  <c r="AF586" i="25"/>
  <c r="AK586" i="25" s="1"/>
  <c r="AF453" i="25"/>
  <c r="AK453" i="25" s="1"/>
  <c r="AF138" i="25"/>
  <c r="AK138" i="25" s="1"/>
  <c r="AF445" i="25"/>
  <c r="AK445" i="25" s="1"/>
  <c r="AF568" i="25"/>
  <c r="AK568" i="25" s="1"/>
  <c r="AF402" i="25"/>
  <c r="AK402" i="25" s="1"/>
  <c r="AF516" i="25"/>
  <c r="AK516" i="25" s="1"/>
  <c r="AF225" i="25"/>
  <c r="AK225" i="25" s="1"/>
  <c r="AF486" i="25"/>
  <c r="AK486" i="25" s="1"/>
  <c r="AF474" i="25"/>
  <c r="AK474" i="25" s="1"/>
  <c r="AF534" i="25"/>
  <c r="AK534" i="25" s="1"/>
  <c r="AF293" i="25"/>
  <c r="AK293" i="25" s="1"/>
  <c r="AF404" i="25"/>
  <c r="AK404" i="25" s="1"/>
  <c r="AF232" i="25"/>
  <c r="AK232" i="25" s="1"/>
  <c r="AF385" i="25"/>
  <c r="AK385" i="25" s="1"/>
  <c r="AF50" i="25"/>
  <c r="AK50" i="25" s="1"/>
  <c r="AF436" i="25"/>
  <c r="AK436" i="25" s="1"/>
  <c r="AF128" i="25"/>
  <c r="AK128" i="25" s="1"/>
  <c r="AF565" i="25"/>
  <c r="AK565" i="25" s="1"/>
  <c r="AF363" i="25"/>
  <c r="AK363" i="25" s="1"/>
  <c r="AF245" i="25"/>
  <c r="AK245" i="25" s="1"/>
  <c r="AF527" i="25"/>
  <c r="AK527" i="25" s="1"/>
  <c r="AF190" i="25"/>
  <c r="AK190" i="25" s="1"/>
  <c r="AF414" i="25"/>
  <c r="AK414" i="25" s="1"/>
  <c r="AF133" i="25"/>
  <c r="AK133" i="25" s="1"/>
  <c r="AF115" i="25"/>
  <c r="AK115" i="25" s="1"/>
  <c r="AF46" i="25"/>
  <c r="AK46" i="25" s="1"/>
  <c r="AF108" i="25"/>
  <c r="AK108" i="25" s="1"/>
  <c r="AF547" i="25"/>
  <c r="AK547" i="25" s="1"/>
  <c r="AF496" i="25"/>
  <c r="AK496" i="25" s="1"/>
  <c r="AF418" i="25"/>
  <c r="AK418" i="25" s="1"/>
  <c r="AF146" i="25"/>
  <c r="AK146" i="25" s="1"/>
  <c r="AF587" i="25"/>
  <c r="AK587" i="25" s="1"/>
  <c r="AF106" i="25"/>
  <c r="AK106" i="25" s="1"/>
  <c r="AF270" i="25"/>
  <c r="AK270" i="25" s="1"/>
  <c r="AF77" i="25"/>
  <c r="AK77" i="25" s="1"/>
  <c r="AF142" i="25"/>
  <c r="AK142" i="25" s="1"/>
  <c r="AF188" i="25"/>
  <c r="AK188" i="25" s="1"/>
  <c r="AF39" i="25"/>
  <c r="AK39" i="25" s="1"/>
  <c r="AF485" i="25"/>
  <c r="AK485" i="25" s="1"/>
  <c r="AF271" i="25"/>
  <c r="AK271" i="25" s="1"/>
  <c r="AF233" i="25"/>
  <c r="AK233" i="25" s="1"/>
  <c r="AF288" i="25"/>
  <c r="AK288" i="25" s="1"/>
  <c r="AF298" i="25"/>
  <c r="AK298" i="25" s="1"/>
  <c r="AF613" i="25"/>
  <c r="AK613" i="25" s="1"/>
  <c r="AF126" i="25"/>
  <c r="AK126" i="25" s="1"/>
  <c r="AF364" i="25"/>
  <c r="AK364" i="25" s="1"/>
  <c r="AF348" i="25"/>
  <c r="AK348" i="25" s="1"/>
  <c r="AF379" i="25"/>
  <c r="AK379" i="25" s="1"/>
  <c r="AF242" i="25"/>
  <c r="AK242" i="25" s="1"/>
  <c r="AF377" i="25"/>
  <c r="AK377" i="25" s="1"/>
  <c r="AF54" i="25"/>
  <c r="AK54" i="25" s="1"/>
  <c r="AF551" i="25"/>
  <c r="AK551" i="25" s="1"/>
  <c r="AF90" i="25"/>
  <c r="AK90" i="25" s="1"/>
  <c r="AF326" i="25"/>
  <c r="AK326" i="25" s="1"/>
  <c r="AF557" i="25"/>
  <c r="AK557" i="25" s="1"/>
  <c r="AF164" i="25"/>
  <c r="AK164" i="25" s="1"/>
  <c r="AF262" i="25"/>
  <c r="AK262" i="25" s="1"/>
  <c r="AF125" i="25"/>
  <c r="AK125" i="25" s="1"/>
  <c r="AF596" i="25"/>
  <c r="AK596" i="25" s="1"/>
  <c r="AF389" i="25"/>
  <c r="AK389" i="25" s="1"/>
  <c r="AF424" i="25"/>
  <c r="AK424" i="25" s="1"/>
  <c r="AF543" i="25"/>
  <c r="AK543" i="25" s="1"/>
  <c r="AF202" i="25"/>
  <c r="AK202" i="25" s="1"/>
  <c r="AF176" i="25"/>
  <c r="AK176" i="25" s="1"/>
  <c r="AF27" i="25"/>
  <c r="AK27" i="25" s="1"/>
  <c r="AF403" i="25"/>
  <c r="AK403" i="25" s="1"/>
  <c r="AF411" i="25"/>
  <c r="AK411" i="25" s="1"/>
  <c r="AF66" i="25"/>
  <c r="AK66" i="25" s="1"/>
  <c r="AF625" i="25"/>
  <c r="AK625" i="25" s="1"/>
  <c r="AF471" i="25"/>
  <c r="AK471" i="25" s="1"/>
  <c r="AF438" i="25"/>
  <c r="AK438" i="25" s="1"/>
  <c r="AF498" i="25"/>
  <c r="AK498" i="25" s="1"/>
  <c r="AF20" i="25"/>
  <c r="AK20" i="25" s="1"/>
  <c r="AF354" i="25"/>
  <c r="AK354" i="25" s="1"/>
  <c r="AF337" i="25"/>
  <c r="AK337" i="25" s="1"/>
  <c r="AF302" i="25"/>
  <c r="AK302" i="25" s="1"/>
  <c r="AF448" i="25"/>
  <c r="AK448" i="25" s="1"/>
  <c r="AF340" i="25"/>
  <c r="AK340" i="25" s="1"/>
  <c r="AF110" i="25"/>
  <c r="AK110" i="25" s="1"/>
  <c r="AF597" i="25"/>
  <c r="AK597" i="25" s="1"/>
  <c r="AF567" i="25"/>
  <c r="AK567" i="25" s="1"/>
  <c r="AF122" i="25"/>
  <c r="AK122" i="25" s="1"/>
  <c r="AF49" i="25"/>
  <c r="AK49" i="25" s="1"/>
  <c r="AF549" i="25"/>
  <c r="AK549" i="25" s="1"/>
  <c r="AF41" i="25"/>
  <c r="AK41" i="25" s="1"/>
  <c r="AF107" i="25"/>
  <c r="AK107" i="25" s="1"/>
  <c r="AF166" i="25"/>
  <c r="AK166" i="25" s="1"/>
  <c r="AF514" i="25"/>
  <c r="AK514" i="25" s="1"/>
  <c r="AF472" i="25"/>
  <c r="AK472" i="25" s="1"/>
  <c r="AF60" i="25"/>
  <c r="AK60" i="25" s="1"/>
  <c r="AF569" i="25"/>
  <c r="AK569" i="25" s="1"/>
  <c r="AF200" i="25"/>
  <c r="AK200" i="25" s="1"/>
  <c r="AF145" i="25"/>
  <c r="AK145" i="25" s="1"/>
  <c r="AF349" i="25"/>
  <c r="AK349" i="25" s="1"/>
  <c r="AF388" i="25"/>
  <c r="AK388" i="25" s="1"/>
  <c r="AF162" i="25"/>
  <c r="AK162" i="25" s="1"/>
  <c r="AF97" i="25"/>
  <c r="AK97" i="25" s="1"/>
  <c r="AF545" i="25"/>
  <c r="AK545" i="25" s="1"/>
  <c r="AF456" i="25"/>
  <c r="AK456" i="25" s="1"/>
  <c r="AF102" i="25"/>
  <c r="AK102" i="25" s="1"/>
  <c r="AF423" i="25"/>
  <c r="AK423" i="25" s="1"/>
  <c r="AF582" i="25"/>
  <c r="AK582" i="25" s="1"/>
  <c r="AF301" i="25"/>
  <c r="AK301" i="25" s="1"/>
  <c r="AF111" i="25"/>
  <c r="AK111" i="25" s="1"/>
  <c r="AF120" i="25"/>
  <c r="AK120" i="25" s="1"/>
  <c r="AF345" i="25"/>
  <c r="AK345" i="25" s="1"/>
  <c r="AF556" i="25"/>
  <c r="AK556" i="25" s="1"/>
  <c r="AF479" i="25"/>
  <c r="AK479" i="25" s="1"/>
  <c r="AF48" i="25"/>
  <c r="AK48" i="25" s="1"/>
  <c r="AF609" i="25"/>
  <c r="AK609" i="25" s="1"/>
  <c r="AF329" i="25"/>
  <c r="AK329" i="25" s="1"/>
  <c r="AF506" i="25"/>
  <c r="AK506" i="25" s="1"/>
  <c r="AF310" i="25"/>
  <c r="AK310" i="25" s="1"/>
  <c r="AF185" i="25"/>
  <c r="AK185" i="25" s="1"/>
  <c r="AF168" i="25"/>
  <c r="AK168" i="25" s="1"/>
  <c r="K11" i="25"/>
  <c r="L11" i="25" s="1"/>
  <c r="AF623" i="25"/>
  <c r="AK623" i="25" s="1"/>
  <c r="AF149" i="25"/>
  <c r="AK149" i="25" s="1"/>
  <c r="AF447" i="25"/>
  <c r="AK447" i="25" s="1"/>
  <c r="AF584" i="25"/>
  <c r="AK584" i="25" s="1"/>
  <c r="AF487" i="25"/>
  <c r="AK487" i="25" s="1"/>
  <c r="AF218" i="25"/>
  <c r="AK218" i="25" s="1"/>
  <c r="AF454" i="25"/>
  <c r="AK454" i="25" s="1"/>
  <c r="AF429" i="25"/>
  <c r="AK429" i="25" s="1"/>
  <c r="AF530" i="25"/>
  <c r="AK530" i="25" s="1"/>
  <c r="AF36" i="25"/>
  <c r="AK36" i="25" s="1"/>
  <c r="AF508" i="25"/>
  <c r="AK508" i="25" s="1"/>
  <c r="AF67" i="25"/>
  <c r="AK67" i="25" s="1"/>
  <c r="AF355" i="25"/>
  <c r="AK355" i="25" s="1"/>
  <c r="AF621" i="25"/>
  <c r="AK621" i="25" s="1"/>
  <c r="AF22" i="25"/>
  <c r="AK22" i="25" s="1"/>
  <c r="AF93" i="25"/>
  <c r="AK93" i="25" s="1"/>
  <c r="AF101" i="25"/>
  <c r="AK101" i="25" s="1"/>
  <c r="AF574" i="25"/>
  <c r="AK574" i="25" s="1"/>
  <c r="AF318" i="25"/>
  <c r="AK318" i="25" s="1"/>
  <c r="AF155" i="25"/>
  <c r="AK155" i="25" s="1"/>
  <c r="AF264" i="25"/>
  <c r="AK264" i="25" s="1"/>
  <c r="AF35" i="25"/>
  <c r="AK35" i="25" s="1"/>
  <c r="AF614" i="25"/>
  <c r="AK614" i="25" s="1"/>
  <c r="AF321" i="25"/>
  <c r="AK321" i="25" s="1"/>
  <c r="AF523" i="25"/>
  <c r="AK523" i="25" s="1"/>
  <c r="AF92" i="25"/>
  <c r="AK92" i="25" s="1"/>
  <c r="L275" i="25"/>
  <c r="O275" i="25" s="1"/>
  <c r="AF308" i="25"/>
  <c r="AK308" i="25" s="1"/>
  <c r="AF468" i="25"/>
  <c r="AK468" i="25" s="1"/>
  <c r="AF622" i="25"/>
  <c r="AK622" i="25" s="1"/>
  <c r="AF503" i="25"/>
  <c r="AK503" i="25" s="1"/>
  <c r="AF247" i="25"/>
  <c r="AK247" i="25" s="1"/>
  <c r="AF470" i="25"/>
  <c r="AK470" i="25" s="1"/>
  <c r="AF461" i="25"/>
  <c r="AK461" i="25" s="1"/>
  <c r="AF578" i="25"/>
  <c r="AK578" i="25" s="1"/>
  <c r="AF52" i="25"/>
  <c r="AK52" i="25" s="1"/>
  <c r="AF572" i="25"/>
  <c r="AK572" i="25" s="1"/>
  <c r="AF99" i="25"/>
  <c r="AK99" i="25" s="1"/>
  <c r="AF387" i="25"/>
  <c r="AK387" i="25" s="1"/>
  <c r="AF15" i="25"/>
  <c r="AK15" i="25" s="1"/>
  <c r="AF109" i="25"/>
  <c r="AK109" i="25" s="1"/>
  <c r="AF221" i="25"/>
  <c r="AK221" i="25" s="1"/>
  <c r="AF165" i="25"/>
  <c r="AK165" i="25" s="1"/>
  <c r="AF367" i="25"/>
  <c r="AK367" i="25" s="1"/>
  <c r="AF590" i="25"/>
  <c r="AK590" i="25" s="1"/>
  <c r="AF334" i="25"/>
  <c r="AK334" i="25" s="1"/>
  <c r="AF171" i="25"/>
  <c r="AK171" i="25" s="1"/>
  <c r="AF497" i="25"/>
  <c r="AK497" i="25" s="1"/>
  <c r="AF227" i="25"/>
  <c r="AK227" i="25" s="1"/>
  <c r="AF206" i="25"/>
  <c r="AK206" i="25" s="1"/>
  <c r="AF393" i="25"/>
  <c r="AK393" i="25" s="1"/>
  <c r="AF449" i="25"/>
  <c r="AK449" i="25" s="1"/>
  <c r="AF124" i="25"/>
  <c r="AK124" i="25" s="1"/>
  <c r="AF103" i="25"/>
  <c r="AK103" i="25" s="1"/>
  <c r="AF399" i="25"/>
  <c r="AK399" i="25" s="1"/>
  <c r="AF32" i="25"/>
  <c r="AK32" i="25" s="1"/>
  <c r="AF553" i="25"/>
  <c r="AK553" i="25" s="1"/>
  <c r="AF433" i="25"/>
  <c r="AK433" i="25" s="1"/>
  <c r="AF294" i="25"/>
  <c r="AK294" i="25" s="1"/>
  <c r="AF157" i="25"/>
  <c r="AK157" i="25" s="1"/>
  <c r="AF296" i="25"/>
  <c r="AK296" i="25" s="1"/>
  <c r="AF319" i="25"/>
  <c r="AK319" i="25" s="1"/>
  <c r="AF123" i="25"/>
  <c r="AK123" i="25" s="1"/>
  <c r="AF56" i="25"/>
  <c r="AK56" i="25" s="1"/>
  <c r="AF127" i="25"/>
  <c r="AK127" i="25" s="1"/>
  <c r="AF134" i="25"/>
  <c r="AK134" i="25" s="1"/>
  <c r="AF213" i="25"/>
  <c r="AK213" i="25" s="1"/>
  <c r="AF114" i="25"/>
  <c r="AK114" i="25" s="1"/>
  <c r="AF228" i="25"/>
  <c r="AK228" i="25" s="1"/>
  <c r="AF386" i="25"/>
  <c r="AK386" i="25" s="1"/>
  <c r="AF510" i="25"/>
  <c r="AK510" i="25" s="1"/>
  <c r="AF254" i="25"/>
  <c r="AK254" i="25" s="1"/>
  <c r="AF112" i="25"/>
  <c r="AK112" i="25" s="1"/>
  <c r="AF576" i="25"/>
  <c r="AK576" i="25" s="1"/>
  <c r="AF616" i="25"/>
  <c r="AK616" i="25" s="1"/>
  <c r="AF407" i="25"/>
  <c r="AK407" i="25" s="1"/>
  <c r="AF58" i="25"/>
  <c r="AK58" i="25" s="1"/>
  <c r="AF374" i="25"/>
  <c r="AK374" i="25" s="1"/>
  <c r="AF211" i="25"/>
  <c r="AK211" i="25" s="1"/>
  <c r="AF230" i="25"/>
  <c r="AK230" i="25" s="1"/>
  <c r="AF47" i="25"/>
  <c r="AK47" i="25" s="1"/>
  <c r="AF384" i="25"/>
  <c r="AK384" i="25" s="1"/>
  <c r="AF357" i="25"/>
  <c r="AK357" i="25" s="1"/>
  <c r="AF360" i="25"/>
  <c r="AK360" i="25" s="1"/>
  <c r="AF203" i="25"/>
  <c r="AK203" i="25" s="1"/>
  <c r="AF88" i="25"/>
  <c r="AK88" i="25" s="1"/>
  <c r="AF371" i="25"/>
  <c r="AK371" i="25" s="1"/>
  <c r="AF344" i="25"/>
  <c r="AK344" i="25" s="1"/>
  <c r="AF395" i="25"/>
  <c r="AK395" i="25" s="1"/>
  <c r="AF362" i="25"/>
  <c r="AK362" i="25" s="1"/>
  <c r="AF199" i="25"/>
  <c r="AK199" i="25" s="1"/>
  <c r="AF26" i="25"/>
  <c r="AK26" i="25" s="1"/>
  <c r="AF608" i="25"/>
  <c r="AK608" i="25" s="1"/>
  <c r="AF383" i="25"/>
  <c r="AK383" i="25" s="1"/>
  <c r="AF350" i="25"/>
  <c r="AK350" i="25" s="1"/>
  <c r="AF370" i="25"/>
  <c r="AK370" i="25" s="1"/>
  <c r="AF315" i="25"/>
  <c r="AK315" i="25" s="1"/>
  <c r="AF346" i="25"/>
  <c r="AK346" i="25" s="1"/>
  <c r="AF183" i="25"/>
  <c r="AK183" i="25" s="1"/>
  <c r="AF564" i="25"/>
  <c r="AK564" i="25" s="1"/>
  <c r="AF607" i="25"/>
  <c r="AK607" i="25" s="1"/>
  <c r="AF180" i="25"/>
  <c r="AK180" i="25" s="1"/>
  <c r="AF45" i="25"/>
  <c r="AK45" i="25" s="1"/>
  <c r="AF152" i="25"/>
  <c r="AK152" i="25" s="1"/>
  <c r="AF169" i="25"/>
  <c r="AK169" i="25" s="1"/>
  <c r="AF64" i="25"/>
  <c r="AK64" i="25" s="1"/>
  <c r="AF17" i="25"/>
  <c r="AK17" i="25" s="1"/>
  <c r="AF416" i="25"/>
  <c r="AK416" i="25" s="1"/>
  <c r="AF285" i="25"/>
  <c r="AK285" i="25" s="1"/>
  <c r="AF324" i="25"/>
  <c r="AK324" i="25" s="1"/>
  <c r="AF427" i="25"/>
  <c r="AK427" i="25" s="1"/>
  <c r="AF98" i="25"/>
  <c r="AK98" i="25" s="1"/>
  <c r="AF394" i="25"/>
  <c r="AK394" i="25" s="1"/>
  <c r="AF33" i="25"/>
  <c r="AK33" i="25" s="1"/>
  <c r="AF256" i="25"/>
  <c r="AK256" i="25" s="1"/>
  <c r="AF238" i="25"/>
  <c r="AK238" i="25" s="1"/>
  <c r="AF268" i="25"/>
  <c r="AK268" i="25" s="1"/>
  <c r="AF583" i="25"/>
  <c r="AK583" i="25" s="1"/>
  <c r="AF68" i="25"/>
  <c r="AK68" i="25" s="1"/>
  <c r="AF542" i="25"/>
  <c r="AK542" i="25" s="1"/>
  <c r="AF144" i="25"/>
  <c r="AK144" i="25" s="1"/>
  <c r="AF373" i="25"/>
  <c r="AK373" i="25" s="1"/>
  <c r="AF353" i="25"/>
  <c r="AK353" i="25" s="1"/>
  <c r="AF205" i="25"/>
  <c r="AK205" i="25" s="1"/>
  <c r="AF280" i="25"/>
  <c r="AK280" i="25" s="1"/>
  <c r="AF181" i="25"/>
  <c r="AK181" i="25" s="1"/>
  <c r="AF290" i="25"/>
  <c r="AK290" i="25" s="1"/>
  <c r="AF246" i="25"/>
  <c r="AK246" i="25" s="1"/>
  <c r="AF100" i="25"/>
  <c r="AK100" i="25" s="1"/>
  <c r="AF368" i="25"/>
  <c r="AK368" i="25" s="1"/>
  <c r="AF415" i="25"/>
  <c r="AK415" i="25" s="1"/>
  <c r="AF382" i="25"/>
  <c r="AK382" i="25" s="1"/>
  <c r="AF240" i="25"/>
  <c r="AK240" i="25" s="1"/>
  <c r="AF585" i="25"/>
  <c r="AK585" i="25" s="1"/>
  <c r="AF617" i="25"/>
  <c r="AK617" i="25" s="1"/>
  <c r="AF619" i="25"/>
  <c r="AK619" i="25" s="1"/>
  <c r="AF85" i="25"/>
  <c r="AK85" i="25" s="1"/>
  <c r="AF570" i="25"/>
  <c r="AK570" i="25" s="1"/>
  <c r="AF314" i="25"/>
  <c r="AK314" i="25" s="1"/>
  <c r="AF172" i="25"/>
  <c r="AK172" i="25" s="1"/>
  <c r="AF151" i="25"/>
  <c r="AK151" i="25" s="1"/>
  <c r="AF535" i="25"/>
  <c r="AK535" i="25" s="1"/>
  <c r="AF279" i="25"/>
  <c r="AK279" i="25" s="1"/>
  <c r="AF502" i="25"/>
  <c r="AK502" i="25" s="1"/>
  <c r="AF525" i="25"/>
  <c r="AK525" i="25" s="1"/>
  <c r="AF611" i="25"/>
  <c r="AK611" i="25" s="1"/>
  <c r="AF163" i="25"/>
  <c r="AK163" i="25" s="1"/>
  <c r="AF451" i="25"/>
  <c r="AK451" i="25" s="1"/>
  <c r="AF79" i="25"/>
  <c r="AK79" i="25" s="1"/>
  <c r="AF304" i="25"/>
  <c r="AK304" i="25" s="1"/>
  <c r="AF170" i="25"/>
  <c r="AK170" i="25" s="1"/>
  <c r="AF105" i="25"/>
  <c r="AK105" i="25" s="1"/>
  <c r="AF437" i="25"/>
  <c r="AK437" i="25" s="1"/>
  <c r="AF588" i="25"/>
  <c r="AK588" i="25" s="1"/>
  <c r="AF143" i="25"/>
  <c r="AK143" i="25" s="1"/>
  <c r="AF198" i="25"/>
  <c r="AK198" i="25" s="1"/>
  <c r="AF34" i="25"/>
  <c r="AK34" i="25" s="1"/>
  <c r="AF220" i="25"/>
  <c r="AK220" i="25" s="1"/>
  <c r="AF182" i="25"/>
  <c r="AK182" i="25" s="1"/>
  <c r="AF391" i="25"/>
  <c r="AK391" i="25" s="1"/>
  <c r="AF358" i="25"/>
  <c r="AK358" i="25" s="1"/>
  <c r="AF365" i="25"/>
  <c r="AK365" i="25" s="1"/>
  <c r="AF361" i="25"/>
  <c r="AK361" i="25" s="1"/>
  <c r="AF229" i="25"/>
  <c r="AK229" i="25" s="1"/>
  <c r="AF606" i="25"/>
  <c r="AK606" i="25" s="1"/>
  <c r="AF208" i="25"/>
  <c r="AK208" i="25" s="1"/>
  <c r="AF592" i="25"/>
  <c r="AK592" i="25" s="1"/>
  <c r="AF602" i="25"/>
  <c r="AK602" i="25" s="1"/>
  <c r="AF204" i="25"/>
  <c r="AK204" i="25" s="1"/>
  <c r="K10" i="25"/>
  <c r="L10" i="25" s="1"/>
  <c r="M308" i="25"/>
  <c r="M289" i="25"/>
  <c r="L146" i="25"/>
  <c r="N242" i="25"/>
  <c r="M18" i="25"/>
  <c r="N436" i="25"/>
  <c r="N18" i="25"/>
  <c r="AF222" i="25"/>
  <c r="AK222" i="25" s="1"/>
  <c r="AF275" i="25"/>
  <c r="AK275" i="25" s="1"/>
  <c r="AF159" i="25"/>
  <c r="AK159" i="25" s="1"/>
  <c r="L546" i="25"/>
  <c r="AF82" i="25"/>
  <c r="AK82" i="25" s="1"/>
  <c r="AF372" i="25"/>
  <c r="AK372" i="25" s="1"/>
  <c r="AF210" i="25"/>
  <c r="AK210" i="25" s="1"/>
  <c r="AF466" i="25"/>
  <c r="AK466" i="25" s="1"/>
  <c r="AF612" i="25"/>
  <c r="AK612" i="25" s="1"/>
  <c r="AF53" i="25"/>
  <c r="AK53" i="25" s="1"/>
  <c r="AF223" i="25"/>
  <c r="AK223" i="25" s="1"/>
  <c r="AF417" i="25"/>
  <c r="AK417" i="25" s="1"/>
  <c r="M436" i="25"/>
  <c r="P95" i="25"/>
  <c r="N256" i="25"/>
  <c r="L98" i="25"/>
  <c r="P289" i="25"/>
  <c r="P290" i="25"/>
  <c r="N95" i="25"/>
  <c r="N290" i="25"/>
  <c r="M242" i="25"/>
  <c r="M95" i="25"/>
  <c r="P532" i="25"/>
  <c r="N289" i="25"/>
  <c r="P434" i="25"/>
  <c r="M532" i="25"/>
  <c r="L94" i="25"/>
  <c r="O94" i="25" s="1"/>
  <c r="N532" i="25"/>
  <c r="M290" i="25"/>
  <c r="L181" i="25"/>
  <c r="O181" i="25" s="1"/>
  <c r="N466" i="25"/>
  <c r="P308" i="25"/>
  <c r="L612" i="25"/>
  <c r="L372" i="25"/>
  <c r="M418" i="25"/>
  <c r="L114" i="25"/>
  <c r="P256" i="25"/>
  <c r="L431" i="25"/>
  <c r="M256" i="25"/>
  <c r="L210" i="25"/>
  <c r="O210" i="25" s="1"/>
  <c r="N381" i="25"/>
  <c r="M222" i="25"/>
  <c r="N33" i="25"/>
  <c r="N608" i="25"/>
  <c r="L563" i="25"/>
  <c r="O563" i="25" s="1"/>
  <c r="L268" i="25"/>
  <c r="O268" i="25" s="1"/>
  <c r="N308" i="25"/>
  <c r="L417" i="25"/>
  <c r="O417" i="25" s="1"/>
  <c r="M159" i="25"/>
  <c r="L611" i="25"/>
  <c r="L508" i="25"/>
  <c r="M434" i="25"/>
  <c r="M468" i="25"/>
  <c r="L86" i="25"/>
  <c r="N134" i="25"/>
  <c r="L200" i="25"/>
  <c r="L387" i="25"/>
  <c r="O387" i="25" s="1"/>
  <c r="N577" i="25"/>
  <c r="L401" i="25"/>
  <c r="L63" i="25"/>
  <c r="M320" i="25"/>
  <c r="N383" i="25"/>
  <c r="N215" i="25"/>
  <c r="P468" i="25"/>
  <c r="N468" i="25"/>
  <c r="N222" i="25"/>
  <c r="L31" i="25"/>
  <c r="L404" i="25"/>
  <c r="N169" i="25"/>
  <c r="N460" i="25"/>
  <c r="M34" i="25"/>
  <c r="N606" i="25"/>
  <c r="N159" i="25"/>
  <c r="M544" i="25"/>
  <c r="N220" i="25"/>
  <c r="L368" i="25"/>
  <c r="O368" i="25" s="1"/>
  <c r="N123" i="25"/>
  <c r="M53" i="25"/>
  <c r="L331" i="25"/>
  <c r="O331" i="25" s="1"/>
  <c r="N434" i="25"/>
  <c r="N253" i="25"/>
  <c r="L253" i="25"/>
  <c r="O253" i="25" s="1"/>
  <c r="L85" i="25"/>
  <c r="O85" i="25" s="1"/>
  <c r="L570" i="25"/>
  <c r="N570" i="25"/>
  <c r="L498" i="25"/>
  <c r="O498" i="25" s="1"/>
  <c r="N498" i="25"/>
  <c r="N195" i="25"/>
  <c r="L195" i="25"/>
  <c r="N269" i="25"/>
  <c r="L269" i="25"/>
  <c r="O269" i="25" s="1"/>
  <c r="L274" i="25"/>
  <c r="O274" i="25" s="1"/>
  <c r="N274" i="25"/>
  <c r="N128" i="25"/>
  <c r="L249" i="25"/>
  <c r="O249" i="25" s="1"/>
  <c r="N249" i="25"/>
  <c r="P433" i="25"/>
  <c r="L583" i="25"/>
  <c r="O583" i="25" s="1"/>
  <c r="N583" i="25"/>
  <c r="N327" i="25"/>
  <c r="L327" i="25"/>
  <c r="L483" i="25"/>
  <c r="O483" i="25" s="1"/>
  <c r="L42" i="25"/>
  <c r="L213" i="25"/>
  <c r="O213" i="25" s="1"/>
  <c r="N213" i="25"/>
  <c r="L602" i="25"/>
  <c r="O602" i="25" s="1"/>
  <c r="L183" i="25"/>
  <c r="O183" i="25" s="1"/>
  <c r="N183" i="25"/>
  <c r="L250" i="25"/>
  <c r="N250" i="25"/>
  <c r="N572" i="25"/>
  <c r="L572" i="25"/>
  <c r="L101" i="25"/>
  <c r="N101" i="25"/>
  <c r="L497" i="25"/>
  <c r="N497" i="25"/>
  <c r="L593" i="25"/>
  <c r="P333" i="25"/>
  <c r="N350" i="25"/>
  <c r="L350" i="25"/>
  <c r="O350" i="25" s="1"/>
  <c r="L231" i="25"/>
  <c r="L152" i="25"/>
  <c r="O152" i="25" s="1"/>
  <c r="N152" i="25"/>
  <c r="L223" i="25"/>
  <c r="O223" i="25" s="1"/>
  <c r="N223" i="25"/>
  <c r="M409" i="25"/>
  <c r="L559" i="25"/>
  <c r="N141" i="25"/>
  <c r="L260" i="25"/>
  <c r="O260" i="25" s="1"/>
  <c r="L556" i="25"/>
  <c r="O556" i="25" s="1"/>
  <c r="L280" i="25"/>
  <c r="L448" i="25"/>
  <c r="N262" i="25"/>
  <c r="L237" i="25"/>
  <c r="L283" i="25"/>
  <c r="N353" i="25"/>
  <c r="N51" i="25"/>
  <c r="N333" i="25"/>
  <c r="N432" i="25"/>
  <c r="L432" i="25"/>
  <c r="N501" i="25"/>
  <c r="L501" i="25"/>
  <c r="O501" i="25" s="1"/>
  <c r="L206" i="25"/>
  <c r="O206" i="25" s="1"/>
  <c r="N206" i="25"/>
  <c r="L17" i="25"/>
  <c r="L561" i="25"/>
  <c r="N561" i="25"/>
  <c r="L517" i="25"/>
  <c r="N517" i="25"/>
  <c r="N254" i="25"/>
  <c r="L254" i="25"/>
  <c r="O254" i="25" s="1"/>
  <c r="L27" i="25"/>
  <c r="N27" i="25"/>
  <c r="L595" i="25"/>
  <c r="N362" i="25"/>
  <c r="L362" i="25"/>
  <c r="O362" i="25" s="1"/>
  <c r="P51" i="25"/>
  <c r="L132" i="25"/>
  <c r="O132" i="25" s="1"/>
  <c r="N132" i="25"/>
  <c r="N79" i="25"/>
  <c r="L79" i="25"/>
  <c r="L214" i="25"/>
  <c r="N214" i="25"/>
  <c r="L224" i="25"/>
  <c r="O224" i="25" s="1"/>
  <c r="N205" i="25"/>
  <c r="L205" i="25"/>
  <c r="O205" i="25" s="1"/>
  <c r="L419" i="25"/>
  <c r="O419" i="25" s="1"/>
  <c r="N419" i="25"/>
  <c r="L526" i="25"/>
  <c r="O526" i="25" s="1"/>
  <c r="N526" i="25"/>
  <c r="L207" i="25"/>
  <c r="L548" i="25"/>
  <c r="N548" i="25"/>
  <c r="N151" i="25"/>
  <c r="L151" i="25"/>
  <c r="L211" i="25"/>
  <c r="O211" i="25" s="1"/>
  <c r="L212" i="25"/>
  <c r="O212" i="25" s="1"/>
  <c r="L574" i="25"/>
  <c r="N574" i="25"/>
  <c r="L521" i="25"/>
  <c r="O521" i="25" s="1"/>
  <c r="N521" i="25"/>
  <c r="L392" i="25"/>
  <c r="L122" i="25"/>
  <c r="O122" i="25" s="1"/>
  <c r="L25" i="25"/>
  <c r="O25" i="25" s="1"/>
  <c r="N131" i="25"/>
  <c r="L131" i="25"/>
  <c r="N113" i="25"/>
  <c r="L113" i="25"/>
  <c r="L402" i="25"/>
  <c r="L81" i="25"/>
  <c r="O81" i="25" s="1"/>
  <c r="N81" i="25"/>
  <c r="L416" i="25"/>
  <c r="N285" i="25"/>
  <c r="L285" i="25"/>
  <c r="O285" i="25" s="1"/>
  <c r="L597" i="25"/>
  <c r="O597" i="25" s="1"/>
  <c r="L204" i="25"/>
  <c r="O204" i="25" s="1"/>
  <c r="N531" i="25"/>
  <c r="N173" i="25"/>
  <c r="L172" i="25"/>
  <c r="N287" i="25"/>
  <c r="N427" i="25"/>
  <c r="P439" i="25"/>
  <c r="L82" i="25"/>
  <c r="O82" i="25" s="1"/>
  <c r="N91" i="25"/>
  <c r="N364" i="25"/>
  <c r="L588" i="25"/>
  <c r="O588" i="25" s="1"/>
  <c r="L50" i="25"/>
  <c r="O50" i="25" s="1"/>
  <c r="N105" i="25"/>
  <c r="N73" i="25"/>
  <c r="N117" i="25"/>
  <c r="L117" i="25"/>
  <c r="O117" i="25" s="1"/>
  <c r="L599" i="25"/>
  <c r="L388" i="25"/>
  <c r="N533" i="25"/>
  <c r="L143" i="25"/>
  <c r="L137" i="25"/>
  <c r="L458" i="25"/>
  <c r="L422" i="25"/>
  <c r="O422" i="25" s="1"/>
  <c r="L26" i="25"/>
  <c r="O26" i="25" s="1"/>
  <c r="L178" i="25"/>
  <c r="O178" i="25" s="1"/>
  <c r="N340" i="25"/>
  <c r="L340" i="25"/>
  <c r="O340" i="25" s="1"/>
  <c r="L500" i="25"/>
  <c r="O500" i="25" s="1"/>
  <c r="L298" i="25"/>
  <c r="O298" i="25" s="1"/>
  <c r="L545" i="25"/>
  <c r="O545" i="25" s="1"/>
  <c r="N625" i="25"/>
  <c r="L625" i="25"/>
  <c r="O625" i="25" s="1"/>
  <c r="M157" i="25"/>
  <c r="N579" i="25"/>
  <c r="M32" i="25"/>
  <c r="N447" i="25"/>
  <c r="L65" i="25"/>
  <c r="O65" i="25" s="1"/>
  <c r="L142" i="25"/>
  <c r="L161" i="25"/>
  <c r="N520" i="25"/>
  <c r="P503" i="25"/>
  <c r="M279" i="25"/>
  <c r="L400" i="25"/>
  <c r="N177" i="25"/>
  <c r="N165" i="25"/>
  <c r="N590" i="25"/>
  <c r="N171" i="25"/>
  <c r="L426" i="25"/>
  <c r="L156" i="25"/>
  <c r="O156" i="25" s="1"/>
  <c r="L316" i="25"/>
  <c r="O316" i="25" s="1"/>
  <c r="N261" i="25"/>
  <c r="N609" i="25"/>
  <c r="N258" i="25"/>
  <c r="L241" i="25"/>
  <c r="O241" i="25" s="1"/>
  <c r="M552" i="25"/>
  <c r="N414" i="25"/>
  <c r="L136" i="25"/>
  <c r="O136" i="25" s="1"/>
  <c r="L209" i="25"/>
  <c r="O209" i="25" s="1"/>
  <c r="M411" i="25"/>
  <c r="L382" i="25"/>
  <c r="O382" i="25" s="1"/>
  <c r="N618" i="25"/>
  <c r="L60" i="25"/>
  <c r="M276" i="25"/>
  <c r="M135" i="25"/>
  <c r="N53" i="25"/>
  <c r="M469" i="25"/>
  <c r="N421" i="25"/>
  <c r="N232" i="25"/>
  <c r="L349" i="25"/>
  <c r="O349" i="25" s="1"/>
  <c r="N424" i="25"/>
  <c r="N325" i="25"/>
  <c r="L509" i="25"/>
  <c r="N279" i="25"/>
  <c r="N13" i="25"/>
  <c r="N192" i="25"/>
  <c r="N43" i="25"/>
  <c r="L21" i="25"/>
  <c r="O21" i="25" s="1"/>
  <c r="L125" i="25"/>
  <c r="O125" i="25" s="1"/>
  <c r="N12" i="25"/>
  <c r="N430" i="25"/>
  <c r="N547" i="25"/>
  <c r="N496" i="25"/>
  <c r="N138" i="25"/>
  <c r="L565" i="25"/>
  <c r="O565" i="25" s="1"/>
  <c r="L415" i="25"/>
  <c r="L49" i="25"/>
  <c r="O49" i="25" s="1"/>
  <c r="L226" i="25"/>
  <c r="O226" i="25" s="1"/>
  <c r="L39" i="25"/>
  <c r="O39" i="25" s="1"/>
  <c r="N52" i="25"/>
  <c r="M343" i="25"/>
  <c r="N109" i="25"/>
  <c r="M234" i="25"/>
  <c r="N477" i="25"/>
  <c r="N112" i="25"/>
  <c r="L124" i="25"/>
  <c r="O124" i="25" s="1"/>
  <c r="L264" i="25"/>
  <c r="O264" i="25" s="1"/>
  <c r="L87" i="25"/>
  <c r="N555" i="25"/>
  <c r="N488" i="25"/>
  <c r="N334" i="25"/>
  <c r="M344" i="25"/>
  <c r="N160" i="25"/>
  <c r="L529" i="25"/>
  <c r="L539" i="25"/>
  <c r="O539" i="25" s="1"/>
  <c r="L506" i="25"/>
  <c r="M108" i="25"/>
  <c r="M184" i="25"/>
  <c r="L22" i="25"/>
  <c r="O22" i="25" s="1"/>
  <c r="N505" i="25"/>
  <c r="P179" i="25"/>
  <c r="N467" i="25"/>
  <c r="L266" i="25"/>
  <c r="O266" i="25" s="1"/>
  <c r="N512" i="25"/>
  <c r="L80" i="25"/>
  <c r="O80" i="25" s="1"/>
  <c r="M127" i="25"/>
  <c r="N267" i="25"/>
  <c r="L554" i="25"/>
  <c r="O554" i="25" s="1"/>
  <c r="L37" i="25"/>
  <c r="O37" i="25" s="1"/>
  <c r="N515" i="25"/>
  <c r="L62" i="25"/>
  <c r="O62" i="25" s="1"/>
  <c r="N174" i="25"/>
  <c r="N495" i="25"/>
  <c r="M462" i="25"/>
  <c r="N64" i="25"/>
  <c r="N425" i="25"/>
  <c r="N166" i="25"/>
  <c r="N127" i="25"/>
  <c r="N265" i="25"/>
  <c r="M321" i="25"/>
  <c r="N459" i="25"/>
  <c r="N162" i="25"/>
  <c r="N97" i="25"/>
  <c r="N28" i="25"/>
  <c r="N345" i="25"/>
  <c r="L437" i="25"/>
  <c r="O437" i="25" s="1"/>
  <c r="L338" i="25"/>
  <c r="O338" i="25" s="1"/>
  <c r="N304" i="25"/>
  <c r="M360" i="25"/>
  <c r="N399" i="25"/>
  <c r="N472" i="25"/>
  <c r="M394" i="25"/>
  <c r="N150" i="25"/>
  <c r="N296" i="25"/>
  <c r="N229" i="25"/>
  <c r="N208" i="25"/>
  <c r="N187" i="25"/>
  <c r="N236" i="25"/>
  <c r="N176" i="25"/>
  <c r="N379" i="25"/>
  <c r="N346" i="25"/>
  <c r="N451" i="25"/>
  <c r="M366" i="25"/>
  <c r="M203" i="25"/>
  <c r="N324" i="25"/>
  <c r="L188" i="25"/>
  <c r="M439" i="25"/>
  <c r="M333" i="25"/>
  <c r="P440" i="25"/>
  <c r="L175" i="25"/>
  <c r="O175" i="25" s="1"/>
  <c r="L294" i="25"/>
  <c r="L550" i="25"/>
  <c r="O550" i="25" s="1"/>
  <c r="N69" i="25"/>
  <c r="N186" i="25"/>
  <c r="N126" i="25"/>
  <c r="N603" i="25"/>
  <c r="L240" i="25"/>
  <c r="O240" i="25" s="1"/>
  <c r="N282" i="25"/>
  <c r="L444" i="25"/>
  <c r="N476" i="25"/>
  <c r="L499" i="25"/>
  <c r="O499" i="25" s="1"/>
  <c r="M440" i="25"/>
  <c r="M69" i="25"/>
  <c r="M186" i="25"/>
  <c r="M406" i="25"/>
  <c r="M433" i="25"/>
  <c r="M51" i="25"/>
  <c r="N433" i="25"/>
  <c r="N439" i="25"/>
  <c r="N406" i="25"/>
  <c r="L89" i="25"/>
  <c r="N440" i="25"/>
  <c r="N464" i="25"/>
  <c r="L464" i="25"/>
  <c r="O464" i="25" s="1"/>
  <c r="L263" i="25"/>
  <c r="O263" i="25" s="1"/>
  <c r="N263" i="25"/>
  <c r="L185" i="25"/>
  <c r="O185" i="25" s="1"/>
  <c r="N185" i="25"/>
  <c r="L68" i="25"/>
  <c r="O68" i="25" s="1"/>
  <c r="N68" i="25"/>
  <c r="L373" i="25"/>
  <c r="O373" i="25" s="1"/>
  <c r="N373" i="25"/>
  <c r="L435" i="25"/>
  <c r="O435" i="25" s="1"/>
  <c r="N435" i="25"/>
  <c r="L457" i="25"/>
  <c r="O457" i="25" s="1"/>
  <c r="N457" i="25"/>
  <c r="N571" i="25"/>
  <c r="L571" i="25"/>
  <c r="O571" i="25" s="1"/>
  <c r="L538" i="25"/>
  <c r="O538" i="25" s="1"/>
  <c r="N538" i="25"/>
  <c r="L471" i="25"/>
  <c r="O471" i="25" s="1"/>
  <c r="N471" i="25"/>
  <c r="N525" i="25"/>
  <c r="L525" i="25"/>
  <c r="O525" i="25" s="1"/>
  <c r="N84" i="25"/>
  <c r="L84" i="25"/>
  <c r="O84" i="25" s="1"/>
  <c r="L46" i="25"/>
  <c r="O46" i="25" s="1"/>
  <c r="N46" i="25"/>
  <c r="L479" i="25"/>
  <c r="O479" i="25" s="1"/>
  <c r="N479" i="25"/>
  <c r="N48" i="25"/>
  <c r="M48" i="25"/>
  <c r="L118" i="25"/>
  <c r="O118" i="25" s="1"/>
  <c r="N118" i="25"/>
  <c r="N598" i="25"/>
  <c r="L598" i="25"/>
  <c r="O598" i="25" s="1"/>
  <c r="N180" i="25"/>
  <c r="L180" i="25"/>
  <c r="L323" i="25"/>
  <c r="O323" i="25" s="1"/>
  <c r="N323" i="25"/>
  <c r="N581" i="25"/>
  <c r="L581" i="25"/>
  <c r="O581" i="25" s="1"/>
  <c r="L216" i="25"/>
  <c r="O216" i="25" s="1"/>
  <c r="L221" i="25"/>
  <c r="O221" i="25" s="1"/>
  <c r="L398" i="25"/>
  <c r="L523" i="25"/>
  <c r="L92" i="25"/>
  <c r="O92" i="25" s="1"/>
  <c r="L348" i="25"/>
  <c r="O348" i="25" s="1"/>
  <c r="L315" i="25"/>
  <c r="L139" i="25"/>
  <c r="O139" i="25" s="1"/>
  <c r="N77" i="25"/>
  <c r="L149" i="25"/>
  <c r="O149" i="25" s="1"/>
  <c r="L120" i="25"/>
  <c r="O120" i="25" s="1"/>
  <c r="N329" i="25"/>
  <c r="M389" i="25"/>
  <c r="N573" i="25"/>
  <c r="L591" i="25"/>
  <c r="O591" i="25" s="1"/>
  <c r="L375" i="25"/>
  <c r="O375" i="25" s="1"/>
  <c r="P456" i="25"/>
  <c r="N154" i="25"/>
  <c r="L154" i="25"/>
  <c r="O154" i="25" s="1"/>
  <c r="L57" i="25"/>
  <c r="O57" i="25" s="1"/>
  <c r="N57" i="25"/>
  <c r="N365" i="25"/>
  <c r="L365" i="25"/>
  <c r="O365" i="25" s="1"/>
  <c r="L450" i="25"/>
  <c r="O450" i="25" s="1"/>
  <c r="L233" i="25"/>
  <c r="O233" i="25" s="1"/>
  <c r="L96" i="25"/>
  <c r="O96" i="25" s="1"/>
  <c r="N96" i="25"/>
  <c r="N227" i="25"/>
  <c r="L227" i="25"/>
  <c r="O227" i="25" s="1"/>
  <c r="N481" i="25"/>
  <c r="L481" i="25"/>
  <c r="O481" i="25" s="1"/>
  <c r="L507" i="25"/>
  <c r="O507" i="25" s="1"/>
  <c r="N507" i="25"/>
  <c r="L251" i="25"/>
  <c r="O251" i="25" s="1"/>
  <c r="N251" i="25"/>
  <c r="L474" i="25"/>
  <c r="O474" i="25" s="1"/>
  <c r="N474" i="25"/>
  <c r="L193" i="25"/>
  <c r="O193" i="25" s="1"/>
  <c r="N193" i="25"/>
  <c r="N76" i="25"/>
  <c r="L76" i="25"/>
  <c r="O76" i="25" s="1"/>
  <c r="L354" i="25"/>
  <c r="N482" i="25"/>
  <c r="L482" i="25"/>
  <c r="O482" i="25" s="1"/>
  <c r="L600" i="25"/>
  <c r="O600" i="25" s="1"/>
  <c r="N600" i="25"/>
  <c r="N385" i="25"/>
  <c r="L385" i="25"/>
  <c r="N230" i="25"/>
  <c r="L230" i="25"/>
  <c r="O230" i="25" s="1"/>
  <c r="L67" i="25"/>
  <c r="O67" i="25" s="1"/>
  <c r="N67" i="25"/>
  <c r="N621" i="25"/>
  <c r="L621" i="25"/>
  <c r="O621" i="25" s="1"/>
  <c r="N93" i="25"/>
  <c r="L93" i="25"/>
  <c r="O93" i="25" s="1"/>
  <c r="L199" i="25"/>
  <c r="O199" i="25" s="1"/>
  <c r="N199" i="25"/>
  <c r="P369" i="25"/>
  <c r="L567" i="25"/>
  <c r="O567" i="25" s="1"/>
  <c r="N567" i="25"/>
  <c r="L311" i="25"/>
  <c r="O311" i="25" s="1"/>
  <c r="N311" i="25"/>
  <c r="L534" i="25"/>
  <c r="O534" i="25" s="1"/>
  <c r="L278" i="25"/>
  <c r="O278" i="25" s="1"/>
  <c r="N278" i="25"/>
  <c r="N376" i="25"/>
  <c r="L376" i="25"/>
  <c r="O376" i="25" s="1"/>
  <c r="P116" i="25"/>
  <c r="L59" i="25"/>
  <c r="O59" i="25" s="1"/>
  <c r="L168" i="25"/>
  <c r="O168" i="25" s="1"/>
  <c r="N168" i="25"/>
  <c r="L291" i="25"/>
  <c r="O291" i="25" s="1"/>
  <c r="N291" i="25"/>
  <c r="L393" i="25"/>
  <c r="N449" i="25"/>
  <c r="L449" i="25"/>
  <c r="O449" i="25" s="1"/>
  <c r="L580" i="25"/>
  <c r="O580" i="25" s="1"/>
  <c r="N580" i="25"/>
  <c r="L299" i="25"/>
  <c r="O299" i="25" s="1"/>
  <c r="N299" i="25"/>
  <c r="N522" i="25"/>
  <c r="L522" i="25"/>
  <c r="O522" i="25" s="1"/>
  <c r="N103" i="25"/>
  <c r="L103" i="25"/>
  <c r="L259" i="25"/>
  <c r="O259" i="25" s="1"/>
  <c r="N259" i="25"/>
  <c r="N352" i="25"/>
  <c r="L352" i="25"/>
  <c r="O352" i="25" s="1"/>
  <c r="M397" i="25"/>
  <c r="N397" i="25"/>
  <c r="L47" i="25"/>
  <c r="O47" i="25" s="1"/>
  <c r="N596" i="25"/>
  <c r="L596" i="25"/>
  <c r="O596" i="25" s="1"/>
  <c r="L510" i="25"/>
  <c r="N510" i="25"/>
  <c r="M339" i="25"/>
  <c r="N339" i="25"/>
  <c r="L110" i="25"/>
  <c r="O110" i="25" s="1"/>
  <c r="N110" i="25"/>
  <c r="N519" i="25"/>
  <c r="L519" i="25"/>
  <c r="O519" i="25" s="1"/>
  <c r="L486" i="25"/>
  <c r="O486" i="25" s="1"/>
  <c r="N493" i="25"/>
  <c r="L493" i="25"/>
  <c r="N244" i="25"/>
  <c r="L244" i="25"/>
  <c r="O244" i="25" s="1"/>
  <c r="N537" i="25"/>
  <c r="L537" i="25"/>
  <c r="O537" i="25" s="1"/>
  <c r="L624" i="25"/>
  <c r="O624" i="25" s="1"/>
  <c r="N624" i="25"/>
  <c r="N558" i="25"/>
  <c r="L558" i="25"/>
  <c r="O558" i="25" s="1"/>
  <c r="L88" i="25"/>
  <c r="N513" i="25"/>
  <c r="L513" i="25"/>
  <c r="O513" i="25" s="1"/>
  <c r="L562" i="25"/>
  <c r="O562" i="25" s="1"/>
  <c r="N562" i="25"/>
  <c r="N569" i="25"/>
  <c r="L569" i="25"/>
  <c r="O569" i="25" s="1"/>
  <c r="N245" i="25"/>
  <c r="L245" i="25"/>
  <c r="O245" i="25" s="1"/>
  <c r="L502" i="25"/>
  <c r="O502" i="25" s="1"/>
  <c r="N502" i="25"/>
  <c r="N342" i="25"/>
  <c r="L342" i="25"/>
  <c r="O342" i="25" s="1"/>
  <c r="L147" i="25"/>
  <c r="O147" i="25" s="1"/>
  <c r="N147" i="25"/>
  <c r="L601" i="25"/>
  <c r="O601" i="25" s="1"/>
  <c r="N601" i="25"/>
  <c r="L473" i="25"/>
  <c r="O473" i="25" s="1"/>
  <c r="N473" i="25"/>
  <c r="L286" i="25"/>
  <c r="O286" i="25" s="1"/>
  <c r="N286" i="25"/>
  <c r="N144" i="25"/>
  <c r="M144" i="25"/>
  <c r="L403" i="25"/>
  <c r="L189" i="25"/>
  <c r="O189" i="25" s="1"/>
  <c r="N189" i="25"/>
  <c r="L363" i="25"/>
  <c r="O363" i="25" s="1"/>
  <c r="N363" i="25"/>
  <c r="L586" i="25"/>
  <c r="O586" i="25" s="1"/>
  <c r="N586" i="25"/>
  <c r="L330" i="25"/>
  <c r="O330" i="25" s="1"/>
  <c r="N330" i="25"/>
  <c r="N167" i="25"/>
  <c r="L167" i="25"/>
  <c r="O167" i="25" s="1"/>
  <c r="L99" i="25"/>
  <c r="O99" i="25" s="1"/>
  <c r="N99" i="25"/>
  <c r="L44" i="25"/>
  <c r="N616" i="25"/>
  <c r="L616" i="25"/>
  <c r="L566" i="25"/>
  <c r="O566" i="25" s="1"/>
  <c r="N566" i="25"/>
  <c r="L83" i="25"/>
  <c r="N74" i="25"/>
  <c r="L74" i="25"/>
  <c r="O74" i="25" s="1"/>
  <c r="L592" i="25"/>
  <c r="O592" i="25" s="1"/>
  <c r="N592" i="25"/>
  <c r="N549" i="25"/>
  <c r="N367" i="25"/>
  <c r="N235" i="25"/>
  <c r="N107" i="25"/>
  <c r="M614" i="25"/>
  <c r="N620" i="25"/>
  <c r="N225" i="25"/>
  <c r="M300" i="25"/>
  <c r="L446" i="25"/>
  <c r="N119" i="25"/>
  <c r="L24" i="25"/>
  <c r="O24" i="25" s="1"/>
  <c r="N281" i="25"/>
  <c r="N485" i="25"/>
  <c r="N337" i="25"/>
  <c r="N524" i="25"/>
  <c r="M527" i="25"/>
  <c r="N271" i="25"/>
  <c r="N540" i="25"/>
  <c r="M575" i="25"/>
  <c r="L319" i="25"/>
  <c r="N542" i="25"/>
  <c r="M371" i="25"/>
  <c r="N619" i="25"/>
  <c r="L292" i="25"/>
  <c r="O292" i="25" s="1"/>
  <c r="N475" i="25"/>
  <c r="L66" i="25"/>
  <c r="O66" i="25" s="1"/>
  <c r="N378" i="25"/>
  <c r="M489" i="25"/>
  <c r="L576" i="25"/>
  <c r="O576" i="25" s="1"/>
  <c r="N140" i="25"/>
  <c r="M335" i="25"/>
  <c r="N75" i="25"/>
  <c r="L70" i="25"/>
  <c r="N418" i="25"/>
  <c r="P374" i="25"/>
  <c r="L239" i="25"/>
  <c r="O239" i="25" s="1"/>
  <c r="L197" i="25"/>
  <c r="O197" i="25" s="1"/>
  <c r="L29" i="25"/>
  <c r="O29" i="25" s="1"/>
  <c r="N288" i="25"/>
  <c r="M395" i="25"/>
  <c r="L351" i="25"/>
  <c r="M318" i="25"/>
  <c r="L55" i="25"/>
  <c r="O55" i="25" s="1"/>
  <c r="N302" i="25"/>
  <c r="L623" i="25"/>
  <c r="N585" i="25"/>
  <c r="L14" i="25"/>
  <c r="O14" i="25" s="1"/>
  <c r="N355" i="25"/>
  <c r="L158" i="25"/>
  <c r="L361" i="25"/>
  <c r="O361" i="25" s="1"/>
  <c r="N594" i="25"/>
  <c r="L604" i="25"/>
  <c r="O604" i="25" s="1"/>
  <c r="M494" i="25"/>
  <c r="L284" i="25"/>
  <c r="N541" i="25"/>
  <c r="M252" i="25"/>
  <c r="L196" i="25"/>
  <c r="N408" i="25"/>
  <c r="P467" i="25"/>
  <c r="M467" i="25"/>
  <c r="L133" i="25"/>
  <c r="O133" i="25" s="1"/>
  <c r="N133" i="25"/>
  <c r="L243" i="25"/>
  <c r="O243" i="25" s="1"/>
  <c r="N243" i="25"/>
  <c r="L121" i="25"/>
  <c r="O121" i="25" s="1"/>
  <c r="N121" i="25"/>
  <c r="N516" i="25"/>
  <c r="M490" i="25"/>
  <c r="N71" i="25"/>
  <c r="N491" i="25"/>
  <c r="N16" i="25"/>
  <c r="M370" i="25"/>
  <c r="N617" i="25"/>
  <c r="N610" i="25"/>
  <c r="N480" i="25"/>
  <c r="N536" i="25"/>
  <c r="M356" i="25"/>
  <c r="N560" i="25"/>
  <c r="N605" i="25"/>
  <c r="N170" i="25"/>
  <c r="N35" i="25"/>
  <c r="N514" i="25"/>
  <c r="M179" i="25"/>
  <c r="M247" i="25"/>
  <c r="L102" i="25"/>
  <c r="O102" i="25" s="1"/>
  <c r="L578" i="25"/>
  <c r="L461" i="25"/>
  <c r="L295" i="25"/>
  <c r="O295" i="25" s="1"/>
  <c r="N295" i="25"/>
  <c r="L277" i="25"/>
  <c r="L423" i="25"/>
  <c r="L568" i="25"/>
  <c r="O568" i="25" s="1"/>
  <c r="N568" i="25"/>
  <c r="L380" i="25"/>
  <c r="O380" i="25" s="1"/>
  <c r="L72" i="25"/>
  <c r="L384" i="25"/>
  <c r="O384" i="25" s="1"/>
  <c r="L386" i="25"/>
  <c r="L15" i="25"/>
  <c r="O15" i="25" s="1"/>
  <c r="L293" i="25"/>
  <c r="O293" i="25" s="1"/>
  <c r="L465" i="25"/>
  <c r="O465" i="25" s="1"/>
  <c r="L587" i="25"/>
  <c r="L332" i="25"/>
  <c r="O332" i="25" s="1"/>
  <c r="L303" i="25"/>
  <c r="O303" i="25" s="1"/>
  <c r="L106" i="25"/>
  <c r="O106" i="25" s="1"/>
  <c r="L270" i="25"/>
  <c r="O270" i="25" s="1"/>
  <c r="L41" i="25"/>
  <c r="L412" i="25"/>
  <c r="L104" i="25"/>
  <c r="O104" i="25" s="1"/>
  <c r="L145" i="25"/>
  <c r="O145" i="25" s="1"/>
  <c r="L543" i="25"/>
  <c r="O543" i="25" s="1"/>
  <c r="L202" i="25"/>
  <c r="L219" i="25"/>
  <c r="O219" i="25" s="1"/>
  <c r="L297" i="25"/>
  <c r="O297" i="25" s="1"/>
  <c r="L38" i="25"/>
  <c r="O38" i="25" s="1"/>
  <c r="L307" i="25"/>
  <c r="O307" i="25" s="1"/>
  <c r="L445" i="25"/>
  <c r="O445" i="25" s="1"/>
  <c r="L257" i="25"/>
  <c r="L484" i="25"/>
  <c r="O484" i="25" s="1"/>
  <c r="L443" i="25"/>
  <c r="O443" i="25" s="1"/>
  <c r="L130" i="25"/>
  <c r="O130" i="25" s="1"/>
  <c r="L410" i="25"/>
  <c r="L341" i="25"/>
  <c r="L56" i="25"/>
  <c r="L45" i="25"/>
  <c r="L309" i="25"/>
  <c r="O309" i="25" s="1"/>
  <c r="L163" i="25"/>
  <c r="O163" i="25" s="1"/>
  <c r="L78" i="25"/>
  <c r="O78" i="25" s="1"/>
  <c r="L306" i="25"/>
  <c r="L191" i="25"/>
  <c r="O191" i="25" s="1"/>
  <c r="L190" i="25"/>
  <c r="O190" i="25" s="1"/>
  <c r="L453" i="25"/>
  <c r="O453" i="25" s="1"/>
  <c r="L273" i="25"/>
  <c r="L492" i="25"/>
  <c r="O492" i="25" s="1"/>
  <c r="L511" i="25"/>
  <c r="O511" i="25" s="1"/>
  <c r="L255" i="25"/>
  <c r="O255" i="25" s="1"/>
  <c r="L478" i="25"/>
  <c r="O478" i="25" s="1"/>
  <c r="L201" i="25"/>
  <c r="M408" i="25"/>
  <c r="L61" i="25"/>
  <c r="L420" i="25"/>
  <c r="O420" i="25" s="1"/>
  <c r="L347" i="25"/>
  <c r="O347" i="25" s="1"/>
  <c r="L194" i="25"/>
  <c r="O194" i="25" s="1"/>
  <c r="L442" i="25"/>
  <c r="O442" i="25" s="1"/>
  <c r="L314" i="25"/>
  <c r="O314" i="25" s="1"/>
  <c r="L129" i="25"/>
  <c r="O129" i="25" s="1"/>
  <c r="L23" i="25"/>
  <c r="O23" i="25" s="1"/>
  <c r="L155" i="25"/>
  <c r="N369" i="25"/>
  <c r="M503" i="25"/>
  <c r="M52" i="25"/>
  <c r="N450" i="25"/>
  <c r="L613" i="25"/>
  <c r="O613" i="25" s="1"/>
  <c r="M116" i="25"/>
  <c r="L391" i="25"/>
  <c r="N622" i="25"/>
  <c r="N116" i="25"/>
  <c r="L19" i="25"/>
  <c r="N247" i="25"/>
  <c r="L313" i="25"/>
  <c r="O313" i="25" s="1"/>
  <c r="N535" i="25"/>
  <c r="L336" i="25"/>
  <c r="O336" i="25" s="1"/>
  <c r="N336" i="25"/>
  <c r="L487" i="25"/>
  <c r="L454" i="25"/>
  <c r="O454" i="25" s="1"/>
  <c r="N454" i="25"/>
  <c r="N557" i="25"/>
  <c r="L557" i="25"/>
  <c r="O557" i="25" s="1"/>
  <c r="N100" i="25"/>
  <c r="L100" i="25"/>
  <c r="O100" i="25" s="1"/>
  <c r="L272" i="25"/>
  <c r="L58" i="25"/>
  <c r="O58" i="25" s="1"/>
  <c r="N58" i="25"/>
  <c r="L607" i="25"/>
  <c r="L322" i="25"/>
  <c r="N615" i="25"/>
  <c r="L615" i="25"/>
  <c r="O615" i="25" s="1"/>
  <c r="N328" i="25"/>
  <c r="L328" i="25"/>
  <c r="O328" i="25" s="1"/>
  <c r="L582" i="25"/>
  <c r="O582" i="25" s="1"/>
  <c r="N582" i="25"/>
  <c r="L115" i="25"/>
  <c r="O115" i="25" s="1"/>
  <c r="N115" i="25"/>
  <c r="L164" i="25"/>
  <c r="O164" i="25" s="1"/>
  <c r="N164" i="25"/>
  <c r="N377" i="25"/>
  <c r="L377" i="25"/>
  <c r="L90" i="25"/>
  <c r="O90" i="25" s="1"/>
  <c r="N90" i="25"/>
  <c r="N228" i="25"/>
  <c r="L228" i="25"/>
  <c r="O228" i="25" s="1"/>
  <c r="L528" i="25"/>
  <c r="O528" i="25" s="1"/>
  <c r="N528" i="25"/>
  <c r="N217" i="25"/>
  <c r="L217" i="25"/>
  <c r="O217" i="25" s="1"/>
  <c r="L305" i="25"/>
  <c r="O305" i="25" s="1"/>
  <c r="L218" i="25"/>
  <c r="O218" i="25" s="1"/>
  <c r="N218" i="25"/>
  <c r="N530" i="25"/>
  <c r="L530" i="25"/>
  <c r="O530" i="25" s="1"/>
  <c r="L310" i="25"/>
  <c r="O310" i="25" s="1"/>
  <c r="N198" i="25"/>
  <c r="M405" i="25"/>
  <c r="N40" i="25"/>
  <c r="N30" i="25"/>
  <c r="M413" i="25"/>
  <c r="N452" i="25"/>
  <c r="N553" i="25"/>
  <c r="M248" i="25"/>
  <c r="N428" i="25"/>
  <c r="N317" i="25"/>
  <c r="N357" i="25"/>
  <c r="M396" i="25"/>
  <c r="N463" i="25"/>
  <c r="M622" i="25"/>
  <c r="L584" i="25"/>
  <c r="O584" i="25" s="1"/>
  <c r="N584" i="25"/>
  <c r="N246" i="25"/>
  <c r="L246" i="25"/>
  <c r="O246" i="25" s="1"/>
  <c r="L312" i="25"/>
  <c r="O312" i="25" s="1"/>
  <c r="N312" i="25"/>
  <c r="L238" i="25"/>
  <c r="O238" i="25" s="1"/>
  <c r="N238" i="25"/>
  <c r="L407" i="25"/>
  <c r="L390" i="25"/>
  <c r="L438" i="25"/>
  <c r="N438" i="25"/>
  <c r="M535" i="25"/>
  <c r="N343" i="25"/>
  <c r="M374" i="25"/>
  <c r="N276" i="25"/>
  <c r="N182" i="25"/>
  <c r="M456" i="25"/>
  <c r="M505" i="25"/>
  <c r="N179" i="25"/>
  <c r="L20" i="25"/>
  <c r="L504" i="25"/>
  <c r="M182" i="25"/>
  <c r="N252" i="25"/>
  <c r="L455" i="25"/>
  <c r="O455" i="25" s="1"/>
  <c r="M369" i="25"/>
  <c r="L470" i="25"/>
  <c r="O470" i="25" s="1"/>
  <c r="L153" i="25"/>
  <c r="O153" i="25" s="1"/>
  <c r="N503" i="25"/>
  <c r="N534" i="25"/>
  <c r="L358" i="25"/>
  <c r="O358" i="25" s="1"/>
  <c r="N456" i="25"/>
  <c r="M520" i="25"/>
  <c r="N374" i="25"/>
  <c r="N47" i="25"/>
  <c r="N54" i="25"/>
  <c r="L54" i="25"/>
  <c r="O54" i="25" s="1"/>
  <c r="L359" i="25"/>
  <c r="O359" i="25" s="1"/>
  <c r="N359" i="25"/>
  <c r="L326" i="25"/>
  <c r="O326" i="25" s="1"/>
  <c r="N326" i="25"/>
  <c r="N301" i="25"/>
  <c r="L301" i="25"/>
  <c r="O301" i="25" s="1"/>
  <c r="L111" i="25"/>
  <c r="O111" i="25" s="1"/>
  <c r="N111" i="25"/>
  <c r="N441" i="25"/>
  <c r="L441" i="25"/>
  <c r="O441" i="25" s="1"/>
  <c r="L589" i="25"/>
  <c r="L551" i="25"/>
  <c r="L518" i="25"/>
  <c r="L429" i="25"/>
  <c r="O429" i="25" s="1"/>
  <c r="N429" i="25"/>
  <c r="L36" i="25"/>
  <c r="L148" i="25"/>
  <c r="N394" i="25"/>
  <c r="M447" i="25"/>
  <c r="M357" i="25"/>
  <c r="M609" i="25"/>
  <c r="M367" i="25"/>
  <c r="M577" i="25"/>
  <c r="N344" i="25"/>
  <c r="M485" i="25"/>
  <c r="M324" i="25"/>
  <c r="M40" i="25"/>
  <c r="N32" i="25"/>
  <c r="M236" i="25"/>
  <c r="M176" i="25"/>
  <c r="M165" i="25"/>
  <c r="N300" i="25"/>
  <c r="M476" i="25"/>
  <c r="M619" i="25"/>
  <c r="M109" i="25"/>
  <c r="M549" i="25"/>
  <c r="M171" i="25"/>
  <c r="M107" i="25"/>
  <c r="N395" i="25"/>
  <c r="M608" i="25"/>
  <c r="M480" i="25"/>
  <c r="M379" i="25"/>
  <c r="N409" i="25"/>
  <c r="M334" i="25"/>
  <c r="M220" i="25"/>
  <c r="N157" i="25"/>
  <c r="M261" i="25"/>
  <c r="N413" i="25"/>
  <c r="M33" i="25"/>
  <c r="N411" i="25"/>
  <c r="M488" i="25"/>
  <c r="M477" i="25"/>
  <c r="M112" i="25"/>
  <c r="M282" i="25"/>
  <c r="M12" i="25"/>
  <c r="M119" i="25"/>
  <c r="M524" i="25"/>
  <c r="M271" i="25"/>
  <c r="M531" i="25"/>
  <c r="M123" i="25"/>
  <c r="M173" i="25"/>
  <c r="M585" i="25"/>
  <c r="N184" i="25"/>
  <c r="M170" i="25"/>
  <c r="M75" i="25"/>
  <c r="M541" i="25"/>
  <c r="P515" i="25"/>
  <c r="P177" i="25"/>
  <c r="P590" i="25"/>
  <c r="P425" i="25"/>
  <c r="N490" i="25"/>
  <c r="P405" i="25"/>
  <c r="N318" i="25"/>
  <c r="M399" i="25"/>
  <c r="P160" i="25"/>
  <c r="P472" i="25"/>
  <c r="P262" i="25"/>
  <c r="N552" i="25"/>
  <c r="P575" i="25"/>
  <c r="P16" i="25"/>
  <c r="N371" i="25"/>
  <c r="P370" i="25"/>
  <c r="P378" i="25"/>
  <c r="P215" i="25"/>
  <c r="P610" i="25"/>
  <c r="P428" i="25"/>
  <c r="N356" i="25"/>
  <c r="P618" i="25"/>
  <c r="M594" i="25"/>
  <c r="N203" i="25"/>
  <c r="P52" i="25"/>
  <c r="P13" i="25"/>
  <c r="P549" i="25"/>
  <c r="P367" i="25"/>
  <c r="M64" i="25"/>
  <c r="P344" i="25"/>
  <c r="P395" i="25"/>
  <c r="P524" i="25"/>
  <c r="P105" i="25"/>
  <c r="P452" i="25"/>
  <c r="P547" i="25"/>
  <c r="P542" i="25"/>
  <c r="P476" i="25"/>
  <c r="M329" i="25"/>
  <c r="P617" i="25"/>
  <c r="N389" i="25"/>
  <c r="P48" i="25"/>
  <c r="P357" i="25"/>
  <c r="N366" i="25"/>
  <c r="P35" i="25"/>
  <c r="M555" i="25"/>
  <c r="N469" i="25"/>
  <c r="M515" i="25"/>
  <c r="M177" i="25"/>
  <c r="P409" i="25"/>
  <c r="P109" i="25"/>
  <c r="M174" i="25"/>
  <c r="P165" i="25"/>
  <c r="N234" i="25"/>
  <c r="M590" i="25"/>
  <c r="P334" i="25"/>
  <c r="P107" i="25"/>
  <c r="M232" i="25"/>
  <c r="M425" i="25"/>
  <c r="M141" i="25"/>
  <c r="N614" i="25"/>
  <c r="P477" i="25"/>
  <c r="M198" i="25"/>
  <c r="P577" i="25"/>
  <c r="M516" i="25"/>
  <c r="M459" i="25"/>
  <c r="M267" i="25"/>
  <c r="N34" i="25"/>
  <c r="M225" i="25"/>
  <c r="M28" i="25"/>
  <c r="M71" i="25"/>
  <c r="P40" i="25"/>
  <c r="M345" i="25"/>
  <c r="P300" i="25"/>
  <c r="P112" i="25"/>
  <c r="P609" i="25"/>
  <c r="M134" i="25"/>
  <c r="P282" i="25"/>
  <c r="P119" i="25"/>
  <c r="P485" i="25"/>
  <c r="N360" i="25"/>
  <c r="N527" i="25"/>
  <c r="M302" i="25"/>
  <c r="M160" i="25"/>
  <c r="M258" i="25"/>
  <c r="P413" i="25"/>
  <c r="M491" i="25"/>
  <c r="P33" i="25"/>
  <c r="M262" i="25"/>
  <c r="M325" i="25"/>
  <c r="M296" i="25"/>
  <c r="M364" i="25"/>
  <c r="N575" i="25"/>
  <c r="P447" i="25"/>
  <c r="M606" i="25"/>
  <c r="M414" i="25"/>
  <c r="P144" i="25"/>
  <c r="M187" i="25"/>
  <c r="M553" i="25"/>
  <c r="N370" i="25"/>
  <c r="M378" i="25"/>
  <c r="P236" i="25"/>
  <c r="M215" i="25"/>
  <c r="M355" i="25"/>
  <c r="M610" i="25"/>
  <c r="M287" i="25"/>
  <c r="P176" i="25"/>
  <c r="P480" i="25"/>
  <c r="M317" i="25"/>
  <c r="M536" i="25"/>
  <c r="M603" i="25"/>
  <c r="M140" i="25"/>
  <c r="M618" i="25"/>
  <c r="M451" i="25"/>
  <c r="M605" i="25"/>
  <c r="P170" i="25"/>
  <c r="M353" i="25"/>
  <c r="P541" i="25"/>
  <c r="P406" i="25"/>
  <c r="M460" i="25"/>
  <c r="N462" i="25"/>
  <c r="P235" i="25"/>
  <c r="M43" i="25"/>
  <c r="M166" i="25"/>
  <c r="P288" i="25"/>
  <c r="N321" i="25"/>
  <c r="P620" i="25"/>
  <c r="M162" i="25"/>
  <c r="M97" i="25"/>
  <c r="P135" i="25"/>
  <c r="M424" i="25"/>
  <c r="P337" i="25"/>
  <c r="M430" i="25"/>
  <c r="P258" i="25"/>
  <c r="P533" i="25"/>
  <c r="P496" i="25"/>
  <c r="M150" i="25"/>
  <c r="M383" i="25"/>
  <c r="M138" i="25"/>
  <c r="N248" i="25"/>
  <c r="M475" i="25"/>
  <c r="N489" i="25"/>
  <c r="M573" i="25"/>
  <c r="P536" i="25"/>
  <c r="M560" i="25"/>
  <c r="P396" i="25"/>
  <c r="P514" i="25"/>
  <c r="P622" i="25"/>
  <c r="P252" i="25"/>
  <c r="P69" i="25"/>
  <c r="P53" i="25"/>
  <c r="P18" i="25"/>
  <c r="P488" i="25"/>
  <c r="P192" i="25"/>
  <c r="P339" i="25"/>
  <c r="N544" i="25"/>
  <c r="M126" i="25"/>
  <c r="M281" i="25"/>
  <c r="M540" i="25"/>
  <c r="P531" i="25"/>
  <c r="M30" i="25"/>
  <c r="P394" i="25"/>
  <c r="P608" i="25"/>
  <c r="M229" i="25"/>
  <c r="M73" i="25"/>
  <c r="P123" i="25"/>
  <c r="P320" i="25"/>
  <c r="M381" i="25"/>
  <c r="P379" i="25"/>
  <c r="M463" i="25"/>
  <c r="P418" i="25"/>
  <c r="P397" i="25"/>
  <c r="P505" i="25"/>
  <c r="P182" i="25"/>
  <c r="P186" i="25"/>
  <c r="M13" i="25"/>
  <c r="M421" i="25"/>
  <c r="M495" i="25"/>
  <c r="M169" i="25"/>
  <c r="M192" i="25"/>
  <c r="M128" i="25"/>
  <c r="M235" i="25"/>
  <c r="P171" i="25"/>
  <c r="P614" i="25"/>
  <c r="M265" i="25"/>
  <c r="M288" i="25"/>
  <c r="P198" i="25"/>
  <c r="M620" i="25"/>
  <c r="P34" i="25"/>
  <c r="P220" i="25"/>
  <c r="N135" i="25"/>
  <c r="P71" i="25"/>
  <c r="N405" i="25"/>
  <c r="P157" i="25"/>
  <c r="P345" i="25"/>
  <c r="P261" i="25"/>
  <c r="M91" i="25"/>
  <c r="P134" i="25"/>
  <c r="P12" i="25"/>
  <c r="M579" i="25"/>
  <c r="M304" i="25"/>
  <c r="M337" i="25"/>
  <c r="P271" i="25"/>
  <c r="M105" i="25"/>
  <c r="P32" i="25"/>
  <c r="M77" i="25"/>
  <c r="M472" i="25"/>
  <c r="M452" i="25"/>
  <c r="M533" i="25"/>
  <c r="M512" i="25"/>
  <c r="M547" i="25"/>
  <c r="M496" i="25"/>
  <c r="P364" i="25"/>
  <c r="M542" i="25"/>
  <c r="P414" i="25"/>
  <c r="M208" i="25"/>
  <c r="M16" i="25"/>
  <c r="P173" i="25"/>
  <c r="N320" i="25"/>
  <c r="P585" i="25"/>
  <c r="M617" i="25"/>
  <c r="P619" i="25"/>
  <c r="P411" i="25"/>
  <c r="N108" i="25"/>
  <c r="P184" i="25"/>
  <c r="M428" i="25"/>
  <c r="M346" i="25"/>
  <c r="P140" i="25"/>
  <c r="P605" i="25"/>
  <c r="N396" i="25"/>
  <c r="N335" i="25"/>
  <c r="N494" i="25"/>
  <c r="P75" i="25"/>
  <c r="M35" i="25"/>
  <c r="P353" i="25"/>
  <c r="M514" i="25"/>
  <c r="P324" i="25"/>
  <c r="M427" i="25"/>
  <c r="P242" i="25"/>
  <c r="P343" i="25"/>
  <c r="L96" i="5"/>
  <c r="I96" i="5"/>
  <c r="K96" i="5"/>
  <c r="M96" i="5"/>
  <c r="M148" i="25" l="1"/>
  <c r="O148" i="25"/>
  <c r="M504" i="25"/>
  <c r="O504" i="25"/>
  <c r="O273" i="25"/>
  <c r="P273" i="25" s="1"/>
  <c r="M319" i="25"/>
  <c r="O319" i="25"/>
  <c r="O510" i="25"/>
  <c r="P510" i="25" s="1"/>
  <c r="M315" i="25"/>
  <c r="O315" i="25"/>
  <c r="M89" i="25"/>
  <c r="O89" i="25"/>
  <c r="P89" i="25" s="1"/>
  <c r="M294" i="25"/>
  <c r="O294" i="25"/>
  <c r="N426" i="25"/>
  <c r="O426" i="25"/>
  <c r="O151" i="25"/>
  <c r="P151" i="25" s="1"/>
  <c r="M280" i="25"/>
  <c r="O280" i="25"/>
  <c r="M497" i="25"/>
  <c r="O497" i="25"/>
  <c r="O401" i="25"/>
  <c r="P401" i="25" s="1"/>
  <c r="O546" i="25"/>
  <c r="P546" i="25" s="1"/>
  <c r="M551" i="25"/>
  <c r="O551" i="25"/>
  <c r="M407" i="25"/>
  <c r="O407" i="25"/>
  <c r="M155" i="25"/>
  <c r="O155" i="25"/>
  <c r="M202" i="25"/>
  <c r="O202" i="25"/>
  <c r="O461" i="25"/>
  <c r="P461" i="25" s="1"/>
  <c r="M88" i="25"/>
  <c r="O88" i="25"/>
  <c r="N354" i="25"/>
  <c r="O354" i="25"/>
  <c r="P354" i="25" s="1"/>
  <c r="O529" i="25"/>
  <c r="P529" i="25" s="1"/>
  <c r="O161" i="25"/>
  <c r="P161" i="25" s="1"/>
  <c r="N392" i="25"/>
  <c r="O392" i="25"/>
  <c r="O214" i="25"/>
  <c r="P214" i="25" s="1"/>
  <c r="N595" i="25"/>
  <c r="O595" i="25"/>
  <c r="O561" i="25"/>
  <c r="P561" i="25" s="1"/>
  <c r="M237" i="25"/>
  <c r="O237" i="25"/>
  <c r="O86" i="25"/>
  <c r="P86" i="25" s="1"/>
  <c r="O611" i="25"/>
  <c r="P611" i="25" s="1"/>
  <c r="O431" i="25"/>
  <c r="P431" i="25" s="1"/>
  <c r="M372" i="25"/>
  <c r="O372" i="25"/>
  <c r="P372" i="25" s="1"/>
  <c r="O438" i="25"/>
  <c r="P438" i="25" s="1"/>
  <c r="M607" i="25"/>
  <c r="O607" i="25"/>
  <c r="N19" i="25"/>
  <c r="O19" i="25"/>
  <c r="M201" i="25"/>
  <c r="O201" i="25"/>
  <c r="O410" i="25"/>
  <c r="P410" i="25" s="1"/>
  <c r="O257" i="25"/>
  <c r="P257" i="25" s="1"/>
  <c r="N587" i="25"/>
  <c r="O587" i="25"/>
  <c r="M386" i="25"/>
  <c r="O386" i="25"/>
  <c r="M196" i="25"/>
  <c r="O196" i="25"/>
  <c r="O158" i="25"/>
  <c r="P158" i="25" s="1"/>
  <c r="O623" i="25"/>
  <c r="P623" i="25" s="1"/>
  <c r="N351" i="25"/>
  <c r="O351" i="25"/>
  <c r="M70" i="25"/>
  <c r="O70" i="25"/>
  <c r="M446" i="25"/>
  <c r="O446" i="25"/>
  <c r="M616" i="25"/>
  <c r="O616" i="25"/>
  <c r="M385" i="25"/>
  <c r="O385" i="25"/>
  <c r="P385" i="25" s="1"/>
  <c r="M523" i="25"/>
  <c r="O523" i="25"/>
  <c r="P523" i="25" s="1"/>
  <c r="O180" i="25"/>
  <c r="P180" i="25" s="1"/>
  <c r="M506" i="25"/>
  <c r="O506" i="25"/>
  <c r="M87" i="25"/>
  <c r="O87" i="25"/>
  <c r="M415" i="25"/>
  <c r="O415" i="25"/>
  <c r="M137" i="25"/>
  <c r="O137" i="25"/>
  <c r="O599" i="25"/>
  <c r="P599" i="25" s="1"/>
  <c r="N416" i="25"/>
  <c r="O416" i="25"/>
  <c r="P416" i="25" s="1"/>
  <c r="O113" i="25"/>
  <c r="P113" i="25" s="1"/>
  <c r="O548" i="25"/>
  <c r="P548" i="25" s="1"/>
  <c r="M27" i="25"/>
  <c r="O27" i="25"/>
  <c r="P27" i="25" s="1"/>
  <c r="O517" i="25"/>
  <c r="P517" i="25" s="1"/>
  <c r="O432" i="25"/>
  <c r="P432" i="25" s="1"/>
  <c r="O448" i="25"/>
  <c r="P448" i="25" s="1"/>
  <c r="M572" i="25"/>
  <c r="O572" i="25"/>
  <c r="P572" i="25" s="1"/>
  <c r="O570" i="25"/>
  <c r="P570" i="25" s="1"/>
  <c r="M404" i="25"/>
  <c r="O404" i="25"/>
  <c r="M63" i="25"/>
  <c r="O63" i="25"/>
  <c r="P63" i="25" s="1"/>
  <c r="O200" i="25"/>
  <c r="P200" i="25" s="1"/>
  <c r="O114" i="25"/>
  <c r="P114" i="25" s="1"/>
  <c r="O10" i="25"/>
  <c r="P10" i="25" s="1"/>
  <c r="M518" i="25"/>
  <c r="O518" i="25"/>
  <c r="M390" i="25"/>
  <c r="O390" i="25"/>
  <c r="O306" i="25"/>
  <c r="P306" i="25" s="1"/>
  <c r="O45" i="25"/>
  <c r="P45" i="25" s="1"/>
  <c r="M83" i="25"/>
  <c r="O83" i="25"/>
  <c r="M393" i="25"/>
  <c r="O393" i="25"/>
  <c r="M398" i="25"/>
  <c r="O398" i="25"/>
  <c r="M444" i="25"/>
  <c r="O444" i="25"/>
  <c r="M509" i="25"/>
  <c r="O509" i="25"/>
  <c r="P509" i="25" s="1"/>
  <c r="N143" i="25"/>
  <c r="O143" i="25"/>
  <c r="M172" i="25"/>
  <c r="O172" i="25"/>
  <c r="N207" i="25"/>
  <c r="O207" i="25"/>
  <c r="M283" i="25"/>
  <c r="O283" i="25"/>
  <c r="P283" i="25" s="1"/>
  <c r="O559" i="25"/>
  <c r="P559" i="25" s="1"/>
  <c r="O42" i="25"/>
  <c r="P42" i="25" s="1"/>
  <c r="M31" i="25"/>
  <c r="O31" i="25"/>
  <c r="O508" i="25"/>
  <c r="P508" i="25" s="1"/>
  <c r="O98" i="25"/>
  <c r="P98" i="25" s="1"/>
  <c r="M146" i="25"/>
  <c r="O146" i="25"/>
  <c r="M36" i="25"/>
  <c r="O36" i="25"/>
  <c r="M20" i="25"/>
  <c r="O20" i="25"/>
  <c r="M487" i="25"/>
  <c r="O487" i="25"/>
  <c r="O61" i="25"/>
  <c r="P61" i="25" s="1"/>
  <c r="M56" i="25"/>
  <c r="O56" i="25"/>
  <c r="M412" i="25"/>
  <c r="O412" i="25"/>
  <c r="P412" i="25" s="1"/>
  <c r="O72" i="25"/>
  <c r="P72" i="25" s="1"/>
  <c r="M423" i="25"/>
  <c r="O423" i="25"/>
  <c r="P423" i="25" s="1"/>
  <c r="M44" i="25"/>
  <c r="O44" i="25"/>
  <c r="P44" i="25" s="1"/>
  <c r="M188" i="25"/>
  <c r="O188" i="25"/>
  <c r="P188" i="25" s="1"/>
  <c r="M400" i="25"/>
  <c r="O400" i="25"/>
  <c r="M131" i="25"/>
  <c r="O131" i="25"/>
  <c r="O574" i="25"/>
  <c r="P574" i="25" s="1"/>
  <c r="N11" i="25"/>
  <c r="O11" i="25"/>
  <c r="M589" i="25"/>
  <c r="O589" i="25"/>
  <c r="O377" i="25"/>
  <c r="P377" i="25" s="1"/>
  <c r="M322" i="25"/>
  <c r="O322" i="25"/>
  <c r="M272" i="25"/>
  <c r="O272" i="25"/>
  <c r="M391" i="25"/>
  <c r="O391" i="25"/>
  <c r="M341" i="25"/>
  <c r="O341" i="25"/>
  <c r="P341" i="25" s="1"/>
  <c r="M41" i="25"/>
  <c r="O41" i="25"/>
  <c r="M277" i="25"/>
  <c r="O277" i="25"/>
  <c r="O578" i="25"/>
  <c r="P578" i="25" s="1"/>
  <c r="O284" i="25"/>
  <c r="P284" i="25" s="1"/>
  <c r="N403" i="25"/>
  <c r="O403" i="25"/>
  <c r="P403" i="25" s="1"/>
  <c r="O493" i="25"/>
  <c r="P493" i="25" s="1"/>
  <c r="M103" i="25"/>
  <c r="O103" i="25"/>
  <c r="P103" i="25" s="1"/>
  <c r="M60" i="25"/>
  <c r="O60" i="25"/>
  <c r="M142" i="25"/>
  <c r="O142" i="25"/>
  <c r="P142" i="25" s="1"/>
  <c r="N458" i="25"/>
  <c r="O458" i="25"/>
  <c r="P458" i="25" s="1"/>
  <c r="N388" i="25"/>
  <c r="O388" i="25"/>
  <c r="N402" i="25"/>
  <c r="O402" i="25"/>
  <c r="O79" i="25"/>
  <c r="P79" i="25" s="1"/>
  <c r="O17" i="25"/>
  <c r="P17" i="25" s="1"/>
  <c r="N231" i="25"/>
  <c r="O231" i="25"/>
  <c r="M593" i="25"/>
  <c r="O593" i="25"/>
  <c r="P593" i="25" s="1"/>
  <c r="M101" i="25"/>
  <c r="O101" i="25"/>
  <c r="P101" i="25" s="1"/>
  <c r="M250" i="25"/>
  <c r="O250" i="25"/>
  <c r="P250" i="25" s="1"/>
  <c r="O327" i="25"/>
  <c r="P327" i="25" s="1"/>
  <c r="M195" i="25"/>
  <c r="O195" i="25"/>
  <c r="M612" i="25"/>
  <c r="O612" i="25"/>
  <c r="P612" i="25" s="1"/>
  <c r="P275" i="25"/>
  <c r="W7" i="25"/>
  <c r="AD7" i="25"/>
  <c r="AL10" i="25"/>
  <c r="AG7" i="25"/>
  <c r="AE7" i="25"/>
  <c r="I249" i="14" s="1"/>
  <c r="M275" i="25"/>
  <c r="V7" i="25"/>
  <c r="M11" i="25"/>
  <c r="AF10" i="25"/>
  <c r="M10" i="25"/>
  <c r="X7" i="25"/>
  <c r="N10" i="25"/>
  <c r="N486" i="25"/>
  <c r="AH7" i="25"/>
  <c r="M25" i="25"/>
  <c r="M565" i="25"/>
  <c r="M392" i="25"/>
  <c r="M273" i="25"/>
  <c r="M602" i="25"/>
  <c r="M42" i="25"/>
  <c r="M305" i="25"/>
  <c r="M153" i="25"/>
  <c r="M416" i="25"/>
  <c r="M17" i="25"/>
  <c r="M483" i="25"/>
  <c r="M181" i="25"/>
  <c r="M461" i="25"/>
  <c r="M380" i="25"/>
  <c r="M85" i="25"/>
  <c r="M382" i="25"/>
  <c r="M410" i="25"/>
  <c r="M511" i="25"/>
  <c r="M270" i="25"/>
  <c r="M354" i="25"/>
  <c r="M417" i="25"/>
  <c r="M458" i="25"/>
  <c r="M426" i="25"/>
  <c r="M587" i="25"/>
  <c r="M59" i="25"/>
  <c r="M233" i="25"/>
  <c r="M402" i="25"/>
  <c r="M224" i="25"/>
  <c r="M351" i="25"/>
  <c r="M204" i="25"/>
  <c r="AI625" i="25"/>
  <c r="AL625" i="25" s="1"/>
  <c r="AI545" i="25"/>
  <c r="AL545" i="25" s="1"/>
  <c r="AI290" i="25"/>
  <c r="AL290" i="25" s="1"/>
  <c r="AI434" i="25"/>
  <c r="AL434" i="25" s="1"/>
  <c r="AI546" i="25"/>
  <c r="AL546" i="25" s="1"/>
  <c r="AI274" i="25"/>
  <c r="AL274" i="25" s="1"/>
  <c r="AI181" i="25"/>
  <c r="AL181" i="25" s="1"/>
  <c r="AI114" i="25"/>
  <c r="AL114" i="25" s="1"/>
  <c r="AI340" i="25"/>
  <c r="AL340" i="25" s="1"/>
  <c r="AI532" i="25"/>
  <c r="AL532" i="25" s="1"/>
  <c r="AI95" i="25"/>
  <c r="AL95" i="25" s="1"/>
  <c r="AI178" i="25"/>
  <c r="AL178" i="25" s="1"/>
  <c r="AI404" i="25"/>
  <c r="AL404" i="25" s="1"/>
  <c r="AI18" i="25"/>
  <c r="AL18" i="25" s="1"/>
  <c r="AI146" i="25"/>
  <c r="AL146" i="25" s="1"/>
  <c r="AI242" i="25"/>
  <c r="AL242" i="25" s="1"/>
  <c r="AI256" i="25"/>
  <c r="AL256" i="25" s="1"/>
  <c r="AI436" i="25"/>
  <c r="AL436" i="25" s="1"/>
  <c r="AI500" i="25"/>
  <c r="AL500" i="25" s="1"/>
  <c r="AI94" i="25"/>
  <c r="AL94" i="25" s="1"/>
  <c r="N146" i="25"/>
  <c r="M546" i="25"/>
  <c r="M98" i="25"/>
  <c r="AF11" i="25"/>
  <c r="AK11" i="25" s="1"/>
  <c r="M556" i="25"/>
  <c r="M327" i="25"/>
  <c r="M368" i="25"/>
  <c r="N181" i="25"/>
  <c r="P94" i="25"/>
  <c r="M183" i="25"/>
  <c r="M94" i="25"/>
  <c r="M387" i="25"/>
  <c r="P556" i="25"/>
  <c r="P205" i="25"/>
  <c r="M210" i="25"/>
  <c r="M350" i="25"/>
  <c r="M206" i="25"/>
  <c r="M563" i="25"/>
  <c r="M268" i="25"/>
  <c r="M114" i="25"/>
  <c r="P210" i="25"/>
  <c r="P387" i="25"/>
  <c r="M548" i="25"/>
  <c r="M431" i="25"/>
  <c r="M21" i="25"/>
  <c r="P362" i="25"/>
  <c r="M517" i="25"/>
  <c r="M253" i="25"/>
  <c r="M482" i="25"/>
  <c r="P483" i="25"/>
  <c r="M200" i="25"/>
  <c r="M420" i="25"/>
  <c r="P253" i="25"/>
  <c r="P268" i="25"/>
  <c r="M331" i="25"/>
  <c r="P331" i="25"/>
  <c r="N204" i="25"/>
  <c r="M93" i="25"/>
  <c r="M152" i="25"/>
  <c r="M117" i="25"/>
  <c r="P244" i="25"/>
  <c r="P486" i="25"/>
  <c r="M435" i="25"/>
  <c r="P435" i="25"/>
  <c r="M197" i="25"/>
  <c r="M132" i="25"/>
  <c r="P224" i="25"/>
  <c r="M508" i="25"/>
  <c r="P417" i="25"/>
  <c r="N224" i="25"/>
  <c r="M401" i="25"/>
  <c r="P25" i="25"/>
  <c r="P81" i="25"/>
  <c r="M362" i="25"/>
  <c r="P422" i="25"/>
  <c r="P254" i="25"/>
  <c r="P152" i="25"/>
  <c r="M529" i="25"/>
  <c r="N417" i="25"/>
  <c r="N137" i="25"/>
  <c r="P497" i="25"/>
  <c r="M38" i="25"/>
  <c r="P501" i="25"/>
  <c r="M86" i="25"/>
  <c r="P15" i="25"/>
  <c r="P581" i="25"/>
  <c r="M501" i="25"/>
  <c r="P482" i="25"/>
  <c r="N17" i="25"/>
  <c r="M599" i="25"/>
  <c r="M158" i="25"/>
  <c r="M559" i="25"/>
  <c r="M211" i="25"/>
  <c r="M113" i="25"/>
  <c r="M543" i="25"/>
  <c r="M611" i="25"/>
  <c r="M274" i="25"/>
  <c r="N382" i="25"/>
  <c r="M214" i="25"/>
  <c r="P466" i="25"/>
  <c r="P382" i="25"/>
  <c r="M526" i="25"/>
  <c r="M254" i="25"/>
  <c r="P127" i="25"/>
  <c r="M79" i="25"/>
  <c r="M156" i="25"/>
  <c r="N404" i="25"/>
  <c r="N593" i="25"/>
  <c r="P602" i="25"/>
  <c r="M151" i="25"/>
  <c r="M309" i="25"/>
  <c r="P464" i="25"/>
  <c r="P592" i="25"/>
  <c r="M81" i="25"/>
  <c r="M422" i="25"/>
  <c r="M570" i="25"/>
  <c r="N59" i="25"/>
  <c r="N483" i="25"/>
  <c r="M574" i="25"/>
  <c r="P285" i="25"/>
  <c r="N602" i="25"/>
  <c r="N42" i="25"/>
  <c r="M432" i="25"/>
  <c r="N25" i="25"/>
  <c r="M561" i="25"/>
  <c r="M223" i="25"/>
  <c r="P85" i="25"/>
  <c r="M122" i="25"/>
  <c r="M231" i="25"/>
  <c r="M213" i="25"/>
  <c r="M583" i="25"/>
  <c r="P185" i="25"/>
  <c r="P21" i="25"/>
  <c r="M588" i="25"/>
  <c r="N172" i="25"/>
  <c r="M597" i="25"/>
  <c r="M260" i="25"/>
  <c r="P181" i="25"/>
  <c r="M143" i="25"/>
  <c r="M212" i="25"/>
  <c r="M269" i="25"/>
  <c r="N85" i="25"/>
  <c r="M298" i="25"/>
  <c r="M19" i="25"/>
  <c r="P521" i="25"/>
  <c r="M521" i="25"/>
  <c r="M361" i="25"/>
  <c r="M66" i="25"/>
  <c r="M82" i="25"/>
  <c r="M207" i="25"/>
  <c r="M419" i="25"/>
  <c r="P419" i="25"/>
  <c r="M595" i="25"/>
  <c r="P50" i="25"/>
  <c r="P498" i="25"/>
  <c r="P528" i="25"/>
  <c r="M586" i="25"/>
  <c r="N380" i="25"/>
  <c r="M15" i="25"/>
  <c r="P93" i="25"/>
  <c r="M448" i="25"/>
  <c r="M299" i="25"/>
  <c r="M310" i="25"/>
  <c r="M486" i="25"/>
  <c r="M498" i="25"/>
  <c r="P178" i="25"/>
  <c r="M500" i="25"/>
  <c r="M388" i="25"/>
  <c r="P211" i="25"/>
  <c r="P132" i="25"/>
  <c r="P223" i="25"/>
  <c r="M313" i="25"/>
  <c r="P249" i="25"/>
  <c r="P274" i="25"/>
  <c r="M285" i="25"/>
  <c r="P332" i="25"/>
  <c r="M227" i="25"/>
  <c r="M484" i="25"/>
  <c r="M332" i="25"/>
  <c r="M205" i="25"/>
  <c r="P613" i="25"/>
  <c r="M623" i="25"/>
  <c r="M50" i="25"/>
  <c r="M239" i="25"/>
  <c r="M61" i="25"/>
  <c r="M249" i="25"/>
  <c r="M596" i="25"/>
  <c r="P168" i="25"/>
  <c r="M168" i="25"/>
  <c r="M136" i="25"/>
  <c r="M545" i="25"/>
  <c r="P545" i="25"/>
  <c r="P500" i="25"/>
  <c r="M49" i="25"/>
  <c r="M125" i="25"/>
  <c r="M65" i="25"/>
  <c r="N500" i="25"/>
  <c r="M26" i="25"/>
  <c r="P156" i="25"/>
  <c r="M264" i="25"/>
  <c r="M178" i="25"/>
  <c r="N415" i="25"/>
  <c r="P519" i="25"/>
  <c r="M316" i="25"/>
  <c r="P310" i="25"/>
  <c r="M330" i="25"/>
  <c r="M297" i="25"/>
  <c r="P145" i="25"/>
  <c r="M145" i="25"/>
  <c r="P601" i="25"/>
  <c r="M263" i="25"/>
  <c r="M62" i="25"/>
  <c r="M625" i="25"/>
  <c r="M340" i="25"/>
  <c r="P117" i="25"/>
  <c r="M443" i="25"/>
  <c r="P303" i="25"/>
  <c r="N509" i="25"/>
  <c r="M209" i="25"/>
  <c r="M241" i="25"/>
  <c r="N400" i="25"/>
  <c r="M349" i="25"/>
  <c r="M403" i="25"/>
  <c r="M286" i="25"/>
  <c r="N88" i="25"/>
  <c r="M624" i="25"/>
  <c r="M522" i="25"/>
  <c r="P474" i="25"/>
  <c r="P233" i="25"/>
  <c r="N398" i="25"/>
  <c r="M307" i="25"/>
  <c r="M80" i="25"/>
  <c r="M124" i="25"/>
  <c r="M39" i="25"/>
  <c r="M226" i="25"/>
  <c r="N565" i="25"/>
  <c r="M161" i="25"/>
  <c r="P133" i="25"/>
  <c r="M55" i="25"/>
  <c r="P24" i="25"/>
  <c r="M99" i="25"/>
  <c r="P330" i="25"/>
  <c r="M363" i="25"/>
  <c r="P363" i="25"/>
  <c r="P305" i="25"/>
  <c r="M129" i="25"/>
  <c r="P129" i="25"/>
  <c r="M347" i="25"/>
  <c r="N201" i="25"/>
  <c r="M492" i="25"/>
  <c r="P309" i="25"/>
  <c r="P38" i="25"/>
  <c r="N41" i="25"/>
  <c r="M29" i="25"/>
  <c r="M74" i="25"/>
  <c r="P74" i="25"/>
  <c r="P538" i="25"/>
  <c r="M538" i="25"/>
  <c r="M191" i="25"/>
  <c r="M342" i="25"/>
  <c r="M245" i="25"/>
  <c r="P299" i="25"/>
  <c r="M291" i="25"/>
  <c r="P291" i="25"/>
  <c r="M76" i="25"/>
  <c r="M139" i="25"/>
  <c r="M525" i="25"/>
  <c r="P78" i="25"/>
  <c r="M445" i="25"/>
  <c r="P604" i="25"/>
  <c r="M604" i="25"/>
  <c r="N319" i="25"/>
  <c r="M352" i="25"/>
  <c r="P59" i="25"/>
  <c r="M376" i="25"/>
  <c r="P199" i="25"/>
  <c r="M251" i="25"/>
  <c r="P251" i="25"/>
  <c r="P96" i="25"/>
  <c r="M154" i="25"/>
  <c r="M216" i="25"/>
  <c r="M37" i="25"/>
  <c r="N506" i="25"/>
  <c r="M554" i="25"/>
  <c r="N87" i="25"/>
  <c r="M442" i="25"/>
  <c r="M193" i="25"/>
  <c r="M130" i="25"/>
  <c r="P106" i="25"/>
  <c r="M292" i="25"/>
  <c r="M449" i="25"/>
  <c r="P534" i="25"/>
  <c r="M567" i="25"/>
  <c r="M600" i="25"/>
  <c r="M365" i="25"/>
  <c r="P365" i="25"/>
  <c r="M375" i="25"/>
  <c r="M323" i="25"/>
  <c r="P46" i="25"/>
  <c r="P104" i="25"/>
  <c r="M266" i="25"/>
  <c r="M22" i="25"/>
  <c r="P22" i="25"/>
  <c r="M539" i="25"/>
  <c r="P539" i="25"/>
  <c r="M92" i="25"/>
  <c r="M358" i="25"/>
  <c r="M470" i="25"/>
  <c r="P576" i="25"/>
  <c r="M473" i="25"/>
  <c r="M558" i="25"/>
  <c r="M537" i="25"/>
  <c r="P278" i="25"/>
  <c r="P230" i="25"/>
  <c r="M230" i="25"/>
  <c r="P348" i="25"/>
  <c r="P221" i="25"/>
  <c r="P598" i="25"/>
  <c r="P471" i="25"/>
  <c r="P68" i="25"/>
  <c r="P313" i="25"/>
  <c r="N313" i="25"/>
  <c r="P23" i="25"/>
  <c r="M23" i="25"/>
  <c r="P511" i="25"/>
  <c r="P14" i="25"/>
  <c r="M14" i="25"/>
  <c r="M550" i="25"/>
  <c r="M338" i="25"/>
  <c r="M84" i="25"/>
  <c r="M499" i="25"/>
  <c r="P312" i="25"/>
  <c r="P218" i="25"/>
  <c r="M218" i="25"/>
  <c r="N155" i="25"/>
  <c r="M453" i="25"/>
  <c r="M465" i="25"/>
  <c r="M384" i="25"/>
  <c r="P384" i="25"/>
  <c r="N70" i="25"/>
  <c r="N446" i="25"/>
  <c r="M566" i="25"/>
  <c r="N44" i="25"/>
  <c r="M167" i="25"/>
  <c r="P562" i="25"/>
  <c r="M562" i="25"/>
  <c r="P110" i="25"/>
  <c r="M67" i="25"/>
  <c r="M507" i="25"/>
  <c r="M591" i="25"/>
  <c r="M120" i="25"/>
  <c r="N315" i="25"/>
  <c r="P118" i="25"/>
  <c r="M479" i="25"/>
  <c r="M457" i="25"/>
  <c r="M373" i="25"/>
  <c r="M240" i="25"/>
  <c r="M175" i="25"/>
  <c r="N89" i="25"/>
  <c r="M194" i="25"/>
  <c r="P194" i="25"/>
  <c r="P190" i="25"/>
  <c r="M163" i="25"/>
  <c r="N202" i="25"/>
  <c r="N412" i="25"/>
  <c r="M293" i="25"/>
  <c r="N423" i="25"/>
  <c r="M102" i="25"/>
  <c r="P121" i="25"/>
  <c r="N83" i="25"/>
  <c r="P566" i="25"/>
  <c r="M189" i="25"/>
  <c r="P147" i="25"/>
  <c r="P569" i="25"/>
  <c r="M569" i="25"/>
  <c r="M513" i="25"/>
  <c r="P259" i="25"/>
  <c r="M259" i="25"/>
  <c r="M580" i="25"/>
  <c r="N393" i="25"/>
  <c r="M621" i="25"/>
  <c r="M481" i="25"/>
  <c r="P149" i="25"/>
  <c r="M571" i="25"/>
  <c r="N294" i="25"/>
  <c r="M437" i="25"/>
  <c r="N153" i="25"/>
  <c r="M502" i="25"/>
  <c r="P47" i="25"/>
  <c r="P57" i="25"/>
  <c r="M519" i="25"/>
  <c r="M581" i="25"/>
  <c r="M199" i="25"/>
  <c r="M303" i="25"/>
  <c r="P408" i="25"/>
  <c r="M221" i="25"/>
  <c r="M284" i="25"/>
  <c r="M510" i="25"/>
  <c r="M576" i="25"/>
  <c r="M46" i="25"/>
  <c r="M464" i="25"/>
  <c r="M493" i="25"/>
  <c r="N239" i="25"/>
  <c r="M180" i="25"/>
  <c r="M133" i="25"/>
  <c r="M121" i="25"/>
  <c r="M57" i="25"/>
  <c r="N310" i="25"/>
  <c r="M147" i="25"/>
  <c r="M244" i="25"/>
  <c r="M471" i="25"/>
  <c r="M601" i="25"/>
  <c r="P311" i="25"/>
  <c r="M118" i="25"/>
  <c r="M474" i="25"/>
  <c r="M190" i="25"/>
  <c r="M24" i="25"/>
  <c r="N233" i="25"/>
  <c r="M592" i="25"/>
  <c r="N511" i="25"/>
  <c r="M149" i="25"/>
  <c r="M348" i="25"/>
  <c r="P478" i="25"/>
  <c r="M96" i="25"/>
  <c r="M257" i="25"/>
  <c r="N270" i="25"/>
  <c r="M72" i="25"/>
  <c r="M185" i="25"/>
  <c r="P450" i="25"/>
  <c r="M598" i="25"/>
  <c r="M584" i="25"/>
  <c r="M311" i="25"/>
  <c r="M278" i="25"/>
  <c r="P239" i="25"/>
  <c r="M110" i="25"/>
  <c r="M47" i="25"/>
  <c r="M534" i="25"/>
  <c r="M450" i="25"/>
  <c r="P84" i="25"/>
  <c r="P525" i="25"/>
  <c r="M68" i="25"/>
  <c r="P238" i="25"/>
  <c r="N607" i="25"/>
  <c r="M557" i="25"/>
  <c r="N518" i="25"/>
  <c r="M326" i="25"/>
  <c r="M164" i="25"/>
  <c r="N272" i="25"/>
  <c r="P314" i="25"/>
  <c r="P219" i="25"/>
  <c r="P270" i="25"/>
  <c r="M314" i="25"/>
  <c r="P255" i="25"/>
  <c r="M219" i="25"/>
  <c r="M78" i="25"/>
  <c r="M255" i="25"/>
  <c r="M578" i="25"/>
  <c r="N61" i="25"/>
  <c r="M441" i="25"/>
  <c r="M301" i="25"/>
  <c r="M246" i="25"/>
  <c r="N407" i="25"/>
  <c r="P584" i="25"/>
  <c r="P217" i="25"/>
  <c r="M228" i="25"/>
  <c r="M328" i="25"/>
  <c r="N322" i="25"/>
  <c r="M100" i="25"/>
  <c r="M312" i="25"/>
  <c r="M377" i="25"/>
  <c r="M530" i="25"/>
  <c r="M54" i="25"/>
  <c r="M455" i="25"/>
  <c r="P530" i="25"/>
  <c r="M615" i="25"/>
  <c r="N277" i="25"/>
  <c r="M243" i="25"/>
  <c r="M238" i="25"/>
  <c r="M478" i="25"/>
  <c r="L8" i="25"/>
  <c r="N410" i="25"/>
  <c r="N36" i="25"/>
  <c r="N589" i="25"/>
  <c r="M111" i="25"/>
  <c r="M90" i="25"/>
  <c r="M582" i="25"/>
  <c r="N487" i="25"/>
  <c r="M568" i="25"/>
  <c r="M306" i="25"/>
  <c r="M104" i="25"/>
  <c r="M106" i="25"/>
  <c r="N273" i="25"/>
  <c r="M613" i="25"/>
  <c r="N148" i="25"/>
  <c r="M429" i="25"/>
  <c r="N551" i="25"/>
  <c r="M359" i="25"/>
  <c r="N461" i="25"/>
  <c r="M528" i="25"/>
  <c r="N390" i="25"/>
  <c r="P246" i="25"/>
  <c r="M115" i="25"/>
  <c r="M58" i="25"/>
  <c r="M454" i="25"/>
  <c r="M336" i="25"/>
  <c r="N391" i="25"/>
  <c r="M295" i="25"/>
  <c r="M45" i="25"/>
  <c r="N305" i="25"/>
  <c r="M438" i="25"/>
  <c r="M217" i="25"/>
  <c r="P153" i="25"/>
  <c r="P197" i="25"/>
  <c r="P579" i="25"/>
  <c r="P265" i="25"/>
  <c r="P540" i="25"/>
  <c r="P368" i="25"/>
  <c r="P573" i="25"/>
  <c r="P489" i="25"/>
  <c r="P150" i="25"/>
  <c r="P430" i="25"/>
  <c r="P424" i="25"/>
  <c r="P166" i="25"/>
  <c r="P296" i="25"/>
  <c r="P325" i="25"/>
  <c r="P563" i="25"/>
  <c r="P91" i="25"/>
  <c r="P128" i="25"/>
  <c r="P553" i="25"/>
  <c r="P516" i="25"/>
  <c r="P234" i="25"/>
  <c r="P366" i="25"/>
  <c r="P586" i="25"/>
  <c r="P346" i="25"/>
  <c r="P512" i="25"/>
  <c r="P77" i="25"/>
  <c r="P304" i="25"/>
  <c r="P421" i="25"/>
  <c r="P287" i="25"/>
  <c r="P355" i="25"/>
  <c r="P206" i="25"/>
  <c r="P302" i="25"/>
  <c r="P527" i="25"/>
  <c r="P28" i="25"/>
  <c r="P225" i="25"/>
  <c r="P267" i="25"/>
  <c r="P141" i="25"/>
  <c r="P174" i="25"/>
  <c r="P469" i="25"/>
  <c r="P193" i="25"/>
  <c r="P389" i="25"/>
  <c r="P565" i="25"/>
  <c r="P350" i="25"/>
  <c r="P203" i="25"/>
  <c r="P594" i="25"/>
  <c r="P356" i="25"/>
  <c r="P552" i="25"/>
  <c r="P399" i="25"/>
  <c r="P318" i="25"/>
  <c r="P92" i="25"/>
  <c r="P490" i="25"/>
  <c r="P335" i="25"/>
  <c r="P108" i="25"/>
  <c r="P169" i="25"/>
  <c r="P229" i="25"/>
  <c r="P30" i="25"/>
  <c r="P281" i="25"/>
  <c r="P475" i="25"/>
  <c r="P383" i="25"/>
  <c r="P97" i="25"/>
  <c r="P321" i="25"/>
  <c r="P451" i="25"/>
  <c r="P317" i="25"/>
  <c r="P491" i="25"/>
  <c r="P495" i="25"/>
  <c r="P227" i="25"/>
  <c r="P603" i="25"/>
  <c r="P420" i="25"/>
  <c r="P187" i="25"/>
  <c r="P459" i="25"/>
  <c r="P555" i="25"/>
  <c r="P329" i="25"/>
  <c r="P191" i="25"/>
  <c r="P64" i="25"/>
  <c r="P183" i="25"/>
  <c r="P371" i="25"/>
  <c r="P204" i="25"/>
  <c r="P349" i="25"/>
  <c r="P427" i="25"/>
  <c r="P494" i="25"/>
  <c r="P208" i="25"/>
  <c r="P316" i="25"/>
  <c r="P463" i="25"/>
  <c r="P442" i="25"/>
  <c r="P381" i="25"/>
  <c r="P73" i="25"/>
  <c r="P126" i="25"/>
  <c r="P544" i="25"/>
  <c r="P560" i="25"/>
  <c r="P248" i="25"/>
  <c r="P138" i="25"/>
  <c r="P543" i="25"/>
  <c r="P162" i="25"/>
  <c r="P43" i="25"/>
  <c r="P462" i="25"/>
  <c r="P460" i="25"/>
  <c r="P380" i="25"/>
  <c r="P606" i="25"/>
  <c r="P360" i="25"/>
  <c r="P484" i="25"/>
  <c r="P232" i="25"/>
  <c r="P526" i="25"/>
  <c r="I275" i="14"/>
  <c r="D275" i="14"/>
  <c r="BD255" i="14" l="1"/>
  <c r="AZ255" i="14"/>
  <c r="AV255" i="14"/>
  <c r="AR255" i="14"/>
  <c r="AN255" i="14"/>
  <c r="AJ255" i="14"/>
  <c r="AF255" i="14"/>
  <c r="AB255" i="14"/>
  <c r="X255" i="14"/>
  <c r="T255" i="14"/>
  <c r="P255" i="14"/>
  <c r="L255" i="14"/>
  <c r="BD249" i="14"/>
  <c r="AZ249" i="14"/>
  <c r="AV249" i="14"/>
  <c r="AR249" i="14"/>
  <c r="AN249" i="14"/>
  <c r="AJ249" i="14"/>
  <c r="AF249" i="14"/>
  <c r="AB249" i="14"/>
  <c r="X249" i="14"/>
  <c r="T249" i="14"/>
  <c r="P249" i="14"/>
  <c r="L249" i="14"/>
  <c r="BC255" i="14"/>
  <c r="AY255" i="14"/>
  <c r="AU255" i="14"/>
  <c r="AQ255" i="14"/>
  <c r="AM255" i="14"/>
  <c r="AI255" i="14"/>
  <c r="AE255" i="14"/>
  <c r="AA255" i="14"/>
  <c r="W255" i="14"/>
  <c r="S255" i="14"/>
  <c r="O255" i="14"/>
  <c r="K255" i="14"/>
  <c r="BC249" i="14"/>
  <c r="AY249" i="14"/>
  <c r="AU249" i="14"/>
  <c r="AQ249" i="14"/>
  <c r="BE255" i="14"/>
  <c r="AW255" i="14"/>
  <c r="AO255" i="14"/>
  <c r="AG255" i="14"/>
  <c r="Y255" i="14"/>
  <c r="Q255" i="14"/>
  <c r="I255" i="14"/>
  <c r="BA249" i="14"/>
  <c r="AS249" i="14"/>
  <c r="AL249" i="14"/>
  <c r="AG249" i="14"/>
  <c r="AA249" i="14"/>
  <c r="V249" i="14"/>
  <c r="Q249" i="14"/>
  <c r="K249" i="14"/>
  <c r="BB255" i="14"/>
  <c r="AT255" i="14"/>
  <c r="AL255" i="14"/>
  <c r="AD255" i="14"/>
  <c r="V255" i="14"/>
  <c r="N255" i="14"/>
  <c r="BF249" i="14"/>
  <c r="AX249" i="14"/>
  <c r="AP249" i="14"/>
  <c r="AK249" i="14"/>
  <c r="AE249" i="14"/>
  <c r="Z249" i="14"/>
  <c r="U249" i="14"/>
  <c r="O249" i="14"/>
  <c r="J249" i="14"/>
  <c r="BA255" i="14"/>
  <c r="AS255" i="14"/>
  <c r="AK255" i="14"/>
  <c r="AC255" i="14"/>
  <c r="U255" i="14"/>
  <c r="M255" i="14"/>
  <c r="BE249" i="14"/>
  <c r="AW249" i="14"/>
  <c r="AO249" i="14"/>
  <c r="BF255" i="14"/>
  <c r="Z255" i="14"/>
  <c r="AI249" i="14"/>
  <c r="Y249" i="14"/>
  <c r="N249" i="14"/>
  <c r="AX255" i="14"/>
  <c r="R255" i="14"/>
  <c r="BB249" i="14"/>
  <c r="AH249" i="14"/>
  <c r="W249" i="14"/>
  <c r="M249" i="14"/>
  <c r="AP255" i="14"/>
  <c r="J255" i="14"/>
  <c r="AT249" i="14"/>
  <c r="AD249" i="14"/>
  <c r="S249" i="14"/>
  <c r="AH255" i="14"/>
  <c r="AM249" i="14"/>
  <c r="AC249" i="14"/>
  <c r="R249" i="14"/>
  <c r="BF254" i="14"/>
  <c r="BB254" i="14"/>
  <c r="AX254" i="14"/>
  <c r="AT254" i="14"/>
  <c r="AP254" i="14"/>
  <c r="AL254" i="14"/>
  <c r="AH254" i="14"/>
  <c r="AD254" i="14"/>
  <c r="Z254" i="14"/>
  <c r="V254" i="14"/>
  <c r="R254" i="14"/>
  <c r="N254" i="14"/>
  <c r="J254" i="14"/>
  <c r="BF248" i="14"/>
  <c r="BB248" i="14"/>
  <c r="AX248" i="14"/>
  <c r="AT248" i="14"/>
  <c r="AP248" i="14"/>
  <c r="AL248" i="14"/>
  <c r="AH248" i="14"/>
  <c r="AD248" i="14"/>
  <c r="Z248" i="14"/>
  <c r="V248" i="14"/>
  <c r="R248" i="14"/>
  <c r="N248" i="14"/>
  <c r="J248" i="14"/>
  <c r="BE254" i="14"/>
  <c r="BA254" i="14"/>
  <c r="AW254" i="14"/>
  <c r="AS254" i="14"/>
  <c r="AO254" i="14"/>
  <c r="AK254" i="14"/>
  <c r="AG254" i="14"/>
  <c r="AC254" i="14"/>
  <c r="Y254" i="14"/>
  <c r="U254" i="14"/>
  <c r="Q254" i="14"/>
  <c r="M254" i="14"/>
  <c r="I254" i="14"/>
  <c r="AY254" i="14"/>
  <c r="AQ254" i="14"/>
  <c r="AI254" i="14"/>
  <c r="AA254" i="14"/>
  <c r="S254" i="14"/>
  <c r="K254" i="14"/>
  <c r="BD248" i="14"/>
  <c r="AY248" i="14"/>
  <c r="AS248" i="14"/>
  <c r="AN248" i="14"/>
  <c r="AI248" i="14"/>
  <c r="AC248" i="14"/>
  <c r="X248" i="14"/>
  <c r="S248" i="14"/>
  <c r="M248" i="14"/>
  <c r="BD254" i="14"/>
  <c r="AV254" i="14"/>
  <c r="AN254" i="14"/>
  <c r="AF254" i="14"/>
  <c r="X254" i="14"/>
  <c r="P254" i="14"/>
  <c r="BC248" i="14"/>
  <c r="AW248" i="14"/>
  <c r="AR248" i="14"/>
  <c r="AM248" i="14"/>
  <c r="AG248" i="14"/>
  <c r="AB248" i="14"/>
  <c r="W248" i="14"/>
  <c r="Q248" i="14"/>
  <c r="L248" i="14"/>
  <c r="BC254" i="14"/>
  <c r="AU254" i="14"/>
  <c r="AM254" i="14"/>
  <c r="AE254" i="14"/>
  <c r="W254" i="14"/>
  <c r="O254" i="14"/>
  <c r="AR254" i="14"/>
  <c r="L254" i="14"/>
  <c r="BA248" i="14"/>
  <c r="AQ248" i="14"/>
  <c r="AF248" i="14"/>
  <c r="U248" i="14"/>
  <c r="K248" i="14"/>
  <c r="AJ254" i="14"/>
  <c r="AZ248" i="14"/>
  <c r="AO248" i="14"/>
  <c r="AE248" i="14"/>
  <c r="T248" i="14"/>
  <c r="I248" i="14"/>
  <c r="AB254" i="14"/>
  <c r="AV248" i="14"/>
  <c r="AK248" i="14"/>
  <c r="AA248" i="14"/>
  <c r="P248" i="14"/>
  <c r="AZ254" i="14"/>
  <c r="T254" i="14"/>
  <c r="BE248" i="14"/>
  <c r="AU248" i="14"/>
  <c r="AJ248" i="14"/>
  <c r="Y248" i="14"/>
  <c r="O248" i="14"/>
  <c r="AF7" i="25"/>
  <c r="AK10" i="25"/>
  <c r="AK7" i="25" s="1"/>
  <c r="P11" i="25"/>
  <c r="BD252" i="14"/>
  <c r="BD258" i="14"/>
  <c r="AZ258" i="14"/>
  <c r="AV258" i="14"/>
  <c r="AR258" i="14"/>
  <c r="AN258" i="14"/>
  <c r="AJ258" i="14"/>
  <c r="AF258" i="14"/>
  <c r="AB258" i="14"/>
  <c r="X258" i="14"/>
  <c r="T258" i="14"/>
  <c r="P258" i="14"/>
  <c r="L258" i="14"/>
  <c r="BC258" i="14"/>
  <c r="AY258" i="14"/>
  <c r="AU258" i="14"/>
  <c r="AQ258" i="14"/>
  <c r="AM258" i="14"/>
  <c r="AI258" i="14"/>
  <c r="AE258" i="14"/>
  <c r="AA258" i="14"/>
  <c r="W258" i="14"/>
  <c r="S258" i="14"/>
  <c r="O258" i="14"/>
  <c r="K258" i="14"/>
  <c r="BF258" i="14"/>
  <c r="BB258" i="14"/>
  <c r="AX258" i="14"/>
  <c r="AT258" i="14"/>
  <c r="AP258" i="14"/>
  <c r="AL258" i="14"/>
  <c r="AH258" i="14"/>
  <c r="AD258" i="14"/>
  <c r="Z258" i="14"/>
  <c r="V258" i="14"/>
  <c r="R258" i="14"/>
  <c r="N258" i="14"/>
  <c r="J258" i="14"/>
  <c r="BE258" i="14"/>
  <c r="BA258" i="14"/>
  <c r="AW258" i="14"/>
  <c r="AS258" i="14"/>
  <c r="AO258" i="14"/>
  <c r="AK258" i="14"/>
  <c r="AG258" i="14"/>
  <c r="AC258" i="14"/>
  <c r="Y258" i="14"/>
  <c r="U258" i="14"/>
  <c r="Q258" i="14"/>
  <c r="M258" i="14"/>
  <c r="I258" i="14"/>
  <c r="BE252" i="14"/>
  <c r="AF252" i="14"/>
  <c r="AY252" i="14"/>
  <c r="AL252" i="14"/>
  <c r="U252" i="14"/>
  <c r="P252" i="14"/>
  <c r="AT252" i="14"/>
  <c r="BA252" i="14"/>
  <c r="AE252" i="14"/>
  <c r="R252" i="14"/>
  <c r="N252" i="14"/>
  <c r="AI252" i="14"/>
  <c r="AR252" i="14"/>
  <c r="M252" i="14"/>
  <c r="J252" i="14"/>
  <c r="S252" i="14"/>
  <c r="L252" i="14"/>
  <c r="AV252" i="14"/>
  <c r="AW252" i="14"/>
  <c r="AS252" i="14"/>
  <c r="BF252" i="14"/>
  <c r="O252" i="14"/>
  <c r="AU252" i="14"/>
  <c r="AB252" i="14"/>
  <c r="Q252" i="14"/>
  <c r="AH252" i="14"/>
  <c r="AC252" i="14"/>
  <c r="Y252" i="14"/>
  <c r="Z252" i="14"/>
  <c r="V252" i="14"/>
  <c r="BB252" i="14"/>
  <c r="W252" i="14"/>
  <c r="AM252" i="14"/>
  <c r="BC252" i="14"/>
  <c r="T252" i="14"/>
  <c r="AJ252" i="14"/>
  <c r="AZ252" i="14"/>
  <c r="AG252" i="14"/>
  <c r="AX252" i="14"/>
  <c r="AK252" i="14"/>
  <c r="AO252" i="14"/>
  <c r="AP252" i="14"/>
  <c r="AD252" i="14"/>
  <c r="K252" i="14"/>
  <c r="AA252" i="14"/>
  <c r="AQ252" i="14"/>
  <c r="I252" i="14"/>
  <c r="X252" i="14"/>
  <c r="AN252" i="14"/>
  <c r="AI287" i="25"/>
  <c r="AL287" i="25" s="1"/>
  <c r="AI613" i="25"/>
  <c r="AL613" i="25" s="1"/>
  <c r="AI184" i="25"/>
  <c r="AL184" i="25" s="1"/>
  <c r="AI145" i="25"/>
  <c r="AL145" i="25" s="1"/>
  <c r="AI269" i="25"/>
  <c r="AL269" i="25" s="1"/>
  <c r="AI139" i="25"/>
  <c r="AL139" i="25" s="1"/>
  <c r="AI284" i="25"/>
  <c r="AL284" i="25" s="1"/>
  <c r="AI252" i="25"/>
  <c r="AL252" i="25" s="1"/>
  <c r="AI389" i="25"/>
  <c r="AL389" i="25" s="1"/>
  <c r="AI310" i="25"/>
  <c r="AL310" i="25" s="1"/>
  <c r="AI534" i="25"/>
  <c r="AL534" i="25" s="1"/>
  <c r="AI258" i="25"/>
  <c r="AL258" i="25" s="1"/>
  <c r="AI368" i="25"/>
  <c r="AL368" i="25" s="1"/>
  <c r="AI402" i="25"/>
  <c r="AL402" i="25" s="1"/>
  <c r="AI325" i="25"/>
  <c r="AL325" i="25" s="1"/>
  <c r="AI512" i="25"/>
  <c r="AL512" i="25" s="1"/>
  <c r="AI273" i="25"/>
  <c r="AL273" i="25" s="1"/>
  <c r="AI259" i="25"/>
  <c r="AL259" i="25" s="1"/>
  <c r="AI228" i="25"/>
  <c r="AL228" i="25" s="1"/>
  <c r="AI110" i="25"/>
  <c r="AL110" i="25" s="1"/>
  <c r="AI225" i="25"/>
  <c r="AL225" i="25" s="1"/>
  <c r="AI205" i="25"/>
  <c r="AL205" i="25" s="1"/>
  <c r="AI172" i="25"/>
  <c r="AL172" i="25" s="1"/>
  <c r="AI198" i="25"/>
  <c r="AL198" i="25" s="1"/>
  <c r="AI351" i="25"/>
  <c r="AL351" i="25" s="1"/>
  <c r="AI616" i="25"/>
  <c r="AL616" i="25" s="1"/>
  <c r="AI237" i="25"/>
  <c r="AL237" i="25" s="1"/>
  <c r="AI335" i="25"/>
  <c r="AL335" i="25" s="1"/>
  <c r="AI554" i="25"/>
  <c r="AL554" i="25" s="1"/>
  <c r="AI362" i="25"/>
  <c r="AL362" i="25" s="1"/>
  <c r="AI344" i="25"/>
  <c r="AL344" i="25" s="1"/>
  <c r="AI571" i="25"/>
  <c r="AL571" i="25" s="1"/>
  <c r="AI208" i="25"/>
  <c r="AL208" i="25" s="1"/>
  <c r="AI536" i="25"/>
  <c r="AL536" i="25" s="1"/>
  <c r="AI45" i="25"/>
  <c r="AL45" i="25" s="1"/>
  <c r="AI216" i="25"/>
  <c r="AL216" i="25" s="1"/>
  <c r="AI62" i="25"/>
  <c r="AL62" i="25" s="1"/>
  <c r="AI46" i="25"/>
  <c r="AL46" i="25" s="1"/>
  <c r="AI180" i="25"/>
  <c r="AL180" i="25" s="1"/>
  <c r="AI33" i="25"/>
  <c r="AL33" i="25" s="1"/>
  <c r="AI515" i="25"/>
  <c r="AL515" i="25" s="1"/>
  <c r="AI405" i="25"/>
  <c r="AL405" i="25" s="1"/>
  <c r="AI136" i="25"/>
  <c r="AL136" i="25" s="1"/>
  <c r="AI352" i="25"/>
  <c r="AL352" i="25" s="1"/>
  <c r="AI209" i="25"/>
  <c r="AL209" i="25" s="1"/>
  <c r="AI354" i="25"/>
  <c r="AL354" i="25" s="1"/>
  <c r="AI243" i="25"/>
  <c r="AL243" i="25" s="1"/>
  <c r="AI150" i="25"/>
  <c r="AL150" i="25" s="1"/>
  <c r="AI196" i="25"/>
  <c r="AL196" i="25" s="1"/>
  <c r="AI408" i="25"/>
  <c r="AL408" i="25" s="1"/>
  <c r="AI120" i="25"/>
  <c r="AL120" i="25" s="1"/>
  <c r="AI359" i="25"/>
  <c r="AL359" i="25" s="1"/>
  <c r="AI431" i="25"/>
  <c r="AL431" i="25" s="1"/>
  <c r="AI41" i="25"/>
  <c r="AL41" i="25" s="1"/>
  <c r="AI270" i="25"/>
  <c r="AL270" i="25" s="1"/>
  <c r="AI87" i="25"/>
  <c r="AL87" i="25" s="1"/>
  <c r="AI320" i="25"/>
  <c r="AL320" i="25" s="1"/>
  <c r="AI214" i="25"/>
  <c r="AL214" i="25" s="1"/>
  <c r="AI322" i="25"/>
  <c r="AL322" i="25" s="1"/>
  <c r="AI570" i="25"/>
  <c r="AL570" i="25" s="1"/>
  <c r="AI382" i="25"/>
  <c r="AL382" i="25" s="1"/>
  <c r="AI450" i="25"/>
  <c r="AL450" i="25" s="1"/>
  <c r="AI594" i="25"/>
  <c r="AL594" i="25" s="1"/>
  <c r="AI428" i="25"/>
  <c r="AL428" i="25" s="1"/>
  <c r="AI521" i="25"/>
  <c r="AL521" i="25" s="1"/>
  <c r="AI312" i="25"/>
  <c r="AL312" i="25" s="1"/>
  <c r="AI191" i="25"/>
  <c r="AL191" i="25" s="1"/>
  <c r="AI241" i="25"/>
  <c r="AL241" i="25" s="1"/>
  <c r="AI541" i="25"/>
  <c r="AL541" i="25" s="1"/>
  <c r="AI409" i="25"/>
  <c r="AL409" i="25" s="1"/>
  <c r="AI606" i="25"/>
  <c r="AL606" i="25" s="1"/>
  <c r="AI48" i="25"/>
  <c r="AL48" i="25" s="1"/>
  <c r="AI491" i="25"/>
  <c r="AL491" i="25" s="1"/>
  <c r="AI257" i="25"/>
  <c r="AL257" i="25" s="1"/>
  <c r="AI285" i="25"/>
  <c r="AL285" i="25" s="1"/>
  <c r="AI91" i="25"/>
  <c r="AL91" i="25" s="1"/>
  <c r="AI43" i="25"/>
  <c r="AL43" i="25" s="1"/>
  <c r="AI529" i="25"/>
  <c r="AL529" i="25" s="1"/>
  <c r="AI58" i="25"/>
  <c r="AL58" i="25" s="1"/>
  <c r="AI353" i="25"/>
  <c r="AL353" i="25" s="1"/>
  <c r="AI492" i="25"/>
  <c r="AL492" i="25" s="1"/>
  <c r="AI555" i="25"/>
  <c r="AL555" i="25" s="1"/>
  <c r="AI262" i="25"/>
  <c r="AL262" i="25" s="1"/>
  <c r="AI462" i="25"/>
  <c r="AL462" i="25" s="1"/>
  <c r="AI35" i="25"/>
  <c r="AL35" i="25" s="1"/>
  <c r="AI608" i="25"/>
  <c r="AL608" i="25" s="1"/>
  <c r="AI612" i="25"/>
  <c r="AL612" i="25" s="1"/>
  <c r="AI564" i="25"/>
  <c r="AL564" i="25" s="1"/>
  <c r="AI50" i="25"/>
  <c r="AL50" i="25" s="1"/>
  <c r="AI275" i="25"/>
  <c r="AL275" i="25" s="1"/>
  <c r="AI117" i="25"/>
  <c r="AL117" i="25" s="1"/>
  <c r="AI64" i="25"/>
  <c r="AL64" i="25" s="1"/>
  <c r="AI332" i="25"/>
  <c r="AL332" i="25" s="1"/>
  <c r="AI239" i="25"/>
  <c r="AL239" i="25" s="1"/>
  <c r="AI47" i="25"/>
  <c r="AL47" i="25" s="1"/>
  <c r="AI419" i="25"/>
  <c r="AL419" i="25" s="1"/>
  <c r="AI590" i="25"/>
  <c r="AL590" i="25" s="1"/>
  <c r="AI513" i="25"/>
  <c r="AL513" i="25" s="1"/>
  <c r="AI240" i="25"/>
  <c r="AL240" i="25" s="1"/>
  <c r="AI32" i="25"/>
  <c r="AL32" i="25" s="1"/>
  <c r="AI448" i="25"/>
  <c r="AL448" i="25" s="1"/>
  <c r="AI207" i="25"/>
  <c r="AL207" i="25" s="1"/>
  <c r="AI303" i="25"/>
  <c r="AL303" i="25" s="1"/>
  <c r="AI547" i="25"/>
  <c r="AL547" i="25" s="1"/>
  <c r="AI17" i="25"/>
  <c r="AL17" i="25" s="1"/>
  <c r="AI495" i="25"/>
  <c r="AL495" i="25" s="1"/>
  <c r="AI424" i="25"/>
  <c r="AL424" i="25" s="1"/>
  <c r="AI539" i="25"/>
  <c r="AL539" i="25" s="1"/>
  <c r="AI609" i="25"/>
  <c r="AL609" i="25" s="1"/>
  <c r="AI366" i="25"/>
  <c r="AL366" i="25" s="1"/>
  <c r="AI407" i="25"/>
  <c r="AL407" i="25" s="1"/>
  <c r="AI140" i="25"/>
  <c r="AL140" i="25" s="1"/>
  <c r="AI557" i="25"/>
  <c r="AL557" i="25" s="1"/>
  <c r="AI133" i="25"/>
  <c r="AL133" i="25" s="1"/>
  <c r="AI29" i="25"/>
  <c r="AL29" i="25" s="1"/>
  <c r="AI19" i="25"/>
  <c r="AL19" i="25" s="1"/>
  <c r="AI510" i="25"/>
  <c r="AL510" i="25" s="1"/>
  <c r="AI531" i="25"/>
  <c r="AL531" i="25" s="1"/>
  <c r="AI538" i="25"/>
  <c r="AL538" i="25" s="1"/>
  <c r="AI113" i="25"/>
  <c r="AL113" i="25" s="1"/>
  <c r="AI16" i="25"/>
  <c r="AL16" i="25" s="1"/>
  <c r="AI277" i="25"/>
  <c r="AL277" i="25" s="1"/>
  <c r="AI489" i="25"/>
  <c r="AL489" i="25" s="1"/>
  <c r="AI614" i="25"/>
  <c r="AL614" i="25" s="1"/>
  <c r="AI604" i="25"/>
  <c r="AL604" i="25" s="1"/>
  <c r="AI600" i="25"/>
  <c r="AL600" i="25" s="1"/>
  <c r="AI487" i="25"/>
  <c r="AL487" i="25" s="1"/>
  <c r="AI37" i="25"/>
  <c r="AL37" i="25" s="1"/>
  <c r="AI107" i="25"/>
  <c r="AL107" i="25" s="1"/>
  <c r="AI476" i="25"/>
  <c r="AL476" i="25" s="1"/>
  <c r="AI323" i="25"/>
  <c r="AL323" i="25" s="1"/>
  <c r="AI518" i="25"/>
  <c r="AL518" i="25" s="1"/>
  <c r="AI74" i="25"/>
  <c r="AL74" i="25" s="1"/>
  <c r="AI268" i="25"/>
  <c r="AL268" i="25" s="1"/>
  <c r="AI283" i="25"/>
  <c r="AL283" i="25" s="1"/>
  <c r="AI416" i="25"/>
  <c r="AL416" i="25" s="1"/>
  <c r="AI568" i="25"/>
  <c r="AL568" i="25" s="1"/>
  <c r="AI193" i="25"/>
  <c r="AL193" i="25" s="1"/>
  <c r="AI313" i="25"/>
  <c r="AL313" i="25" s="1"/>
  <c r="AI192" i="25"/>
  <c r="AL192" i="25" s="1"/>
  <c r="AI253" i="25"/>
  <c r="AL253" i="25" s="1"/>
  <c r="AI393" i="25"/>
  <c r="AL393" i="25" s="1"/>
  <c r="AI327" i="25"/>
  <c r="AL327" i="25" s="1"/>
  <c r="AI611" i="25"/>
  <c r="AL611" i="25" s="1"/>
  <c r="AI349" i="25"/>
  <c r="AL349" i="25" s="1"/>
  <c r="AI367" i="25"/>
  <c r="AL367" i="25" s="1"/>
  <c r="AI556" i="25"/>
  <c r="AL556" i="25" s="1"/>
  <c r="AI156" i="25"/>
  <c r="AL156" i="25" s="1"/>
  <c r="AI20" i="25"/>
  <c r="AL20" i="25" s="1"/>
  <c r="AI339" i="25"/>
  <c r="AL339" i="25" s="1"/>
  <c r="AI213" i="25"/>
  <c r="AL213" i="25" s="1"/>
  <c r="AI597" i="25"/>
  <c r="AL597" i="25" s="1"/>
  <c r="AI498" i="25"/>
  <c r="AL498" i="25" s="1"/>
  <c r="AI507" i="25"/>
  <c r="AL507" i="25" s="1"/>
  <c r="AI560" i="25"/>
  <c r="AL560" i="25" s="1"/>
  <c r="AI76" i="25"/>
  <c r="AL76" i="25" s="1"/>
  <c r="AI423" i="25"/>
  <c r="AL423" i="25" s="1"/>
  <c r="AI333" i="25"/>
  <c r="AL333" i="25" s="1"/>
  <c r="AI392" i="25"/>
  <c r="AL392" i="25" s="1"/>
  <c r="AI420" i="25"/>
  <c r="AL420" i="25" s="1"/>
  <c r="AI306" i="25"/>
  <c r="AL306" i="25" s="1"/>
  <c r="AI318" i="25"/>
  <c r="AL318" i="25" s="1"/>
  <c r="AI297" i="25"/>
  <c r="AL297" i="25" s="1"/>
  <c r="AI469" i="25"/>
  <c r="AL469" i="25" s="1"/>
  <c r="AI394" i="25"/>
  <c r="AL394" i="25" s="1"/>
  <c r="AI375" i="25"/>
  <c r="AL375" i="25" s="1"/>
  <c r="AI13" i="25"/>
  <c r="AL13" i="25" s="1"/>
  <c r="AI580" i="25"/>
  <c r="AL580" i="25" s="1"/>
  <c r="AI231" i="25"/>
  <c r="AL231" i="25" s="1"/>
  <c r="AI578" i="25"/>
  <c r="AL578" i="25" s="1"/>
  <c r="AI160" i="25"/>
  <c r="AL160" i="25" s="1"/>
  <c r="AI623" i="25"/>
  <c r="AL623" i="25" s="1"/>
  <c r="AI401" i="25"/>
  <c r="AL401" i="25" s="1"/>
  <c r="AI170" i="25"/>
  <c r="AL170" i="25" s="1"/>
  <c r="AI124" i="25"/>
  <c r="AL124" i="25" s="1"/>
  <c r="AI187" i="25"/>
  <c r="AL187" i="25" s="1"/>
  <c r="AI27" i="25"/>
  <c r="AL27" i="25" s="1"/>
  <c r="AI355" i="25"/>
  <c r="AL355" i="25" s="1"/>
  <c r="AI77" i="25"/>
  <c r="AL77" i="25" s="1"/>
  <c r="AI224" i="25"/>
  <c r="AL224" i="25" s="1"/>
  <c r="AI381" i="25"/>
  <c r="AL381" i="25" s="1"/>
  <c r="AI387" i="25"/>
  <c r="AL387" i="25" s="1"/>
  <c r="AI28" i="25"/>
  <c r="AL28" i="25" s="1"/>
  <c r="AI358" i="25"/>
  <c r="AL358" i="25" s="1"/>
  <c r="AI443" i="25"/>
  <c r="AL443" i="25" s="1"/>
  <c r="AI442" i="25"/>
  <c r="AL442" i="25" s="1"/>
  <c r="AI622" i="25"/>
  <c r="AL622" i="25" s="1"/>
  <c r="AI138" i="25"/>
  <c r="AL138" i="25" s="1"/>
  <c r="AI60" i="25"/>
  <c r="AL60" i="25" s="1"/>
  <c r="AI610" i="25"/>
  <c r="AL610" i="25" s="1"/>
  <c r="AI484" i="25"/>
  <c r="AL484" i="25" s="1"/>
  <c r="AI471" i="25"/>
  <c r="AL471" i="25" s="1"/>
  <c r="AI395" i="25"/>
  <c r="AL395" i="25" s="1"/>
  <c r="AI511" i="25"/>
  <c r="AL511" i="25" s="1"/>
  <c r="AI169" i="25"/>
  <c r="AL169" i="25" s="1"/>
  <c r="AI177" i="25"/>
  <c r="AL177" i="25" s="1"/>
  <c r="AI396" i="25"/>
  <c r="AL396" i="25" s="1"/>
  <c r="AI449" i="25"/>
  <c r="AL449" i="25" s="1"/>
  <c r="AI488" i="25"/>
  <c r="AL488" i="25" s="1"/>
  <c r="AI286" i="25"/>
  <c r="AL286" i="25" s="1"/>
  <c r="AI221" i="25"/>
  <c r="AL221" i="25" s="1"/>
  <c r="AI132" i="25"/>
  <c r="AL132" i="25" s="1"/>
  <c r="AI173" i="25"/>
  <c r="AL173" i="25" s="1"/>
  <c r="AI345" i="25"/>
  <c r="AL345" i="25" s="1"/>
  <c r="AI152" i="25"/>
  <c r="AL152" i="25" s="1"/>
  <c r="AI298" i="25"/>
  <c r="AL298" i="25" s="1"/>
  <c r="AI413" i="25"/>
  <c r="AL413" i="25" s="1"/>
  <c r="AI567" i="25"/>
  <c r="AL567" i="25" s="1"/>
  <c r="AI171" i="25"/>
  <c r="AL171" i="25" s="1"/>
  <c r="AI577" i="25"/>
  <c r="AL577" i="25" s="1"/>
  <c r="AI582" i="25"/>
  <c r="AL582" i="25" s="1"/>
  <c r="AI380" i="25"/>
  <c r="AL380" i="25" s="1"/>
  <c r="AI194" i="25"/>
  <c r="AL194" i="25" s="1"/>
  <c r="AI68" i="25"/>
  <c r="AL68" i="25" s="1"/>
  <c r="AI282" i="25"/>
  <c r="AL282" i="25" s="1"/>
  <c r="AI446" i="25"/>
  <c r="AL446" i="25" s="1"/>
  <c r="AI147" i="25"/>
  <c r="AL147" i="25" s="1"/>
  <c r="AI144" i="25"/>
  <c r="AL144" i="25" s="1"/>
  <c r="AI36" i="25"/>
  <c r="AL36" i="25" s="1"/>
  <c r="AI437" i="25"/>
  <c r="AL437" i="25" s="1"/>
  <c r="AI346" i="25"/>
  <c r="AL346" i="25" s="1"/>
  <c r="AI186" i="25"/>
  <c r="AL186" i="25" s="1"/>
  <c r="AI421" i="25"/>
  <c r="AL421" i="25" s="1"/>
  <c r="AI121" i="25"/>
  <c r="AL121" i="25" s="1"/>
  <c r="AI584" i="25"/>
  <c r="AL584" i="25" s="1"/>
  <c r="AI525" i="25"/>
  <c r="AL525" i="25" s="1"/>
  <c r="AI453" i="25"/>
  <c r="AL453" i="25" s="1"/>
  <c r="AI522" i="25"/>
  <c r="AL522" i="25" s="1"/>
  <c r="AI347" i="25"/>
  <c r="AL347" i="25" s="1"/>
  <c r="AI112" i="25"/>
  <c r="AL112" i="25" s="1"/>
  <c r="AI51" i="25"/>
  <c r="AL51" i="25" s="1"/>
  <c r="AI593" i="25"/>
  <c r="AL593" i="25" s="1"/>
  <c r="AI595" i="25"/>
  <c r="AL595" i="25" s="1"/>
  <c r="AI12" i="25"/>
  <c r="AL12" i="25" s="1"/>
  <c r="AI461" i="25"/>
  <c r="AL461" i="25" s="1"/>
  <c r="AI165" i="25"/>
  <c r="AL165" i="25" s="1"/>
  <c r="AI591" i="25"/>
  <c r="AL591" i="25" s="1"/>
  <c r="AI457" i="25"/>
  <c r="AL457" i="25" s="1"/>
  <c r="AI398" i="25"/>
  <c r="AL398" i="25" s="1"/>
  <c r="AI321" i="25"/>
  <c r="AL321" i="25" s="1"/>
  <c r="AI300" i="25"/>
  <c r="AL300" i="25" s="1"/>
  <c r="AI563" i="25"/>
  <c r="AL563" i="25" s="1"/>
  <c r="AI211" i="25"/>
  <c r="AL211" i="25" s="1"/>
  <c r="AI350" i="25"/>
  <c r="AL350" i="25" s="1"/>
  <c r="AI85" i="25"/>
  <c r="AL85" i="25" s="1"/>
  <c r="AI356" i="25"/>
  <c r="AL356" i="25" s="1"/>
  <c r="AI40" i="25"/>
  <c r="AL40" i="25" s="1"/>
  <c r="AI299" i="25"/>
  <c r="AL299" i="25" s="1"/>
  <c r="AI455" i="25"/>
  <c r="AL455" i="25" s="1"/>
  <c r="AI281" i="25"/>
  <c r="AL281" i="25" s="1"/>
  <c r="AI295" i="25"/>
  <c r="AL295" i="25" s="1"/>
  <c r="AI219" i="25"/>
  <c r="AL219" i="25" s="1"/>
  <c r="AI201" i="25"/>
  <c r="AL201" i="25" s="1"/>
  <c r="AI22" i="25"/>
  <c r="AL22" i="25" s="1"/>
  <c r="AI583" i="25"/>
  <c r="AL583" i="25" s="1"/>
  <c r="AI100" i="25"/>
  <c r="AL100" i="25" s="1"/>
  <c r="AI384" i="25"/>
  <c r="AL384" i="25" s="1"/>
  <c r="AI406" i="25"/>
  <c r="AL406" i="25" s="1"/>
  <c r="AI174" i="25"/>
  <c r="AL174" i="25" s="1"/>
  <c r="AI459" i="25"/>
  <c r="AL459" i="25" s="1"/>
  <c r="AI503" i="25"/>
  <c r="AL503" i="25" s="1"/>
  <c r="AI343" i="25"/>
  <c r="AL343" i="25" s="1"/>
  <c r="AI315" i="25"/>
  <c r="AL315" i="25" s="1"/>
  <c r="AI441" i="25"/>
  <c r="AL441" i="25" s="1"/>
  <c r="AI329" i="25"/>
  <c r="AL329" i="25" s="1"/>
  <c r="AI524" i="25"/>
  <c r="AL524" i="25" s="1"/>
  <c r="AI490" i="25"/>
  <c r="AL490" i="25" s="1"/>
  <c r="AI467" i="25"/>
  <c r="AL467" i="25" s="1"/>
  <c r="AI255" i="25"/>
  <c r="AL255" i="25" s="1"/>
  <c r="AI293" i="25"/>
  <c r="AL293" i="25" s="1"/>
  <c r="AI249" i="25"/>
  <c r="AL249" i="25" s="1"/>
  <c r="AI217" i="25"/>
  <c r="AL217" i="25" s="1"/>
  <c r="AI452" i="25"/>
  <c r="AL452" i="25" s="1"/>
  <c r="AI373" i="25"/>
  <c r="AL373" i="25" s="1"/>
  <c r="AI603" i="25"/>
  <c r="AL603" i="25" s="1"/>
  <c r="AI371" i="25"/>
  <c r="AL371" i="25" s="1"/>
  <c r="AI338" i="25"/>
  <c r="AL338" i="25" s="1"/>
  <c r="AI197" i="25"/>
  <c r="AL197" i="25" s="1"/>
  <c r="AI403" i="25"/>
  <c r="AL403" i="25" s="1"/>
  <c r="AI499" i="25"/>
  <c r="AL499" i="25" s="1"/>
  <c r="AI161" i="25"/>
  <c r="AL161" i="25" s="1"/>
  <c r="AI385" i="25"/>
  <c r="AL385" i="25" s="1"/>
  <c r="AI504" i="25"/>
  <c r="AL504" i="25" s="1"/>
  <c r="AI227" i="25"/>
  <c r="AL227" i="25" s="1"/>
  <c r="AI533" i="25"/>
  <c r="AL533" i="25" s="1"/>
  <c r="AI311" i="25"/>
  <c r="AL311" i="25" s="1"/>
  <c r="AI589" i="25"/>
  <c r="AL589" i="25" s="1"/>
  <c r="AI115" i="25"/>
  <c r="AL115" i="25" s="1"/>
  <c r="AI357" i="25"/>
  <c r="AL357" i="25" s="1"/>
  <c r="AI496" i="25"/>
  <c r="AL496" i="25" s="1"/>
  <c r="AI302" i="25"/>
  <c r="AL302" i="25" s="1"/>
  <c r="AI84" i="25"/>
  <c r="AL84" i="25" s="1"/>
  <c r="AI601" i="25"/>
  <c r="AL601" i="25" s="1"/>
  <c r="AI123" i="25"/>
  <c r="AL123" i="25" s="1"/>
  <c r="AI334" i="25"/>
  <c r="AL334" i="25" s="1"/>
  <c r="AI148" i="25"/>
  <c r="AL148" i="25" s="1"/>
  <c r="AI53" i="25"/>
  <c r="AL53" i="25" s="1"/>
  <c r="AI417" i="25"/>
  <c r="AL417" i="25" s="1"/>
  <c r="AI372" i="25"/>
  <c r="AL372" i="25" s="1"/>
  <c r="AI223" i="25"/>
  <c r="AL223" i="25" s="1"/>
  <c r="AI210" i="25"/>
  <c r="AL210" i="25" s="1"/>
  <c r="AI260" i="25"/>
  <c r="AL260" i="25" s="1"/>
  <c r="AI276" i="25"/>
  <c r="AL276" i="25" s="1"/>
  <c r="AI494" i="25"/>
  <c r="AL494" i="25" s="1"/>
  <c r="AI477" i="25"/>
  <c r="AL477" i="25" s="1"/>
  <c r="AI175" i="25"/>
  <c r="AL175" i="25" s="1"/>
  <c r="AI23" i="25"/>
  <c r="AL23" i="25" s="1"/>
  <c r="AI292" i="25"/>
  <c r="AL292" i="25" s="1"/>
  <c r="AI331" i="25"/>
  <c r="AL331" i="25" s="1"/>
  <c r="AI479" i="25"/>
  <c r="AL479" i="25" s="1"/>
  <c r="AI607" i="25"/>
  <c r="AL607" i="25" s="1"/>
  <c r="AI204" i="25"/>
  <c r="AL204" i="25" s="1"/>
  <c r="AI42" i="25"/>
  <c r="AL42" i="25" s="1"/>
  <c r="AI89" i="25"/>
  <c r="AL89" i="25" s="1"/>
  <c r="AI527" i="25"/>
  <c r="AL527" i="25" s="1"/>
  <c r="AI230" i="25"/>
  <c r="AL230" i="25" s="1"/>
  <c r="AI266" i="25"/>
  <c r="AL266" i="25" s="1"/>
  <c r="AI364" i="25"/>
  <c r="AL364" i="25" s="1"/>
  <c r="AI247" i="25"/>
  <c r="AL247" i="25" s="1"/>
  <c r="AI562" i="25"/>
  <c r="AL562" i="25" s="1"/>
  <c r="AI439" i="25"/>
  <c r="AL439" i="25" s="1"/>
  <c r="AI56" i="25"/>
  <c r="AL56" i="25" s="1"/>
  <c r="AI482" i="25"/>
  <c r="AL482" i="25" s="1"/>
  <c r="AI363" i="25"/>
  <c r="AL363" i="25" s="1"/>
  <c r="AI304" i="25"/>
  <c r="AL304" i="25" s="1"/>
  <c r="AI195" i="25"/>
  <c r="AL195" i="25" s="1"/>
  <c r="AI111" i="25"/>
  <c r="AL111" i="25" s="1"/>
  <c r="AI620" i="25"/>
  <c r="AL620" i="25" s="1"/>
  <c r="AI232" i="25"/>
  <c r="AL232" i="25" s="1"/>
  <c r="AI330" i="25"/>
  <c r="AL330" i="25" s="1"/>
  <c r="AI576" i="25"/>
  <c r="AL576" i="25" s="1"/>
  <c r="AI271" i="25"/>
  <c r="AL271" i="25" s="1"/>
  <c r="AI67" i="25"/>
  <c r="AL67" i="25" s="1"/>
  <c r="AI370" i="25"/>
  <c r="AL370" i="25" s="1"/>
  <c r="AI119" i="25"/>
  <c r="AL119" i="25" s="1"/>
  <c r="AI569" i="25"/>
  <c r="AL569" i="25" s="1"/>
  <c r="AI523" i="25"/>
  <c r="AL523" i="25" s="1"/>
  <c r="AI542" i="25"/>
  <c r="AL542" i="25" s="1"/>
  <c r="AI549" i="25"/>
  <c r="AL549" i="25" s="1"/>
  <c r="AI288" i="25"/>
  <c r="AL288" i="25" s="1"/>
  <c r="AI141" i="25"/>
  <c r="AL141" i="25" s="1"/>
  <c r="AI415" i="25"/>
  <c r="AL415" i="25" s="1"/>
  <c r="AI63" i="25"/>
  <c r="AL63" i="25" s="1"/>
  <c r="AI520" i="25"/>
  <c r="AL520" i="25" s="1"/>
  <c r="AI561" i="25"/>
  <c r="AL561" i="25" s="1"/>
  <c r="AI218" i="25"/>
  <c r="AL218" i="25" s="1"/>
  <c r="AI514" i="25"/>
  <c r="AL514" i="25" s="1"/>
  <c r="AI559" i="25"/>
  <c r="AL559" i="25" s="1"/>
  <c r="AI509" i="25"/>
  <c r="AL509" i="25" s="1"/>
  <c r="AI128" i="25"/>
  <c r="AL128" i="25" s="1"/>
  <c r="AI73" i="25"/>
  <c r="AL73" i="25" s="1"/>
  <c r="AI486" i="25"/>
  <c r="AL486" i="25" s="1"/>
  <c r="AI575" i="25"/>
  <c r="AL575" i="25" s="1"/>
  <c r="AI279" i="25"/>
  <c r="AL279" i="25" s="1"/>
  <c r="AI154" i="25"/>
  <c r="AL154" i="25" s="1"/>
  <c r="AI80" i="25"/>
  <c r="AL80" i="25" s="1"/>
  <c r="AI203" i="25"/>
  <c r="AL203" i="25" s="1"/>
  <c r="AI454" i="25"/>
  <c r="AL454" i="25" s="1"/>
  <c r="AI324" i="25"/>
  <c r="AL324" i="25" s="1"/>
  <c r="AI605" i="25"/>
  <c r="AL605" i="25" s="1"/>
  <c r="AI55" i="25"/>
  <c r="AL55" i="25" s="1"/>
  <c r="AI377" i="25"/>
  <c r="AL377" i="25" s="1"/>
  <c r="AI506" i="25"/>
  <c r="AL506" i="25" s="1"/>
  <c r="AI220" i="25"/>
  <c r="AL220" i="25" s="1"/>
  <c r="AI143" i="25"/>
  <c r="AL143" i="25" s="1"/>
  <c r="AI21" i="25"/>
  <c r="AL21" i="25" s="1"/>
  <c r="AI624" i="25"/>
  <c r="AL624" i="25" s="1"/>
  <c r="AI599" i="25"/>
  <c r="AL599" i="25" s="1"/>
  <c r="AI596" i="25"/>
  <c r="AL596" i="25" s="1"/>
  <c r="AI176" i="25"/>
  <c r="AL176" i="25" s="1"/>
  <c r="AI38" i="25"/>
  <c r="AL38" i="25" s="1"/>
  <c r="AI581" i="25"/>
  <c r="AL581" i="25" s="1"/>
  <c r="AI379" i="25"/>
  <c r="AL379" i="25" s="1"/>
  <c r="AI106" i="25"/>
  <c r="AL106" i="25" s="1"/>
  <c r="AI438" i="25"/>
  <c r="AL438" i="25" s="1"/>
  <c r="AI179" i="25"/>
  <c r="AL179" i="25" s="1"/>
  <c r="AI458" i="25"/>
  <c r="AL458" i="25" s="1"/>
  <c r="AI88" i="25"/>
  <c r="AL88" i="25" s="1"/>
  <c r="AI44" i="25"/>
  <c r="AL44" i="25" s="1"/>
  <c r="AI162" i="25"/>
  <c r="AL162" i="25" s="1"/>
  <c r="AI307" i="25"/>
  <c r="AL307" i="25" s="1"/>
  <c r="AI543" i="25"/>
  <c r="AL543" i="25" s="1"/>
  <c r="AI472" i="25"/>
  <c r="AL472" i="25" s="1"/>
  <c r="AI102" i="25"/>
  <c r="AL102" i="25" s="1"/>
  <c r="AI54" i="25"/>
  <c r="AL54" i="25" s="1"/>
  <c r="AI429" i="25"/>
  <c r="AL429" i="25" s="1"/>
  <c r="AI31" i="25"/>
  <c r="AL31" i="25" s="1"/>
  <c r="AI308" i="25"/>
  <c r="AL308" i="25" s="1"/>
  <c r="AI82" i="25"/>
  <c r="AL82" i="25" s="1"/>
  <c r="AI418" i="25"/>
  <c r="AL418" i="25" s="1"/>
  <c r="AI468" i="25"/>
  <c r="AL468" i="25" s="1"/>
  <c r="AI159" i="25"/>
  <c r="AL159" i="25" s="1"/>
  <c r="AI588" i="25"/>
  <c r="AL588" i="25" s="1"/>
  <c r="AI400" i="25"/>
  <c r="AL400" i="25" s="1"/>
  <c r="AI108" i="25"/>
  <c r="AL108" i="25" s="1"/>
  <c r="AI294" i="25"/>
  <c r="AL294" i="25" s="1"/>
  <c r="AI98" i="25"/>
  <c r="AL98" i="25" s="1"/>
  <c r="AI263" i="25"/>
  <c r="AL263" i="25" s="1"/>
  <c r="AI126" i="25"/>
  <c r="AL126" i="25" s="1"/>
  <c r="AI188" i="25"/>
  <c r="AL188" i="25" s="1"/>
  <c r="AI182" i="25"/>
  <c r="AL182" i="25" s="1"/>
  <c r="AI238" i="25"/>
  <c r="AL238" i="25" s="1"/>
  <c r="AI130" i="25"/>
  <c r="AL130" i="25" s="1"/>
  <c r="AI25" i="25"/>
  <c r="AL25" i="25" s="1"/>
  <c r="AI412" i="25"/>
  <c r="AL412" i="25" s="1"/>
  <c r="AI474" i="25"/>
  <c r="AL474" i="25" s="1"/>
  <c r="AI116" i="25"/>
  <c r="AL116" i="25" s="1"/>
  <c r="AI309" i="25"/>
  <c r="AL309" i="25" s="1"/>
  <c r="AI254" i="25"/>
  <c r="AL254" i="25" s="1"/>
  <c r="AI414" i="25"/>
  <c r="AL414" i="25" s="1"/>
  <c r="AI551" i="25"/>
  <c r="AL551" i="25" s="1"/>
  <c r="AI425" i="25"/>
  <c r="AL425" i="25" s="1"/>
  <c r="AI125" i="25"/>
  <c r="AL125" i="25" s="1"/>
  <c r="AI374" i="25"/>
  <c r="AL374" i="25" s="1"/>
  <c r="AI390" i="25"/>
  <c r="AL390" i="25" s="1"/>
  <c r="AI212" i="25"/>
  <c r="AL212" i="25" s="1"/>
  <c r="AI244" i="25"/>
  <c r="AL244" i="25" s="1"/>
  <c r="AI245" i="25"/>
  <c r="AL245" i="25" s="1"/>
  <c r="AI65" i="25"/>
  <c r="AL65" i="25" s="1"/>
  <c r="AI234" i="25"/>
  <c r="AL234" i="25" s="1"/>
  <c r="AI14" i="25"/>
  <c r="AL14" i="25" s="1"/>
  <c r="AI72" i="25"/>
  <c r="AL72" i="25" s="1"/>
  <c r="AI426" i="25"/>
  <c r="AL426" i="25" s="1"/>
  <c r="AI493" i="25"/>
  <c r="AL493" i="25" s="1"/>
  <c r="AI301" i="25"/>
  <c r="AL301" i="25" s="1"/>
  <c r="AI572" i="25"/>
  <c r="AL572" i="25" s="1"/>
  <c r="AI598" i="25"/>
  <c r="AL598" i="25" s="1"/>
  <c r="AI348" i="25"/>
  <c r="AL348" i="25" s="1"/>
  <c r="AI235" i="25"/>
  <c r="AL235" i="25" s="1"/>
  <c r="AI134" i="25"/>
  <c r="AL134" i="25" s="1"/>
  <c r="AI233" i="25"/>
  <c r="AL233" i="25" s="1"/>
  <c r="AI163" i="25"/>
  <c r="AL163" i="25" s="1"/>
  <c r="AI261" i="25"/>
  <c r="AL261" i="25" s="1"/>
  <c r="AI317" i="25"/>
  <c r="AL317" i="25" s="1"/>
  <c r="AI250" i="25"/>
  <c r="AL250" i="25" s="1"/>
  <c r="AI574" i="25"/>
  <c r="AL574" i="25" s="1"/>
  <c r="AI463" i="25"/>
  <c r="AL463" i="25" s="1"/>
  <c r="AI39" i="25"/>
  <c r="AL39" i="25" s="1"/>
  <c r="AI537" i="25"/>
  <c r="AL537" i="25" s="1"/>
  <c r="AI167" i="25"/>
  <c r="AL167" i="25" s="1"/>
  <c r="AI137" i="25"/>
  <c r="AL137" i="25" s="1"/>
  <c r="AI75" i="25"/>
  <c r="AL75" i="25" s="1"/>
  <c r="AI291" i="25"/>
  <c r="AL291" i="25" s="1"/>
  <c r="AI69" i="25"/>
  <c r="AL69" i="25" s="1"/>
  <c r="AI526" i="25"/>
  <c r="AL526" i="25" s="1"/>
  <c r="AI501" i="25"/>
  <c r="AL501" i="25" s="1"/>
  <c r="AI430" i="25"/>
  <c r="AL430" i="25" s="1"/>
  <c r="AI109" i="25"/>
  <c r="AL109" i="25" s="1"/>
  <c r="AI71" i="25"/>
  <c r="AL71" i="25" s="1"/>
  <c r="AI369" i="25"/>
  <c r="AL369" i="25" s="1"/>
  <c r="AI183" i="25"/>
  <c r="AL183" i="25" s="1"/>
  <c r="AI440" i="25"/>
  <c r="AL440" i="25" s="1"/>
  <c r="AI485" i="25"/>
  <c r="AL485" i="25" s="1"/>
  <c r="AI540" i="25"/>
  <c r="AL540" i="25" s="1"/>
  <c r="AI445" i="25"/>
  <c r="AL445" i="25" s="1"/>
  <c r="AI618" i="25"/>
  <c r="AL618" i="25" s="1"/>
  <c r="AI602" i="25"/>
  <c r="AL602" i="25" s="1"/>
  <c r="AI296" i="25"/>
  <c r="AL296" i="25" s="1"/>
  <c r="AI185" i="25"/>
  <c r="AL185" i="25" s="1"/>
  <c r="AI81" i="25"/>
  <c r="AL81" i="25" s="1"/>
  <c r="AI272" i="25"/>
  <c r="AL272" i="25" s="1"/>
  <c r="AI96" i="25"/>
  <c r="AL96" i="25" s="1"/>
  <c r="AI264" i="25"/>
  <c r="AL264" i="25" s="1"/>
  <c r="AI528" i="25"/>
  <c r="AL528" i="25" s="1"/>
  <c r="AI157" i="25"/>
  <c r="AL157" i="25" s="1"/>
  <c r="AI573" i="25"/>
  <c r="AL573" i="25" s="1"/>
  <c r="AI49" i="25"/>
  <c r="AL49" i="25" s="1"/>
  <c r="AI122" i="25"/>
  <c r="AL122" i="25" s="1"/>
  <c r="AI341" i="25"/>
  <c r="AL341" i="25" s="1"/>
  <c r="AI104" i="25"/>
  <c r="AL104" i="25" s="1"/>
  <c r="AI550" i="25"/>
  <c r="AL550" i="25" s="1"/>
  <c r="AI615" i="25"/>
  <c r="AL615" i="25" s="1"/>
  <c r="AI553" i="25"/>
  <c r="AL553" i="25" s="1"/>
  <c r="AI118" i="25"/>
  <c r="AL118" i="25" s="1"/>
  <c r="AI127" i="25"/>
  <c r="AL127" i="25" s="1"/>
  <c r="AI151" i="25"/>
  <c r="AL151" i="25" s="1"/>
  <c r="AI164" i="25"/>
  <c r="AL164" i="25" s="1"/>
  <c r="AI505" i="25"/>
  <c r="AL505" i="25" s="1"/>
  <c r="AI105" i="25"/>
  <c r="AL105" i="25" s="1"/>
  <c r="AI90" i="25"/>
  <c r="AL90" i="25" s="1"/>
  <c r="AI516" i="25"/>
  <c r="AL516" i="25" s="1"/>
  <c r="AI579" i="25"/>
  <c r="AL579" i="25" s="1"/>
  <c r="AI30" i="25"/>
  <c r="AL30" i="25" s="1"/>
  <c r="AI15" i="25"/>
  <c r="AL15" i="25" s="1"/>
  <c r="AI155" i="25"/>
  <c r="AL155" i="25" s="1"/>
  <c r="AI246" i="25"/>
  <c r="AL246" i="25" s="1"/>
  <c r="AI93" i="25"/>
  <c r="AL93" i="25" s="1"/>
  <c r="AI278" i="25"/>
  <c r="AL278" i="25" s="1"/>
  <c r="AI361" i="25"/>
  <c r="AL361" i="25" s="1"/>
  <c r="AI397" i="25"/>
  <c r="AL397" i="25" s="1"/>
  <c r="AI229" i="25"/>
  <c r="AL229" i="25" s="1"/>
  <c r="AI52" i="25"/>
  <c r="AL52" i="25" s="1"/>
  <c r="AI166" i="25"/>
  <c r="AL166" i="25" s="1"/>
  <c r="AI342" i="25"/>
  <c r="AL342" i="25" s="1"/>
  <c r="AI427" i="25"/>
  <c r="AL427" i="25" s="1"/>
  <c r="AI566" i="25"/>
  <c r="AL566" i="25" s="1"/>
  <c r="AI360" i="25"/>
  <c r="AL360" i="25" s="1"/>
  <c r="AI548" i="25"/>
  <c r="AL548" i="25" s="1"/>
  <c r="AI451" i="25"/>
  <c r="AL451" i="25" s="1"/>
  <c r="AI617" i="25"/>
  <c r="AL617" i="25" s="1"/>
  <c r="AI470" i="25"/>
  <c r="AL470" i="25" s="1"/>
  <c r="AI158" i="25"/>
  <c r="AL158" i="25" s="1"/>
  <c r="AI59" i="25"/>
  <c r="AL59" i="25" s="1"/>
  <c r="AI336" i="25"/>
  <c r="AL336" i="25" s="1"/>
  <c r="AI383" i="25"/>
  <c r="AL383" i="25" s="1"/>
  <c r="AI248" i="25"/>
  <c r="AL248" i="25" s="1"/>
  <c r="AI386" i="25"/>
  <c r="AL386" i="25" s="1"/>
  <c r="AI464" i="25"/>
  <c r="AL464" i="25" s="1"/>
  <c r="AI558" i="25"/>
  <c r="AL558" i="25" s="1"/>
  <c r="AI502" i="25"/>
  <c r="AL502" i="25" s="1"/>
  <c r="AI97" i="25"/>
  <c r="AL97" i="25" s="1"/>
  <c r="AI473" i="25"/>
  <c r="AL473" i="25" s="1"/>
  <c r="AI70" i="25"/>
  <c r="AL70" i="25" s="1"/>
  <c r="AI475" i="25"/>
  <c r="AL475" i="25" s="1"/>
  <c r="AI267" i="25"/>
  <c r="AL267" i="25" s="1"/>
  <c r="AI432" i="25"/>
  <c r="AL432" i="25" s="1"/>
  <c r="AI391" i="25"/>
  <c r="AL391" i="25" s="1"/>
  <c r="AI142" i="25"/>
  <c r="AL142" i="25" s="1"/>
  <c r="AI57" i="25"/>
  <c r="AL57" i="25" s="1"/>
  <c r="AI587" i="25"/>
  <c r="AL587" i="25" s="1"/>
  <c r="AI376" i="25"/>
  <c r="AL376" i="25" s="1"/>
  <c r="AI168" i="25"/>
  <c r="AL168" i="25" s="1"/>
  <c r="AI460" i="25"/>
  <c r="AL460" i="25" s="1"/>
  <c r="AI535" i="25"/>
  <c r="AL535" i="25" s="1"/>
  <c r="AI433" i="25"/>
  <c r="AL433" i="25" s="1"/>
  <c r="AI399" i="25"/>
  <c r="AL399" i="25" s="1"/>
  <c r="AI206" i="25"/>
  <c r="AL206" i="25" s="1"/>
  <c r="AI480" i="25"/>
  <c r="AL480" i="25" s="1"/>
  <c r="AI215" i="25"/>
  <c r="AL215" i="25" s="1"/>
  <c r="AI226" i="25"/>
  <c r="AL226" i="25" s="1"/>
  <c r="AI508" i="25"/>
  <c r="AL508" i="25" s="1"/>
  <c r="AI200" i="25"/>
  <c r="AL200" i="25" s="1"/>
  <c r="AI326" i="25"/>
  <c r="AL326" i="25" s="1"/>
  <c r="AI236" i="25"/>
  <c r="AL236" i="25" s="1"/>
  <c r="AI99" i="25"/>
  <c r="AL99" i="25" s="1"/>
  <c r="AI79" i="25"/>
  <c r="AL79" i="25" s="1"/>
  <c r="AI280" i="25"/>
  <c r="AL280" i="25" s="1"/>
  <c r="AI101" i="25"/>
  <c r="AL101" i="25" s="1"/>
  <c r="AI328" i="25"/>
  <c r="AL328" i="25" s="1"/>
  <c r="AI26" i="25"/>
  <c r="AL26" i="25" s="1"/>
  <c r="AI411" i="25"/>
  <c r="AL411" i="25" s="1"/>
  <c r="AI447" i="25"/>
  <c r="AL447" i="25" s="1"/>
  <c r="AI316" i="25"/>
  <c r="AL316" i="25" s="1"/>
  <c r="AI365" i="25"/>
  <c r="AL365" i="25" s="1"/>
  <c r="AI481" i="25"/>
  <c r="AL481" i="25" s="1"/>
  <c r="AI621" i="25"/>
  <c r="AL621" i="25" s="1"/>
  <c r="AI78" i="25"/>
  <c r="AL78" i="25" s="1"/>
  <c r="AI314" i="25"/>
  <c r="AL314" i="25" s="1"/>
  <c r="AI34" i="25"/>
  <c r="AL34" i="25" s="1"/>
  <c r="AI483" i="25"/>
  <c r="AL483" i="25" s="1"/>
  <c r="AI86" i="25"/>
  <c r="AL86" i="25" s="1"/>
  <c r="AI497" i="25"/>
  <c r="AL497" i="25" s="1"/>
  <c r="AI131" i="25"/>
  <c r="AL131" i="25" s="1"/>
  <c r="AI129" i="25"/>
  <c r="AL129" i="25" s="1"/>
  <c r="AI337" i="25"/>
  <c r="AL337" i="25" s="1"/>
  <c r="AI552" i="25"/>
  <c r="AL552" i="25" s="1"/>
  <c r="AI519" i="25"/>
  <c r="AL519" i="25" s="1"/>
  <c r="AI619" i="25"/>
  <c r="AL619" i="25" s="1"/>
  <c r="AI149" i="25"/>
  <c r="AL149" i="25" s="1"/>
  <c r="AI135" i="25"/>
  <c r="AL135" i="25" s="1"/>
  <c r="AI305" i="25"/>
  <c r="AL305" i="25" s="1"/>
  <c r="AI422" i="25"/>
  <c r="AL422" i="25" s="1"/>
  <c r="AI190" i="25"/>
  <c r="AL190" i="25" s="1"/>
  <c r="AI103" i="25"/>
  <c r="AL103" i="25" s="1"/>
  <c r="AI61" i="25"/>
  <c r="AL61" i="25" s="1"/>
  <c r="AI410" i="25"/>
  <c r="AL410" i="25" s="1"/>
  <c r="AI153" i="25"/>
  <c r="AL153" i="25" s="1"/>
  <c r="AI465" i="25"/>
  <c r="AL465" i="25" s="1"/>
  <c r="AI435" i="25"/>
  <c r="AL435" i="25" s="1"/>
  <c r="AI24" i="25"/>
  <c r="AL24" i="25" s="1"/>
  <c r="AI66" i="25"/>
  <c r="AL66" i="25" s="1"/>
  <c r="AI544" i="25"/>
  <c r="AL544" i="25" s="1"/>
  <c r="AI444" i="25"/>
  <c r="AL444" i="25" s="1"/>
  <c r="AI586" i="25"/>
  <c r="AL586" i="25" s="1"/>
  <c r="AI83" i="25"/>
  <c r="AL83" i="25" s="1"/>
  <c r="AI265" i="25"/>
  <c r="AL265" i="25" s="1"/>
  <c r="AI565" i="25"/>
  <c r="AL565" i="25" s="1"/>
  <c r="AI456" i="25"/>
  <c r="AL456" i="25" s="1"/>
  <c r="AI251" i="25"/>
  <c r="AL251" i="25" s="1"/>
  <c r="AI199" i="25"/>
  <c r="AL199" i="25" s="1"/>
  <c r="AI478" i="25"/>
  <c r="AL478" i="25" s="1"/>
  <c r="AI388" i="25"/>
  <c r="AL388" i="25" s="1"/>
  <c r="AI517" i="25"/>
  <c r="AL517" i="25" s="1"/>
  <c r="AI202" i="25"/>
  <c r="AL202" i="25" s="1"/>
  <c r="AI530" i="25"/>
  <c r="AL530" i="25" s="1"/>
  <c r="AI585" i="25"/>
  <c r="AL585" i="25" s="1"/>
  <c r="AI92" i="25"/>
  <c r="AL92" i="25" s="1"/>
  <c r="AI319" i="25"/>
  <c r="AL319" i="25" s="1"/>
  <c r="AI189" i="25"/>
  <c r="AL189" i="25" s="1"/>
  <c r="AI378" i="25"/>
  <c r="AL378" i="25" s="1"/>
  <c r="AI592" i="25"/>
  <c r="AL592" i="25" s="1"/>
  <c r="AI222" i="25"/>
  <c r="AL222" i="25" s="1"/>
  <c r="AI466" i="25"/>
  <c r="AL466" i="25" s="1"/>
  <c r="AI289" i="25"/>
  <c r="AL289" i="25" s="1"/>
  <c r="AA7" i="25"/>
  <c r="Y7" i="25"/>
  <c r="P146" i="25"/>
  <c r="P237" i="25"/>
  <c r="P31" i="25"/>
  <c r="P131" i="25"/>
  <c r="P62" i="25"/>
  <c r="P323" i="25"/>
  <c r="P402" i="25"/>
  <c r="P351" i="25"/>
  <c r="P137" i="25"/>
  <c r="P195" i="25"/>
  <c r="P596" i="25"/>
  <c r="P280" i="25"/>
  <c r="P444" i="25"/>
  <c r="P624" i="25"/>
  <c r="P550" i="25"/>
  <c r="P404" i="25"/>
  <c r="P392" i="25"/>
  <c r="P189" i="25"/>
  <c r="P445" i="25"/>
  <c r="P388" i="25"/>
  <c r="P595" i="25"/>
  <c r="P207" i="25"/>
  <c r="P297" i="25"/>
  <c r="P361" i="25"/>
  <c r="P269" i="25"/>
  <c r="P143" i="25"/>
  <c r="P260" i="25"/>
  <c r="P172" i="25"/>
  <c r="P213" i="25"/>
  <c r="P600" i="25"/>
  <c r="P66" i="25"/>
  <c r="P298" i="25"/>
  <c r="P82" i="25"/>
  <c r="P307" i="25"/>
  <c r="P122" i="25"/>
  <c r="P88" i="25"/>
  <c r="P473" i="25"/>
  <c r="P212" i="25"/>
  <c r="P597" i="25"/>
  <c r="P588" i="25"/>
  <c r="P583" i="25"/>
  <c r="P231" i="25"/>
  <c r="P26" i="25"/>
  <c r="P155" i="25"/>
  <c r="P340" i="25"/>
  <c r="P415" i="25"/>
  <c r="P125" i="25"/>
  <c r="P426" i="25"/>
  <c r="P437" i="25"/>
  <c r="P70" i="25"/>
  <c r="P60" i="25"/>
  <c r="P56" i="25"/>
  <c r="P465" i="25"/>
  <c r="P264" i="25"/>
  <c r="P522" i="25"/>
  <c r="P625" i="25"/>
  <c r="P263" i="25"/>
  <c r="P65" i="25"/>
  <c r="P49" i="25"/>
  <c r="P136" i="25"/>
  <c r="P39" i="25"/>
  <c r="P80" i="25"/>
  <c r="P375" i="25"/>
  <c r="P29" i="25"/>
  <c r="P492" i="25"/>
  <c r="P347" i="25"/>
  <c r="P99" i="25"/>
  <c r="P241" i="25"/>
  <c r="P139" i="25"/>
  <c r="P130" i="25"/>
  <c r="P55" i="25"/>
  <c r="P124" i="25"/>
  <c r="P398" i="25"/>
  <c r="P286" i="25"/>
  <c r="P245" i="25"/>
  <c r="P76" i="25"/>
  <c r="P342" i="25"/>
  <c r="P41" i="25"/>
  <c r="P201" i="25"/>
  <c r="P226" i="25"/>
  <c r="P400" i="25"/>
  <c r="P209" i="25"/>
  <c r="P443" i="25"/>
  <c r="P558" i="25"/>
  <c r="P449" i="25"/>
  <c r="P37" i="25"/>
  <c r="P266" i="25"/>
  <c r="P537" i="25"/>
  <c r="P470" i="25"/>
  <c r="P292" i="25"/>
  <c r="P216" i="25"/>
  <c r="P319" i="25"/>
  <c r="P358" i="25"/>
  <c r="P567" i="25"/>
  <c r="P154" i="25"/>
  <c r="P376" i="25"/>
  <c r="P352" i="25"/>
  <c r="P87" i="25"/>
  <c r="P163" i="25"/>
  <c r="P393" i="25"/>
  <c r="P338" i="25"/>
  <c r="P554" i="25"/>
  <c r="P506" i="25"/>
  <c r="P315" i="25"/>
  <c r="P167" i="25"/>
  <c r="P446" i="25"/>
  <c r="P67" i="25"/>
  <c r="P294" i="25"/>
  <c r="P240" i="25"/>
  <c r="P499" i="25"/>
  <c r="M8" i="25"/>
  <c r="P373" i="25"/>
  <c r="P120" i="25"/>
  <c r="P507" i="25"/>
  <c r="P457" i="25"/>
  <c r="P479" i="25"/>
  <c r="P591" i="25"/>
  <c r="P504" i="25"/>
  <c r="P175" i="25"/>
  <c r="P453" i="25"/>
  <c r="P571" i="25"/>
  <c r="P481" i="25"/>
  <c r="P621" i="25"/>
  <c r="P580" i="25"/>
  <c r="P513" i="25"/>
  <c r="P83" i="25"/>
  <c r="P102" i="25"/>
  <c r="P293" i="25"/>
  <c r="P202" i="25"/>
  <c r="N8" i="25"/>
  <c r="O8" i="25"/>
  <c r="P386" i="25"/>
  <c r="P616" i="25"/>
  <c r="P587" i="25"/>
  <c r="P19" i="25"/>
  <c r="P196" i="25"/>
  <c r="P502" i="25"/>
  <c r="P295" i="25"/>
  <c r="P336" i="25"/>
  <c r="P58" i="25"/>
  <c r="P390" i="25"/>
  <c r="P359" i="25"/>
  <c r="P429" i="25"/>
  <c r="P487" i="25"/>
  <c r="P90" i="25"/>
  <c r="P243" i="25"/>
  <c r="P454" i="25"/>
  <c r="P115" i="25"/>
  <c r="P551" i="25"/>
  <c r="P148" i="25"/>
  <c r="P568" i="25"/>
  <c r="P582" i="25"/>
  <c r="P111" i="25"/>
  <c r="P277" i="25"/>
  <c r="P54" i="25"/>
  <c r="P441" i="25"/>
  <c r="P20" i="25"/>
  <c r="P607" i="25"/>
  <c r="P589" i="25"/>
  <c r="P322" i="25"/>
  <c r="P228" i="25"/>
  <c r="P301" i="25"/>
  <c r="P272" i="25"/>
  <c r="P326" i="25"/>
  <c r="P615" i="25"/>
  <c r="P455" i="25"/>
  <c r="P557" i="25"/>
  <c r="P391" i="25"/>
  <c r="P36" i="25"/>
  <c r="P100" i="25"/>
  <c r="P328" i="25"/>
  <c r="P407" i="25"/>
  <c r="P164" i="25"/>
  <c r="P518" i="25"/>
  <c r="E168" i="5"/>
  <c r="I171" i="14" s="1"/>
  <c r="BD256" i="14" l="1"/>
  <c r="AZ256" i="14"/>
  <c r="AV256" i="14"/>
  <c r="AR256" i="14"/>
  <c r="AN256" i="14"/>
  <c r="AJ256" i="14"/>
  <c r="AF256" i="14"/>
  <c r="AB256" i="14"/>
  <c r="X256" i="14"/>
  <c r="T256" i="14"/>
  <c r="P256" i="14"/>
  <c r="L256" i="14"/>
  <c r="BF256" i="14"/>
  <c r="BB256" i="14"/>
  <c r="AX256" i="14"/>
  <c r="AT256" i="14"/>
  <c r="AP256" i="14"/>
  <c r="AL256" i="14"/>
  <c r="AH256" i="14"/>
  <c r="AD256" i="14"/>
  <c r="Z256" i="14"/>
  <c r="V256" i="14"/>
  <c r="R256" i="14"/>
  <c r="N256" i="14"/>
  <c r="J256" i="14"/>
  <c r="BC256" i="14"/>
  <c r="AU256" i="14"/>
  <c r="AM256" i="14"/>
  <c r="AE256" i="14"/>
  <c r="W256" i="14"/>
  <c r="O256" i="14"/>
  <c r="BA256" i="14"/>
  <c r="AS256" i="14"/>
  <c r="AK256" i="14"/>
  <c r="AC256" i="14"/>
  <c r="U256" i="14"/>
  <c r="M256" i="14"/>
  <c r="AY256" i="14"/>
  <c r="AQ256" i="14"/>
  <c r="AI256" i="14"/>
  <c r="AA256" i="14"/>
  <c r="S256" i="14"/>
  <c r="K256" i="14"/>
  <c r="BE256" i="14"/>
  <c r="AW256" i="14"/>
  <c r="AO256" i="14"/>
  <c r="AG256" i="14"/>
  <c r="Y256" i="14"/>
  <c r="Q256" i="14"/>
  <c r="I256" i="14"/>
  <c r="BF257" i="14"/>
  <c r="BB257" i="14"/>
  <c r="AX257" i="14"/>
  <c r="AT257" i="14"/>
  <c r="AP257" i="14"/>
  <c r="AL257" i="14"/>
  <c r="AH257" i="14"/>
  <c r="AD257" i="14"/>
  <c r="Z257" i="14"/>
  <c r="V257" i="14"/>
  <c r="R257" i="14"/>
  <c r="N257" i="14"/>
  <c r="J257" i="14"/>
  <c r="BE257" i="14"/>
  <c r="BA257" i="14"/>
  <c r="AW257" i="14"/>
  <c r="AS257" i="14"/>
  <c r="AO257" i="14"/>
  <c r="AK257" i="14"/>
  <c r="AG257" i="14"/>
  <c r="AC257" i="14"/>
  <c r="Y257" i="14"/>
  <c r="U257" i="14"/>
  <c r="BD257" i="14"/>
  <c r="AZ257" i="14"/>
  <c r="AV257" i="14"/>
  <c r="AR257" i="14"/>
  <c r="AN257" i="14"/>
  <c r="AJ257" i="14"/>
  <c r="AF257" i="14"/>
  <c r="AB257" i="14"/>
  <c r="X257" i="14"/>
  <c r="T257" i="14"/>
  <c r="P257" i="14"/>
  <c r="L257" i="14"/>
  <c r="BC257" i="14"/>
  <c r="AY257" i="14"/>
  <c r="AU257" i="14"/>
  <c r="AQ257" i="14"/>
  <c r="AM257" i="14"/>
  <c r="AI257" i="14"/>
  <c r="AE257" i="14"/>
  <c r="AA257" i="14"/>
  <c r="W257" i="14"/>
  <c r="S257" i="14"/>
  <c r="M257" i="14"/>
  <c r="K257" i="14"/>
  <c r="Q257" i="14"/>
  <c r="I257" i="14"/>
  <c r="O257" i="14"/>
  <c r="Z7" i="25"/>
  <c r="AI11" i="25"/>
  <c r="BE251" i="14"/>
  <c r="BA251" i="14"/>
  <c r="AW251" i="14"/>
  <c r="AS251" i="14"/>
  <c r="AO251" i="14"/>
  <c r="AK251" i="14"/>
  <c r="AG251" i="14"/>
  <c r="AC251" i="14"/>
  <c r="Y251" i="14"/>
  <c r="U251" i="14"/>
  <c r="Q251" i="14"/>
  <c r="M251" i="14"/>
  <c r="BD251" i="14"/>
  <c r="AZ251" i="14"/>
  <c r="AV251" i="14"/>
  <c r="AR251" i="14"/>
  <c r="AN251" i="14"/>
  <c r="AJ251" i="14"/>
  <c r="AF251" i="14"/>
  <c r="AB251" i="14"/>
  <c r="X251" i="14"/>
  <c r="T251" i="14"/>
  <c r="P251" i="14"/>
  <c r="L251" i="14"/>
  <c r="I251" i="14"/>
  <c r="BC251" i="14"/>
  <c r="AU251" i="14"/>
  <c r="AM251" i="14"/>
  <c r="AE251" i="14"/>
  <c r="W251" i="14"/>
  <c r="O251" i="14"/>
  <c r="AY251" i="14"/>
  <c r="AI251" i="14"/>
  <c r="S251" i="14"/>
  <c r="BF251" i="14"/>
  <c r="AP251" i="14"/>
  <c r="Z251" i="14"/>
  <c r="J251" i="14"/>
  <c r="BB251" i="14"/>
  <c r="AT251" i="14"/>
  <c r="AL251" i="14"/>
  <c r="AD251" i="14"/>
  <c r="V251" i="14"/>
  <c r="N251" i="14"/>
  <c r="AQ251" i="14"/>
  <c r="AA251" i="14"/>
  <c r="K251" i="14"/>
  <c r="AX251" i="14"/>
  <c r="AH251" i="14"/>
  <c r="R251" i="14"/>
  <c r="L250" i="14"/>
  <c r="P250" i="14"/>
  <c r="T250" i="14"/>
  <c r="X250" i="14"/>
  <c r="AB250" i="14"/>
  <c r="AF250" i="14"/>
  <c r="AJ250" i="14"/>
  <c r="AN250" i="14"/>
  <c r="M250" i="14"/>
  <c r="Q250" i="14"/>
  <c r="U250" i="14"/>
  <c r="Y250" i="14"/>
  <c r="AC250" i="14"/>
  <c r="AG250" i="14"/>
  <c r="AK250" i="14"/>
  <c r="J250" i="14"/>
  <c r="R250" i="14"/>
  <c r="Z250" i="14"/>
  <c r="AH250" i="14"/>
  <c r="AO250" i="14"/>
  <c r="AS250" i="14"/>
  <c r="AW250" i="14"/>
  <c r="BA250" i="14"/>
  <c r="BE250" i="14"/>
  <c r="V250" i="14"/>
  <c r="AL250" i="14"/>
  <c r="AU250" i="14"/>
  <c r="BC250" i="14"/>
  <c r="W250" i="14"/>
  <c r="AE250" i="14"/>
  <c r="AR250" i="14"/>
  <c r="AZ250" i="14"/>
  <c r="K250" i="14"/>
  <c r="S250" i="14"/>
  <c r="AA250" i="14"/>
  <c r="AI250" i="14"/>
  <c r="AP250" i="14"/>
  <c r="AT250" i="14"/>
  <c r="AX250" i="14"/>
  <c r="BB250" i="14"/>
  <c r="BF250" i="14"/>
  <c r="N250" i="14"/>
  <c r="AD250" i="14"/>
  <c r="AQ250" i="14"/>
  <c r="AY250" i="14"/>
  <c r="I250" i="14"/>
  <c r="O250" i="14"/>
  <c r="AM250" i="14"/>
  <c r="AV250" i="14"/>
  <c r="BD250" i="14"/>
  <c r="BC224" i="14"/>
  <c r="AY224" i="14"/>
  <c r="AU224" i="14"/>
  <c r="AQ224" i="14"/>
  <c r="AM224" i="14"/>
  <c r="AI224" i="14"/>
  <c r="AE224" i="14"/>
  <c r="AA224" i="14"/>
  <c r="W224" i="14"/>
  <c r="S224" i="14"/>
  <c r="O224" i="14"/>
  <c r="K224" i="14"/>
  <c r="BA224" i="14"/>
  <c r="AS224" i="14"/>
  <c r="AK224" i="14"/>
  <c r="Y224" i="14"/>
  <c r="Q224" i="14"/>
  <c r="I224" i="14"/>
  <c r="BF224" i="14"/>
  <c r="BB224" i="14"/>
  <c r="AX224" i="14"/>
  <c r="AT224" i="14"/>
  <c r="AP224" i="14"/>
  <c r="AL224" i="14"/>
  <c r="AH224" i="14"/>
  <c r="AD224" i="14"/>
  <c r="Z224" i="14"/>
  <c r="V224" i="14"/>
  <c r="R224" i="14"/>
  <c r="N224" i="14"/>
  <c r="J224" i="14"/>
  <c r="BE224" i="14"/>
  <c r="AW224" i="14"/>
  <c r="AO224" i="14"/>
  <c r="AG224" i="14"/>
  <c r="AC224" i="14"/>
  <c r="U224" i="14"/>
  <c r="M224" i="14"/>
  <c r="AZ224" i="14"/>
  <c r="AJ224" i="14"/>
  <c r="T224" i="14"/>
  <c r="AR224" i="14"/>
  <c r="L224" i="14"/>
  <c r="AN224" i="14"/>
  <c r="AV224" i="14"/>
  <c r="AF224" i="14"/>
  <c r="P224" i="14"/>
  <c r="AB224" i="14"/>
  <c r="BD224" i="14"/>
  <c r="X224" i="14"/>
  <c r="BE223" i="14"/>
  <c r="BA223" i="14"/>
  <c r="AW223" i="14"/>
  <c r="AS223" i="14"/>
  <c r="AO223" i="14"/>
  <c r="AK223" i="14"/>
  <c r="AG223" i="14"/>
  <c r="AC223" i="14"/>
  <c r="Y223" i="14"/>
  <c r="U223" i="14"/>
  <c r="Q223" i="14"/>
  <c r="M223" i="14"/>
  <c r="I223" i="14"/>
  <c r="AY223" i="14"/>
  <c r="AQ223" i="14"/>
  <c r="AI223" i="14"/>
  <c r="AA223" i="14"/>
  <c r="S223" i="14"/>
  <c r="K223" i="14"/>
  <c r="BD223" i="14"/>
  <c r="AZ223" i="14"/>
  <c r="AZ225" i="14" s="1"/>
  <c r="AV223" i="14"/>
  <c r="AR223" i="14"/>
  <c r="AN223" i="14"/>
  <c r="AJ223" i="14"/>
  <c r="AF223" i="14"/>
  <c r="AB223" i="14"/>
  <c r="X223" i="14"/>
  <c r="T223" i="14"/>
  <c r="P223" i="14"/>
  <c r="L223" i="14"/>
  <c r="BC223" i="14"/>
  <c r="AU223" i="14"/>
  <c r="AU225" i="14" s="1"/>
  <c r="AM223" i="14"/>
  <c r="AE223" i="14"/>
  <c r="W223" i="14"/>
  <c r="O223" i="14"/>
  <c r="BB223" i="14"/>
  <c r="AL223" i="14"/>
  <c r="V223" i="14"/>
  <c r="AD223" i="14"/>
  <c r="BF223" i="14"/>
  <c r="Z223" i="14"/>
  <c r="AX223" i="14"/>
  <c r="AH223" i="14"/>
  <c r="R223" i="14"/>
  <c r="AT223" i="14"/>
  <c r="N223" i="14"/>
  <c r="AP223" i="14"/>
  <c r="J223" i="14"/>
  <c r="P8" i="25"/>
  <c r="BC171" i="14"/>
  <c r="AY171" i="14"/>
  <c r="AU171" i="14"/>
  <c r="AQ171" i="14"/>
  <c r="AM171" i="14"/>
  <c r="AI171" i="14"/>
  <c r="AE171" i="14"/>
  <c r="AA171" i="14"/>
  <c r="W171" i="14"/>
  <c r="S171" i="14"/>
  <c r="O171" i="14"/>
  <c r="K171" i="14"/>
  <c r="BF171" i="14"/>
  <c r="BB171" i="14"/>
  <c r="AX171" i="14"/>
  <c r="AT171" i="14"/>
  <c r="AP171" i="14"/>
  <c r="AL171" i="14"/>
  <c r="AH171" i="14"/>
  <c r="AD171" i="14"/>
  <c r="Z171" i="14"/>
  <c r="V171" i="14"/>
  <c r="R171" i="14"/>
  <c r="N171" i="14"/>
  <c r="BE171" i="14"/>
  <c r="BA171" i="14"/>
  <c r="AW171" i="14"/>
  <c r="AS171" i="14"/>
  <c r="AO171" i="14"/>
  <c r="AK171" i="14"/>
  <c r="AG171" i="14"/>
  <c r="AC171" i="14"/>
  <c r="Y171" i="14"/>
  <c r="U171" i="14"/>
  <c r="Q171" i="14"/>
  <c r="M171" i="14"/>
  <c r="AR171" i="14"/>
  <c r="AB171" i="14"/>
  <c r="L171" i="14"/>
  <c r="BD171" i="14"/>
  <c r="AN171" i="14"/>
  <c r="X171" i="14"/>
  <c r="AZ171" i="14"/>
  <c r="AJ171" i="14"/>
  <c r="T171" i="14"/>
  <c r="J171" i="14"/>
  <c r="AV171" i="14"/>
  <c r="AF171" i="14"/>
  <c r="P171" i="14"/>
  <c r="E171" i="14"/>
  <c r="AI225" i="14" l="1"/>
  <c r="O225" i="14"/>
  <c r="Q225" i="14"/>
  <c r="AW225" i="14"/>
  <c r="AP225" i="14"/>
  <c r="X225" i="14"/>
  <c r="AI7" i="25"/>
  <c r="BF259" i="14" s="1"/>
  <c r="BF260" i="14" s="1"/>
  <c r="AL11" i="25"/>
  <c r="AL7" i="25" s="1"/>
  <c r="M225" i="14"/>
  <c r="AS225" i="14"/>
  <c r="AB225" i="14"/>
  <c r="K225" i="14"/>
  <c r="AQ225" i="14"/>
  <c r="R225" i="14"/>
  <c r="AE225" i="14"/>
  <c r="L225" i="14"/>
  <c r="AG225" i="14"/>
  <c r="W225" i="14"/>
  <c r="BC225" i="14"/>
  <c r="AN225" i="14"/>
  <c r="BD225" i="14"/>
  <c r="AC225" i="14"/>
  <c r="AD225" i="14"/>
  <c r="AT225" i="14"/>
  <c r="I225" i="14"/>
  <c r="J225" i="14"/>
  <c r="P225" i="14"/>
  <c r="AK225" i="14"/>
  <c r="N225" i="14"/>
  <c r="BD242" i="14"/>
  <c r="AZ242" i="14"/>
  <c r="AV242" i="14"/>
  <c r="AR242" i="14"/>
  <c r="AN242" i="14"/>
  <c r="AJ242" i="14"/>
  <c r="AF242" i="14"/>
  <c r="AB242" i="14"/>
  <c r="X242" i="14"/>
  <c r="T242" i="14"/>
  <c r="P242" i="14"/>
  <c r="L242" i="14"/>
  <c r="BF242" i="14"/>
  <c r="AX242" i="14"/>
  <c r="AP242" i="14"/>
  <c r="AH242" i="14"/>
  <c r="Z242" i="14"/>
  <c r="R242" i="14"/>
  <c r="J242" i="14"/>
  <c r="BC242" i="14"/>
  <c r="AY242" i="14"/>
  <c r="AU242" i="14"/>
  <c r="AQ242" i="14"/>
  <c r="AM242" i="14"/>
  <c r="AI242" i="14"/>
  <c r="AE242" i="14"/>
  <c r="AA242" i="14"/>
  <c r="W242" i="14"/>
  <c r="S242" i="14"/>
  <c r="O242" i="14"/>
  <c r="K242" i="14"/>
  <c r="I242" i="14"/>
  <c r="BB242" i="14"/>
  <c r="AT242" i="14"/>
  <c r="AL242" i="14"/>
  <c r="AD242" i="14"/>
  <c r="V242" i="14"/>
  <c r="N242" i="14"/>
  <c r="AS242" i="14"/>
  <c r="AC242" i="14"/>
  <c r="M242" i="14"/>
  <c r="U242" i="14"/>
  <c r="AG242" i="14"/>
  <c r="Q242" i="14"/>
  <c r="BE242" i="14"/>
  <c r="AO242" i="14"/>
  <c r="Y242" i="14"/>
  <c r="BA242" i="14"/>
  <c r="AK242" i="14"/>
  <c r="AW242" i="14"/>
  <c r="AR225" i="14"/>
  <c r="AX225" i="14"/>
  <c r="AM225" i="14"/>
  <c r="AF225" i="14"/>
  <c r="AV225" i="14"/>
  <c r="S225" i="14"/>
  <c r="AY225" i="14"/>
  <c r="U225" i="14"/>
  <c r="BA225" i="14"/>
  <c r="V225" i="14"/>
  <c r="AL225" i="14"/>
  <c r="BB225" i="14"/>
  <c r="AH225" i="14"/>
  <c r="T225" i="14"/>
  <c r="AJ225" i="14"/>
  <c r="AA225" i="14"/>
  <c r="Y225" i="14"/>
  <c r="AO225" i="14"/>
  <c r="BE225" i="14"/>
  <c r="Z225" i="14"/>
  <c r="BF225" i="14"/>
  <c r="E164" i="14"/>
  <c r="E158" i="14"/>
  <c r="I158" i="14"/>
  <c r="E159" i="14"/>
  <c r="E130" i="5"/>
  <c r="AA253" i="14" l="1"/>
  <c r="T253" i="14"/>
  <c r="AF253" i="14"/>
  <c r="Y253" i="14"/>
  <c r="J253" i="14"/>
  <c r="BB253" i="14"/>
  <c r="AM259" i="14"/>
  <c r="AM260" i="14" s="1"/>
  <c r="X259" i="14"/>
  <c r="X260" i="14" s="1"/>
  <c r="Q259" i="14"/>
  <c r="Q260" i="14" s="1"/>
  <c r="BA259" i="14"/>
  <c r="BA260" i="14" s="1"/>
  <c r="AL259" i="14"/>
  <c r="AL260" i="14" s="1"/>
  <c r="L253" i="14"/>
  <c r="AU253" i="14"/>
  <c r="Q253" i="14"/>
  <c r="BE253" i="14"/>
  <c r="AL253" i="14"/>
  <c r="AA259" i="14"/>
  <c r="AA260" i="14" s="1"/>
  <c r="T259" i="14"/>
  <c r="T260" i="14" s="1"/>
  <c r="BD259" i="14"/>
  <c r="BD260" i="14" s="1"/>
  <c r="AW259" i="14"/>
  <c r="AW260" i="14" s="1"/>
  <c r="AD259" i="14"/>
  <c r="AD260" i="14" s="1"/>
  <c r="AI253" i="14"/>
  <c r="O253" i="14"/>
  <c r="AN253" i="14"/>
  <c r="AG253" i="14"/>
  <c r="Z253" i="14"/>
  <c r="BF253" i="14"/>
  <c r="AQ259" i="14"/>
  <c r="AQ260" i="14" s="1"/>
  <c r="AN259" i="14"/>
  <c r="AN260" i="14" s="1"/>
  <c r="Y259" i="14"/>
  <c r="Y260" i="14" s="1"/>
  <c r="BE259" i="14"/>
  <c r="BE260" i="14" s="1"/>
  <c r="AX259" i="14"/>
  <c r="AX260" i="14" s="1"/>
  <c r="AY253" i="14"/>
  <c r="AE253" i="14"/>
  <c r="AV253" i="14"/>
  <c r="AS253" i="14"/>
  <c r="AD253" i="14"/>
  <c r="S259" i="14"/>
  <c r="S260" i="14" s="1"/>
  <c r="L259" i="14"/>
  <c r="L260" i="14" s="1"/>
  <c r="AR259" i="14"/>
  <c r="AR260" i="14" s="1"/>
  <c r="AG259" i="14"/>
  <c r="AG260" i="14" s="1"/>
  <c r="V259" i="14"/>
  <c r="V260" i="14" s="1"/>
  <c r="S253" i="14"/>
  <c r="AJ253" i="14"/>
  <c r="BC253" i="14"/>
  <c r="M253" i="14"/>
  <c r="AO253" i="14"/>
  <c r="N253" i="14"/>
  <c r="AT253" i="14"/>
  <c r="W259" i="14"/>
  <c r="W260" i="14" s="1"/>
  <c r="AY259" i="14"/>
  <c r="AY260" i="14" s="1"/>
  <c r="AJ259" i="14"/>
  <c r="AJ260" i="14" s="1"/>
  <c r="I259" i="14"/>
  <c r="I260" i="14" s="1"/>
  <c r="AK259" i="14"/>
  <c r="AK260" i="14" s="1"/>
  <c r="R259" i="14"/>
  <c r="R260" i="14" s="1"/>
  <c r="AT259" i="14"/>
  <c r="AT260" i="14" s="1"/>
  <c r="K253" i="14"/>
  <c r="AR253" i="14"/>
  <c r="W253" i="14"/>
  <c r="P253" i="14"/>
  <c r="I253" i="14"/>
  <c r="AC253" i="14"/>
  <c r="AW253" i="14"/>
  <c r="V253" i="14"/>
  <c r="AP253" i="14"/>
  <c r="K259" i="14"/>
  <c r="K260" i="14" s="1"/>
  <c r="AI259" i="14"/>
  <c r="AI260" i="14" s="1"/>
  <c r="BC259" i="14"/>
  <c r="BC260" i="14" s="1"/>
  <c r="AB259" i="14"/>
  <c r="AB260" i="14" s="1"/>
  <c r="AZ259" i="14"/>
  <c r="AZ260" i="14" s="1"/>
  <c r="U259" i="14"/>
  <c r="U260" i="14" s="1"/>
  <c r="AO259" i="14"/>
  <c r="AO260" i="14" s="1"/>
  <c r="N259" i="14"/>
  <c r="N260" i="14" s="1"/>
  <c r="AH259" i="14"/>
  <c r="AH260" i="14" s="1"/>
  <c r="BB259" i="14"/>
  <c r="BB260" i="14" s="1"/>
  <c r="AQ253" i="14"/>
  <c r="AB253" i="14"/>
  <c r="AZ253" i="14"/>
  <c r="AM253" i="14"/>
  <c r="X253" i="14"/>
  <c r="BD253" i="14"/>
  <c r="U253" i="14"/>
  <c r="AK253" i="14"/>
  <c r="BA253" i="14"/>
  <c r="R253" i="14"/>
  <c r="AH253" i="14"/>
  <c r="AX253" i="14"/>
  <c r="O259" i="14"/>
  <c r="O260" i="14" s="1"/>
  <c r="AE259" i="14"/>
  <c r="AE260" i="14" s="1"/>
  <c r="AU259" i="14"/>
  <c r="AU260" i="14" s="1"/>
  <c r="P259" i="14"/>
  <c r="P260" i="14" s="1"/>
  <c r="AF259" i="14"/>
  <c r="AF260" i="14" s="1"/>
  <c r="AV259" i="14"/>
  <c r="AV260" i="14" s="1"/>
  <c r="M259" i="14"/>
  <c r="M260" i="14" s="1"/>
  <c r="AC259" i="14"/>
  <c r="AC260" i="14" s="1"/>
  <c r="AS259" i="14"/>
  <c r="AS260" i="14" s="1"/>
  <c r="J259" i="14"/>
  <c r="J260" i="14" s="1"/>
  <c r="Z259" i="14"/>
  <c r="Z260" i="14" s="1"/>
  <c r="AP259" i="14"/>
  <c r="AP260" i="14" s="1"/>
  <c r="BC159" i="14"/>
  <c r="BC160" i="14" s="1"/>
  <c r="AY159" i="14"/>
  <c r="AY160" i="14" s="1"/>
  <c r="AU159" i="14"/>
  <c r="AU160" i="14" s="1"/>
  <c r="AQ159" i="14"/>
  <c r="AQ160" i="14" s="1"/>
  <c r="AM159" i="14"/>
  <c r="AM160" i="14" s="1"/>
  <c r="AI159" i="14"/>
  <c r="AI160" i="14" s="1"/>
  <c r="AE159" i="14"/>
  <c r="AE160" i="14" s="1"/>
  <c r="AA159" i="14"/>
  <c r="AA160" i="14" s="1"/>
  <c r="W159" i="14"/>
  <c r="W160" i="14" s="1"/>
  <c r="S159" i="14"/>
  <c r="S160" i="14" s="1"/>
  <c r="O159" i="14"/>
  <c r="O160" i="14" s="1"/>
  <c r="K159" i="14"/>
  <c r="K160" i="14" s="1"/>
  <c r="BF159" i="14"/>
  <c r="BF160" i="14" s="1"/>
  <c r="BB159" i="14"/>
  <c r="BB160" i="14" s="1"/>
  <c r="AX159" i="14"/>
  <c r="AX160" i="14" s="1"/>
  <c r="AT159" i="14"/>
  <c r="AT160" i="14" s="1"/>
  <c r="AP159" i="14"/>
  <c r="AP160" i="14" s="1"/>
  <c r="AL159" i="14"/>
  <c r="AL160" i="14" s="1"/>
  <c r="AH159" i="14"/>
  <c r="AH160" i="14" s="1"/>
  <c r="AD159" i="14"/>
  <c r="AD160" i="14" s="1"/>
  <c r="Z159" i="14"/>
  <c r="Z160" i="14" s="1"/>
  <c r="V159" i="14"/>
  <c r="V160" i="14" s="1"/>
  <c r="R159" i="14"/>
  <c r="R160" i="14" s="1"/>
  <c r="N159" i="14"/>
  <c r="N160" i="14" s="1"/>
  <c r="J159" i="14"/>
  <c r="J160" i="14" s="1"/>
  <c r="BE159" i="14"/>
  <c r="BE160" i="14" s="1"/>
  <c r="AW159" i="14"/>
  <c r="AW160" i="14" s="1"/>
  <c r="AO159" i="14"/>
  <c r="AO160" i="14" s="1"/>
  <c r="AG159" i="14"/>
  <c r="AG160" i="14" s="1"/>
  <c r="Y159" i="14"/>
  <c r="Y160" i="14" s="1"/>
  <c r="Q159" i="14"/>
  <c r="Q160" i="14" s="1"/>
  <c r="BD159" i="14"/>
  <c r="BD160" i="14" s="1"/>
  <c r="AV159" i="14"/>
  <c r="AV160" i="14" s="1"/>
  <c r="AN159" i="14"/>
  <c r="AN160" i="14" s="1"/>
  <c r="AF159" i="14"/>
  <c r="AF160" i="14" s="1"/>
  <c r="X159" i="14"/>
  <c r="X160" i="14" s="1"/>
  <c r="P159" i="14"/>
  <c r="P160" i="14" s="1"/>
  <c r="BA159" i="14"/>
  <c r="BA160" i="14" s="1"/>
  <c r="AS159" i="14"/>
  <c r="AS160" i="14" s="1"/>
  <c r="AK159" i="14"/>
  <c r="AK160" i="14" s="1"/>
  <c r="AC159" i="14"/>
  <c r="AC160" i="14" s="1"/>
  <c r="U159" i="14"/>
  <c r="U160" i="14" s="1"/>
  <c r="M159" i="14"/>
  <c r="M160" i="14" s="1"/>
  <c r="AZ159" i="14"/>
  <c r="AZ160" i="14" s="1"/>
  <c r="AR159" i="14"/>
  <c r="AR160" i="14" s="1"/>
  <c r="AJ159" i="14"/>
  <c r="AJ160" i="14" s="1"/>
  <c r="AB159" i="14"/>
  <c r="AB160" i="14" s="1"/>
  <c r="T159" i="14"/>
  <c r="T160" i="14" s="1"/>
  <c r="L159" i="14"/>
  <c r="L160" i="14" s="1"/>
  <c r="I159" i="14"/>
  <c r="I160" i="14" s="1"/>
  <c r="E131" i="5"/>
  <c r="BC164" i="14" l="1"/>
  <c r="BC165" i="14" s="1"/>
  <c r="AY164" i="14"/>
  <c r="AY165" i="14" s="1"/>
  <c r="AU164" i="14"/>
  <c r="AU165" i="14" s="1"/>
  <c r="AQ164" i="14"/>
  <c r="AQ165" i="14" s="1"/>
  <c r="AM164" i="14"/>
  <c r="AM165" i="14" s="1"/>
  <c r="AI164" i="14"/>
  <c r="AI165" i="14" s="1"/>
  <c r="AE164" i="14"/>
  <c r="AE165" i="14" s="1"/>
  <c r="AA164" i="14"/>
  <c r="AA165" i="14" s="1"/>
  <c r="W164" i="14"/>
  <c r="W165" i="14" s="1"/>
  <c r="S164" i="14"/>
  <c r="S165" i="14" s="1"/>
  <c r="O164" i="14"/>
  <c r="O165" i="14" s="1"/>
  <c r="K164" i="14"/>
  <c r="K165" i="14" s="1"/>
  <c r="J164" i="14"/>
  <c r="J165" i="14" s="1"/>
  <c r="BF164" i="14"/>
  <c r="BF165" i="14" s="1"/>
  <c r="BB164" i="14"/>
  <c r="BB165" i="14" s="1"/>
  <c r="AX164" i="14"/>
  <c r="AX165" i="14" s="1"/>
  <c r="AT164" i="14"/>
  <c r="AT165" i="14" s="1"/>
  <c r="AP164" i="14"/>
  <c r="AP165" i="14" s="1"/>
  <c r="AL164" i="14"/>
  <c r="AL165" i="14" s="1"/>
  <c r="AH164" i="14"/>
  <c r="AH165" i="14" s="1"/>
  <c r="AD164" i="14"/>
  <c r="AD165" i="14" s="1"/>
  <c r="Z164" i="14"/>
  <c r="Z165" i="14" s="1"/>
  <c r="V164" i="14"/>
  <c r="V165" i="14" s="1"/>
  <c r="R164" i="14"/>
  <c r="R165" i="14" s="1"/>
  <c r="N164" i="14"/>
  <c r="N165" i="14" s="1"/>
  <c r="BE164" i="14"/>
  <c r="BE165" i="14" s="1"/>
  <c r="BA164" i="14"/>
  <c r="BA165" i="14" s="1"/>
  <c r="AW164" i="14"/>
  <c r="AW165" i="14" s="1"/>
  <c r="AS164" i="14"/>
  <c r="AS165" i="14" s="1"/>
  <c r="AO164" i="14"/>
  <c r="AO165" i="14" s="1"/>
  <c r="AR164" i="14"/>
  <c r="AR165" i="14" s="1"/>
  <c r="AG164" i="14"/>
  <c r="AG165" i="14" s="1"/>
  <c r="Y164" i="14"/>
  <c r="Y165" i="14" s="1"/>
  <c r="Q164" i="14"/>
  <c r="Q165" i="14" s="1"/>
  <c r="BD164" i="14"/>
  <c r="BD165" i="14" s="1"/>
  <c r="AN164" i="14"/>
  <c r="AN165" i="14" s="1"/>
  <c r="AF164" i="14"/>
  <c r="AF165" i="14" s="1"/>
  <c r="X164" i="14"/>
  <c r="X165" i="14" s="1"/>
  <c r="P164" i="14"/>
  <c r="P165" i="14" s="1"/>
  <c r="AZ164" i="14"/>
  <c r="AZ165" i="14" s="1"/>
  <c r="AK164" i="14"/>
  <c r="AK165" i="14" s="1"/>
  <c r="AC164" i="14"/>
  <c r="AC165" i="14" s="1"/>
  <c r="U164" i="14"/>
  <c r="U165" i="14" s="1"/>
  <c r="M164" i="14"/>
  <c r="M165" i="14" s="1"/>
  <c r="AV164" i="14"/>
  <c r="AV165" i="14" s="1"/>
  <c r="AJ164" i="14"/>
  <c r="AJ165" i="14" s="1"/>
  <c r="AB164" i="14"/>
  <c r="AB165" i="14" s="1"/>
  <c r="T164" i="14"/>
  <c r="T165" i="14" s="1"/>
  <c r="L164" i="14"/>
  <c r="L165" i="14" s="1"/>
  <c r="I164" i="14"/>
  <c r="I165" i="14" s="1"/>
  <c r="E149" i="14"/>
  <c r="E150" i="14"/>
  <c r="E144" i="14"/>
  <c r="E143" i="14"/>
  <c r="E142" i="14"/>
  <c r="E141" i="14"/>
  <c r="E140" i="14"/>
  <c r="E139" i="14"/>
  <c r="E138" i="14"/>
  <c r="E137" i="14"/>
  <c r="E136" i="14"/>
  <c r="E135" i="14"/>
  <c r="E134" i="14"/>
  <c r="E133" i="14"/>
  <c r="E132" i="14"/>
  <c r="E131" i="14"/>
  <c r="E130" i="14"/>
  <c r="E129" i="14"/>
  <c r="E128" i="14"/>
  <c r="E127" i="14"/>
  <c r="E126" i="14"/>
  <c r="D11" i="22" l="1"/>
  <c r="D12" i="22"/>
  <c r="P115" i="5"/>
  <c r="O115" i="5"/>
  <c r="L115" i="5"/>
  <c r="K115" i="5"/>
  <c r="H115" i="5"/>
  <c r="G115" i="5"/>
  <c r="N115" i="5"/>
  <c r="M115" i="5"/>
  <c r="I115" i="5"/>
  <c r="F115" i="5"/>
  <c r="E115" i="5"/>
  <c r="E2" i="13"/>
  <c r="I3" i="13" s="1"/>
  <c r="C240" i="5"/>
  <c r="C241" i="5"/>
  <c r="C66" i="5"/>
  <c r="C71" i="5" s="1"/>
  <c r="C67" i="5"/>
  <c r="C72" i="5" s="1"/>
  <c r="C61" i="5"/>
  <c r="C62" i="5"/>
  <c r="I56" i="13" l="1"/>
  <c r="I55" i="13"/>
  <c r="BE3" i="13"/>
  <c r="BE45" i="13" s="1"/>
  <c r="BA3" i="13"/>
  <c r="AW3" i="13"/>
  <c r="AS3" i="13"/>
  <c r="AO3" i="13"/>
  <c r="AK3" i="13"/>
  <c r="AG3" i="13"/>
  <c r="AC3" i="13"/>
  <c r="Y3" i="13"/>
  <c r="U3" i="13"/>
  <c r="Q3" i="13"/>
  <c r="BC3" i="13"/>
  <c r="BC45" i="13" s="1"/>
  <c r="AY3" i="13"/>
  <c r="AU3" i="13"/>
  <c r="AQ3" i="13"/>
  <c r="AM3" i="13"/>
  <c r="AI3" i="13"/>
  <c r="AE3" i="13"/>
  <c r="AA3" i="13"/>
  <c r="W3" i="13"/>
  <c r="S3" i="13"/>
  <c r="O3" i="13"/>
  <c r="K3" i="13"/>
  <c r="BB3" i="13"/>
  <c r="AT3" i="13"/>
  <c r="AL3" i="13"/>
  <c r="AD3" i="13"/>
  <c r="V3" i="13"/>
  <c r="N3" i="13"/>
  <c r="BD3" i="13"/>
  <c r="BD45" i="13" s="1"/>
  <c r="AV3" i="13"/>
  <c r="AN3" i="13"/>
  <c r="AF3" i="13"/>
  <c r="X3" i="13"/>
  <c r="P3" i="13"/>
  <c r="J3" i="13"/>
  <c r="AR3" i="13"/>
  <c r="AB3" i="13"/>
  <c r="M3" i="13"/>
  <c r="BF3" i="13"/>
  <c r="BF45" i="13" s="1"/>
  <c r="Z3" i="13"/>
  <c r="AZ3" i="13"/>
  <c r="AJ3" i="13"/>
  <c r="T3" i="13"/>
  <c r="AX3" i="13"/>
  <c r="AH3" i="13"/>
  <c r="R3" i="13"/>
  <c r="AP3" i="13"/>
  <c r="L3" i="13"/>
  <c r="E96" i="22"/>
  <c r="AL118" i="14" s="1"/>
  <c r="N29" i="22"/>
  <c r="N31" i="22" s="1"/>
  <c r="V29" i="22"/>
  <c r="V31" i="22" s="1"/>
  <c r="AD29" i="22"/>
  <c r="AD31" i="22" s="1"/>
  <c r="AL29" i="22"/>
  <c r="AL31" i="22" s="1"/>
  <c r="AP45" i="22"/>
  <c r="AP47" i="22" s="1"/>
  <c r="I29" i="22"/>
  <c r="I31" i="22" s="1"/>
  <c r="J29" i="22"/>
  <c r="J31" i="22" s="1"/>
  <c r="BA29" i="22"/>
  <c r="BA31" i="22" s="1"/>
  <c r="W45" i="22"/>
  <c r="W47" i="22" s="1"/>
  <c r="H45" i="22"/>
  <c r="H47" i="22" s="1"/>
  <c r="X45" i="22"/>
  <c r="X47" i="22" s="1"/>
  <c r="AN45" i="22"/>
  <c r="AN47" i="22" s="1"/>
  <c r="AX29" i="22"/>
  <c r="AX31" i="22" s="1"/>
  <c r="S45" i="22"/>
  <c r="S47" i="22" s="1"/>
  <c r="I45" i="22"/>
  <c r="I47" i="22" s="1"/>
  <c r="Y45" i="22"/>
  <c r="Y47" i="22" s="1"/>
  <c r="AO45" i="22"/>
  <c r="AO47" i="22" s="1"/>
  <c r="AU45" i="22"/>
  <c r="AU47" i="22" s="1"/>
  <c r="F45" i="22"/>
  <c r="F47" i="22" s="1"/>
  <c r="N45" i="22"/>
  <c r="N47" i="22" s="1"/>
  <c r="K29" i="22"/>
  <c r="K31" i="22" s="1"/>
  <c r="W29" i="22"/>
  <c r="W31" i="22" s="1"/>
  <c r="T29" i="22"/>
  <c r="T31" i="22" s="1"/>
  <c r="AJ29" i="22"/>
  <c r="AJ31" i="22" s="1"/>
  <c r="AT45" i="22"/>
  <c r="AT47" i="22" s="1"/>
  <c r="M29" i="22"/>
  <c r="M31" i="22" s="1"/>
  <c r="AG29" i="22"/>
  <c r="AG31" i="22" s="1"/>
  <c r="Z45" i="22"/>
  <c r="Z47" i="22" s="1"/>
  <c r="AX45" i="22"/>
  <c r="AX47" i="22" s="1"/>
  <c r="AX50" i="22" s="1"/>
  <c r="Q29" i="22"/>
  <c r="Q31" i="22" s="1"/>
  <c r="AK29" i="22"/>
  <c r="AK31" i="22" s="1"/>
  <c r="AT29" i="22"/>
  <c r="AT31" i="22" s="1"/>
  <c r="AA45" i="22"/>
  <c r="AA47" i="22" s="1"/>
  <c r="L45" i="22"/>
  <c r="L47" i="22" s="1"/>
  <c r="AB45" i="22"/>
  <c r="AB47" i="22" s="1"/>
  <c r="AR45" i="22"/>
  <c r="AR47" i="22" s="1"/>
  <c r="AE45" i="22"/>
  <c r="AE47" i="22" s="1"/>
  <c r="M45" i="22"/>
  <c r="M47" i="22" s="1"/>
  <c r="AC45" i="22"/>
  <c r="AC47" i="22" s="1"/>
  <c r="AS45" i="22"/>
  <c r="AS47" i="22" s="1"/>
  <c r="AQ45" i="22"/>
  <c r="AQ47" i="22" s="1"/>
  <c r="AY45" i="22"/>
  <c r="AY47" i="22" s="1"/>
  <c r="V45" i="22"/>
  <c r="V47" i="22" s="1"/>
  <c r="AD45" i="22"/>
  <c r="AD47" i="22" s="1"/>
  <c r="AA29" i="22"/>
  <c r="AA31" i="22" s="1"/>
  <c r="R29" i="22"/>
  <c r="R31" i="22" s="1"/>
  <c r="AH29" i="22"/>
  <c r="AH31" i="22" s="1"/>
  <c r="AZ29" i="22"/>
  <c r="AZ31" i="22" s="1"/>
  <c r="AH45" i="22"/>
  <c r="AH47" i="22" s="1"/>
  <c r="Y29" i="22"/>
  <c r="Y31" i="22" s="1"/>
  <c r="AI45" i="22"/>
  <c r="AI47" i="22" s="1"/>
  <c r="P45" i="22"/>
  <c r="P47" i="22" s="1"/>
  <c r="AV45" i="22"/>
  <c r="AV47" i="22" s="1"/>
  <c r="Q45" i="22"/>
  <c r="Q47" i="22" s="1"/>
  <c r="AW45" i="22"/>
  <c r="AW47" i="22" s="1"/>
  <c r="AE29" i="22"/>
  <c r="AE31" i="22" s="1"/>
  <c r="S29" i="22"/>
  <c r="S31" i="22" s="1"/>
  <c r="G29" i="22"/>
  <c r="G31" i="22" s="1"/>
  <c r="H29" i="22"/>
  <c r="H31" i="22" s="1"/>
  <c r="AB29" i="22"/>
  <c r="AB31" i="22" s="1"/>
  <c r="AV29" i="22"/>
  <c r="AV31" i="22" s="1"/>
  <c r="U29" i="22"/>
  <c r="U31" i="22" s="1"/>
  <c r="AC29" i="22"/>
  <c r="AC31" i="22" s="1"/>
  <c r="AM45" i="22"/>
  <c r="AM47" i="22" s="1"/>
  <c r="T45" i="22"/>
  <c r="T47" i="22" s="1"/>
  <c r="AZ45" i="22"/>
  <c r="AZ47" i="22" s="1"/>
  <c r="U45" i="22"/>
  <c r="U47" i="22" s="1"/>
  <c r="BA45" i="22"/>
  <c r="BA47" i="22" s="1"/>
  <c r="AU29" i="22"/>
  <c r="AU31" i="22" s="1"/>
  <c r="AO29" i="22"/>
  <c r="AO31" i="22" s="1"/>
  <c r="Z29" i="22"/>
  <c r="Z31" i="22" s="1"/>
  <c r="G45" i="22"/>
  <c r="G47" i="22" s="1"/>
  <c r="AY29" i="22"/>
  <c r="AY31" i="22" s="1"/>
  <c r="AQ29" i="22"/>
  <c r="AQ31" i="22" s="1"/>
  <c r="AI29" i="22"/>
  <c r="AI31" i="22" s="1"/>
  <c r="X29" i="22"/>
  <c r="X31" i="22" s="1"/>
  <c r="AW29" i="22"/>
  <c r="AW31" i="22" s="1"/>
  <c r="AS29" i="22"/>
  <c r="AS31" i="22" s="1"/>
  <c r="O45" i="22"/>
  <c r="O47" i="22" s="1"/>
  <c r="K45" i="22"/>
  <c r="K47" i="22" s="1"/>
  <c r="E45" i="22"/>
  <c r="E47" i="22" s="1"/>
  <c r="O29" i="22"/>
  <c r="O31" i="22" s="1"/>
  <c r="AF29" i="22"/>
  <c r="AF31" i="22" s="1"/>
  <c r="AR29" i="22"/>
  <c r="AR31" i="22" s="1"/>
  <c r="J45" i="22"/>
  <c r="J47" i="22" s="1"/>
  <c r="F29" i="22"/>
  <c r="F31" i="22" s="1"/>
  <c r="AP29" i="22"/>
  <c r="AP31" i="22" s="1"/>
  <c r="AF45" i="22"/>
  <c r="AF47" i="22" s="1"/>
  <c r="AG45" i="22"/>
  <c r="AG47" i="22" s="1"/>
  <c r="AL45" i="22"/>
  <c r="AL47" i="22" s="1"/>
  <c r="L29" i="22"/>
  <c r="L31" i="22" s="1"/>
  <c r="AN29" i="22"/>
  <c r="AN31" i="22" s="1"/>
  <c r="R45" i="22"/>
  <c r="R47" i="22" s="1"/>
  <c r="E29" i="22"/>
  <c r="E31" i="22" s="1"/>
  <c r="AJ45" i="22"/>
  <c r="AJ47" i="22" s="1"/>
  <c r="AK45" i="22"/>
  <c r="AK47" i="22" s="1"/>
  <c r="AM29" i="22"/>
  <c r="AM31" i="22" s="1"/>
  <c r="P29" i="22"/>
  <c r="P31" i="22" s="1"/>
  <c r="AY28" i="22"/>
  <c r="AY30" i="22" s="1"/>
  <c r="Q28" i="22"/>
  <c r="Q30" i="22" s="1"/>
  <c r="BA28" i="22"/>
  <c r="BA30" i="22" s="1"/>
  <c r="AW28" i="22"/>
  <c r="AW30" i="22" s="1"/>
  <c r="Y28" i="22"/>
  <c r="Y30" i="22" s="1"/>
  <c r="AD44" i="22"/>
  <c r="AD46" i="22" s="1"/>
  <c r="E28" i="22"/>
  <c r="E30" i="22" s="1"/>
  <c r="U28" i="22"/>
  <c r="U30" i="22" s="1"/>
  <c r="AG28" i="22"/>
  <c r="AG30" i="22" s="1"/>
  <c r="V44" i="22"/>
  <c r="V46" i="22" s="1"/>
  <c r="AC28" i="22"/>
  <c r="AC30" i="22" s="1"/>
  <c r="AS28" i="22"/>
  <c r="AS30" i="22" s="1"/>
  <c r="S28" i="22"/>
  <c r="S30" i="22" s="1"/>
  <c r="AI28" i="22"/>
  <c r="AI30" i="22" s="1"/>
  <c r="P28" i="22"/>
  <c r="P30" i="22" s="1"/>
  <c r="AF28" i="22"/>
  <c r="AF30" i="22" s="1"/>
  <c r="AV28" i="22"/>
  <c r="AV30" i="22" s="1"/>
  <c r="O44" i="22"/>
  <c r="O46" i="22" s="1"/>
  <c r="Z44" i="22"/>
  <c r="Z46" i="22" s="1"/>
  <c r="S44" i="22"/>
  <c r="S46" i="22" s="1"/>
  <c r="P44" i="22"/>
  <c r="P46" i="22" s="1"/>
  <c r="AF44" i="22"/>
  <c r="AF46" i="22" s="1"/>
  <c r="AV44" i="22"/>
  <c r="AV46" i="22" s="1"/>
  <c r="Q44" i="22"/>
  <c r="Q46" i="22" s="1"/>
  <c r="AG44" i="22"/>
  <c r="AG46" i="22" s="1"/>
  <c r="AG49" i="22" s="1"/>
  <c r="AW44" i="22"/>
  <c r="AW46" i="22" s="1"/>
  <c r="N28" i="22"/>
  <c r="N30" i="22" s="1"/>
  <c r="V28" i="22"/>
  <c r="V30" i="22" s="1"/>
  <c r="AD28" i="22"/>
  <c r="AD30" i="22" s="1"/>
  <c r="AL28" i="22"/>
  <c r="AL30" i="22" s="1"/>
  <c r="AZ28" i="22"/>
  <c r="AZ30" i="22" s="1"/>
  <c r="J28" i="22"/>
  <c r="J30" i="22" s="1"/>
  <c r="G28" i="22"/>
  <c r="G30" i="22" s="1"/>
  <c r="W28" i="22"/>
  <c r="W30" i="22" s="1"/>
  <c r="AM28" i="22"/>
  <c r="AM30" i="22" s="1"/>
  <c r="AP28" i="22"/>
  <c r="AP30" i="22" s="1"/>
  <c r="T28" i="22"/>
  <c r="T30" i="22" s="1"/>
  <c r="AJ28" i="22"/>
  <c r="AJ30" i="22" s="1"/>
  <c r="AT28" i="22"/>
  <c r="AT30" i="22" s="1"/>
  <c r="W44" i="22"/>
  <c r="W46" i="22" s="1"/>
  <c r="AH44" i="22"/>
  <c r="AH46" i="22" s="1"/>
  <c r="AA44" i="22"/>
  <c r="AA46" i="22" s="1"/>
  <c r="AX44" i="22"/>
  <c r="AX46" i="22" s="1"/>
  <c r="T44" i="22"/>
  <c r="T46" i="22" s="1"/>
  <c r="AJ44" i="22"/>
  <c r="AJ46" i="22" s="1"/>
  <c r="AZ44" i="22"/>
  <c r="AZ46" i="22" s="1"/>
  <c r="U44" i="22"/>
  <c r="U46" i="22" s="1"/>
  <c r="AK44" i="22"/>
  <c r="AK46" i="22" s="1"/>
  <c r="BA44" i="22"/>
  <c r="BA46" i="22" s="1"/>
  <c r="M28" i="22"/>
  <c r="M30" i="22" s="1"/>
  <c r="I28" i="22"/>
  <c r="I30" i="22" s="1"/>
  <c r="AA28" i="22"/>
  <c r="AA30" i="22" s="1"/>
  <c r="H28" i="22"/>
  <c r="H30" i="22" s="1"/>
  <c r="AN28" i="22"/>
  <c r="AN30" i="22" s="1"/>
  <c r="AQ44" i="22"/>
  <c r="AQ46" i="22" s="1"/>
  <c r="AE44" i="22"/>
  <c r="AE46" i="22" s="1"/>
  <c r="J44" i="22"/>
  <c r="J46" i="22" s="1"/>
  <c r="AI44" i="22"/>
  <c r="AI46" i="22" s="1"/>
  <c r="H44" i="22"/>
  <c r="H46" i="22" s="1"/>
  <c r="AN44" i="22"/>
  <c r="AN46" i="22" s="1"/>
  <c r="I44" i="22"/>
  <c r="I46" i="22" s="1"/>
  <c r="AO44" i="22"/>
  <c r="AO46" i="22" s="1"/>
  <c r="E44" i="22"/>
  <c r="E46" i="22" s="1"/>
  <c r="R28" i="22"/>
  <c r="R30" i="22" s="1"/>
  <c r="AH28" i="22"/>
  <c r="AH30" i="22" s="1"/>
  <c r="AL44" i="22"/>
  <c r="AL46" i="22" s="1"/>
  <c r="AO28" i="22"/>
  <c r="AO30" i="22" s="1"/>
  <c r="AE28" i="22"/>
  <c r="AE30" i="22" s="1"/>
  <c r="L28" i="22"/>
  <c r="L30" i="22" s="1"/>
  <c r="AR28" i="22"/>
  <c r="AR30" i="22" s="1"/>
  <c r="AU44" i="22"/>
  <c r="AU46" i="22" s="1"/>
  <c r="AM44" i="22"/>
  <c r="AM46" i="22" s="1"/>
  <c r="R44" i="22"/>
  <c r="R46" i="22" s="1"/>
  <c r="AT44" i="22"/>
  <c r="AT46" i="22" s="1"/>
  <c r="L44" i="22"/>
  <c r="L46" i="22" s="1"/>
  <c r="AR44" i="22"/>
  <c r="AR46" i="22" s="1"/>
  <c r="M44" i="22"/>
  <c r="M46" i="22" s="1"/>
  <c r="AS44" i="22"/>
  <c r="AS46" i="22" s="1"/>
  <c r="AK28" i="22"/>
  <c r="AK30" i="22" s="1"/>
  <c r="AQ28" i="22"/>
  <c r="AQ30" i="22" s="1"/>
  <c r="AY44" i="22"/>
  <c r="AY46" i="22" s="1"/>
  <c r="AY49" i="22" s="1"/>
  <c r="AP44" i="22"/>
  <c r="AP46" i="22" s="1"/>
  <c r="X44" i="22"/>
  <c r="X46" i="22" s="1"/>
  <c r="Z28" i="22"/>
  <c r="Z30" i="22" s="1"/>
  <c r="AU28" i="22"/>
  <c r="AU30" i="22" s="1"/>
  <c r="G44" i="22"/>
  <c r="G46" i="22" s="1"/>
  <c r="K44" i="22"/>
  <c r="K46" i="22" s="1"/>
  <c r="AB44" i="22"/>
  <c r="AB46" i="22" s="1"/>
  <c r="F44" i="22"/>
  <c r="F46" i="22" s="1"/>
  <c r="K28" i="22"/>
  <c r="K30" i="22" s="1"/>
  <c r="X28" i="22"/>
  <c r="X30" i="22" s="1"/>
  <c r="Y44" i="22"/>
  <c r="Y46" i="22" s="1"/>
  <c r="F28" i="22"/>
  <c r="F30" i="22" s="1"/>
  <c r="AX28" i="22"/>
  <c r="AX30" i="22" s="1"/>
  <c r="N44" i="22"/>
  <c r="N46" i="22" s="1"/>
  <c r="O28" i="22"/>
  <c r="O30" i="22" s="1"/>
  <c r="AB28" i="22"/>
  <c r="AB30" i="22" s="1"/>
  <c r="AC44" i="22"/>
  <c r="AC46" i="22" s="1"/>
  <c r="D13" i="22"/>
  <c r="D28" i="22"/>
  <c r="E87" i="22"/>
  <c r="BE59" i="13" l="1"/>
  <c r="BE60" i="13"/>
  <c r="BE13" i="13"/>
  <c r="BE12" i="13"/>
  <c r="BE62" i="13"/>
  <c r="BF13" i="13"/>
  <c r="BF12" i="13"/>
  <c r="BF59" i="13"/>
  <c r="BF62" i="13"/>
  <c r="BF60" i="13"/>
  <c r="BD60" i="13"/>
  <c r="BD59" i="13"/>
  <c r="BD13" i="13"/>
  <c r="BD12" i="13"/>
  <c r="BD62" i="13"/>
  <c r="BC62" i="13"/>
  <c r="BC60" i="13"/>
  <c r="BC13" i="13"/>
  <c r="BC12" i="13"/>
  <c r="BC59" i="13"/>
  <c r="AR56" i="13"/>
  <c r="AR55" i="13"/>
  <c r="N56" i="13"/>
  <c r="N55" i="13"/>
  <c r="S56" i="13"/>
  <c r="S55" i="13"/>
  <c r="AY56" i="13"/>
  <c r="AY55" i="13"/>
  <c r="AO55" i="13"/>
  <c r="AO56" i="13"/>
  <c r="O56" i="13"/>
  <c r="O55" i="13"/>
  <c r="J56" i="13"/>
  <c r="J55" i="13"/>
  <c r="AS55" i="13"/>
  <c r="AS56" i="13"/>
  <c r="AJ56" i="13"/>
  <c r="AJ55" i="13"/>
  <c r="P56" i="13"/>
  <c r="P55" i="13"/>
  <c r="AD55" i="13"/>
  <c r="AD56" i="13"/>
  <c r="AA56" i="13"/>
  <c r="AA55" i="13"/>
  <c r="Q56" i="13"/>
  <c r="Q55" i="13"/>
  <c r="AW55" i="13"/>
  <c r="AW56" i="13"/>
  <c r="AB56" i="13"/>
  <c r="AB55" i="13"/>
  <c r="T56" i="13"/>
  <c r="T55" i="13"/>
  <c r="AZ55" i="13"/>
  <c r="AZ56" i="13"/>
  <c r="X56" i="13"/>
  <c r="X55" i="13"/>
  <c r="AL55" i="13"/>
  <c r="AL56" i="13"/>
  <c r="AE56" i="13"/>
  <c r="AE55" i="13"/>
  <c r="U56" i="13"/>
  <c r="U55" i="13"/>
  <c r="BA56" i="13"/>
  <c r="BA55" i="13"/>
  <c r="AK55" i="13"/>
  <c r="AK56" i="13"/>
  <c r="V56" i="13"/>
  <c r="V55" i="13"/>
  <c r="L56" i="13"/>
  <c r="L55" i="13"/>
  <c r="Z56" i="13"/>
  <c r="Z55" i="13"/>
  <c r="AF55" i="13"/>
  <c r="AF56" i="13"/>
  <c r="AT55" i="13"/>
  <c r="AT56" i="13"/>
  <c r="AI56" i="13"/>
  <c r="AI55" i="13"/>
  <c r="Y56" i="13"/>
  <c r="Y55" i="13"/>
  <c r="BE58" i="13"/>
  <c r="BE55" i="13"/>
  <c r="BE56" i="13"/>
  <c r="BE57" i="13"/>
  <c r="AU55" i="13"/>
  <c r="AU56" i="13"/>
  <c r="BC58" i="13"/>
  <c r="BC55" i="13"/>
  <c r="BC57" i="13"/>
  <c r="BC56" i="13"/>
  <c r="AP55" i="13"/>
  <c r="AP56" i="13"/>
  <c r="BF55" i="13"/>
  <c r="BF56" i="13"/>
  <c r="BF57" i="13"/>
  <c r="BF58" i="13"/>
  <c r="AN55" i="13"/>
  <c r="AN56" i="13"/>
  <c r="BB55" i="13"/>
  <c r="BB56" i="13"/>
  <c r="AM55" i="13"/>
  <c r="AM56" i="13"/>
  <c r="AC56" i="13"/>
  <c r="AC55" i="13"/>
  <c r="AH55" i="13"/>
  <c r="AH56" i="13"/>
  <c r="BD58" i="13"/>
  <c r="BD55" i="13"/>
  <c r="BD56" i="13"/>
  <c r="BD57" i="13"/>
  <c r="AX55" i="13"/>
  <c r="AX56" i="13"/>
  <c r="W56" i="13"/>
  <c r="W55" i="13"/>
  <c r="R56" i="13"/>
  <c r="R55" i="13"/>
  <c r="M56" i="13"/>
  <c r="M55" i="13"/>
  <c r="AV55" i="13"/>
  <c r="AV56" i="13"/>
  <c r="K56" i="13"/>
  <c r="K55" i="13"/>
  <c r="AQ56" i="13"/>
  <c r="AQ55" i="13"/>
  <c r="AG55" i="13"/>
  <c r="AG56" i="13"/>
  <c r="BA50" i="22"/>
  <c r="AI49" i="22"/>
  <c r="AL49" i="22"/>
  <c r="N49" i="22"/>
  <c r="Q50" i="22"/>
  <c r="AL48" i="13"/>
  <c r="AL49" i="13"/>
  <c r="AU49" i="13"/>
  <c r="AU48" i="13"/>
  <c r="AP49" i="13"/>
  <c r="AP48" i="13"/>
  <c r="BF37" i="13"/>
  <c r="BF39" i="13"/>
  <c r="BF48" i="13"/>
  <c r="BF49" i="13"/>
  <c r="AN48" i="13"/>
  <c r="AN49" i="13"/>
  <c r="BB48" i="13"/>
  <c r="BB49" i="13"/>
  <c r="AM49" i="13"/>
  <c r="AM48" i="13"/>
  <c r="BC37" i="13"/>
  <c r="BC49" i="13"/>
  <c r="BC48" i="13"/>
  <c r="BC39" i="13"/>
  <c r="AS48" i="13"/>
  <c r="AS49" i="13"/>
  <c r="AE49" i="13"/>
  <c r="AE48" i="13"/>
  <c r="AJ48" i="13"/>
  <c r="AJ49" i="13"/>
  <c r="AV48" i="13"/>
  <c r="AV49" i="13"/>
  <c r="AD49" i="13"/>
  <c r="AD48" i="13"/>
  <c r="AQ49" i="13"/>
  <c r="AQ48" i="13"/>
  <c r="AG48" i="13"/>
  <c r="AG49" i="13"/>
  <c r="AW48" i="13"/>
  <c r="AW49" i="13"/>
  <c r="AH49" i="13"/>
  <c r="AH48" i="13"/>
  <c r="AZ48" i="13"/>
  <c r="AZ49" i="13"/>
  <c r="BD37" i="13"/>
  <c r="BD48" i="13"/>
  <c r="BD39" i="13"/>
  <c r="BD49" i="13"/>
  <c r="AK48" i="13"/>
  <c r="AK49" i="13"/>
  <c r="BA49" i="13"/>
  <c r="BA48" i="13"/>
  <c r="AX49" i="13"/>
  <c r="AX48" i="13"/>
  <c r="AR48" i="13"/>
  <c r="AR49" i="13"/>
  <c r="AF48" i="13"/>
  <c r="AF49" i="13"/>
  <c r="AT49" i="13"/>
  <c r="AT48" i="13"/>
  <c r="AI49" i="13"/>
  <c r="AI48" i="13"/>
  <c r="AY49" i="13"/>
  <c r="AY48" i="13"/>
  <c r="AO49" i="13"/>
  <c r="AO48" i="13"/>
  <c r="BE37" i="13"/>
  <c r="BE49" i="13"/>
  <c r="BE39" i="13"/>
  <c r="BE48" i="13"/>
  <c r="AK50" i="22"/>
  <c r="AF50" i="22"/>
  <c r="AD50" i="22"/>
  <c r="AA118" i="14"/>
  <c r="AV118" i="14"/>
  <c r="N118" i="14"/>
  <c r="BD64" i="13"/>
  <c r="BD65" i="13"/>
  <c r="BE65" i="13"/>
  <c r="BE64" i="13"/>
  <c r="BF65" i="13"/>
  <c r="BF64" i="13"/>
  <c r="BC65" i="13"/>
  <c r="BC64" i="13"/>
  <c r="AJ52" i="13"/>
  <c r="AJ50" i="13"/>
  <c r="AJ51" i="13"/>
  <c r="AV52" i="13"/>
  <c r="AV50" i="13"/>
  <c r="AV51" i="13"/>
  <c r="AG51" i="13"/>
  <c r="AG50" i="13"/>
  <c r="AG52" i="13"/>
  <c r="AH51" i="13"/>
  <c r="AH52" i="13"/>
  <c r="AH50" i="13"/>
  <c r="AZ52" i="13"/>
  <c r="AZ50" i="13"/>
  <c r="AZ51" i="13"/>
  <c r="BD52" i="13"/>
  <c r="BD50" i="13"/>
  <c r="BD51" i="13"/>
  <c r="BD46" i="13"/>
  <c r="BD43" i="13"/>
  <c r="BD47" i="13"/>
  <c r="BD44" i="13"/>
  <c r="BD30" i="13"/>
  <c r="BD35" i="13"/>
  <c r="BD42" i="13"/>
  <c r="BD38" i="13"/>
  <c r="BD34" i="13"/>
  <c r="BD29" i="13"/>
  <c r="BD25" i="13"/>
  <c r="BD23" i="13"/>
  <c r="BD41" i="13"/>
  <c r="BD36" i="13"/>
  <c r="BD28" i="13"/>
  <c r="BD33" i="13"/>
  <c r="BD40" i="13"/>
  <c r="BD24" i="13"/>
  <c r="AL51" i="13"/>
  <c r="AL52" i="13"/>
  <c r="AL50" i="13"/>
  <c r="AE52" i="13"/>
  <c r="AE50" i="13"/>
  <c r="AE51" i="13"/>
  <c r="AU52" i="13"/>
  <c r="AU50" i="13"/>
  <c r="AU51" i="13"/>
  <c r="AK51" i="13"/>
  <c r="AK52" i="13"/>
  <c r="AK50" i="13"/>
  <c r="BA51" i="13"/>
  <c r="BA52" i="13"/>
  <c r="BA50" i="13"/>
  <c r="AX51" i="13"/>
  <c r="AX52" i="13"/>
  <c r="AX50" i="13"/>
  <c r="AR52" i="13"/>
  <c r="AR50" i="13"/>
  <c r="AR51" i="13"/>
  <c r="AF52" i="13"/>
  <c r="AF50" i="13"/>
  <c r="AF51" i="13"/>
  <c r="AT51" i="13"/>
  <c r="AT52" i="13"/>
  <c r="AT50" i="13"/>
  <c r="AI50" i="13"/>
  <c r="AI52" i="13"/>
  <c r="AI51" i="13"/>
  <c r="AY50" i="13"/>
  <c r="AY52" i="13"/>
  <c r="AY51" i="13"/>
  <c r="AO51" i="13"/>
  <c r="AO50" i="13"/>
  <c r="AO52" i="13"/>
  <c r="BE51" i="13"/>
  <c r="BE44" i="13"/>
  <c r="BE41" i="13"/>
  <c r="BE35" i="13"/>
  <c r="BE33" i="13"/>
  <c r="BE50" i="13"/>
  <c r="BE47" i="13"/>
  <c r="BE42" i="13"/>
  <c r="BE40" i="13"/>
  <c r="BE38" i="13"/>
  <c r="BE36" i="13"/>
  <c r="BE34" i="13"/>
  <c r="BE43" i="13"/>
  <c r="BE29" i="13"/>
  <c r="BE25" i="13"/>
  <c r="BE23" i="13"/>
  <c r="BE52" i="13"/>
  <c r="BE46" i="13"/>
  <c r="BE30" i="13"/>
  <c r="BE28" i="13"/>
  <c r="BE24" i="13"/>
  <c r="AP51" i="13"/>
  <c r="AP52" i="13"/>
  <c r="AP50" i="13"/>
  <c r="BF51" i="13"/>
  <c r="BF52" i="13"/>
  <c r="BF50" i="13"/>
  <c r="BF47" i="13"/>
  <c r="BF44" i="13"/>
  <c r="BF46" i="13"/>
  <c r="BF43" i="13"/>
  <c r="BF30" i="13"/>
  <c r="BF42" i="13"/>
  <c r="BF38" i="13"/>
  <c r="BF34" i="13"/>
  <c r="BF41" i="13"/>
  <c r="BF33" i="13"/>
  <c r="BF28" i="13"/>
  <c r="BF24" i="13"/>
  <c r="BF36" i="13"/>
  <c r="BF35" i="13"/>
  <c r="BF40" i="13"/>
  <c r="BF29" i="13"/>
  <c r="BF23" i="13"/>
  <c r="BF25" i="13"/>
  <c r="AN52" i="13"/>
  <c r="AN50" i="13"/>
  <c r="AN51" i="13"/>
  <c r="BB51" i="13"/>
  <c r="BB52" i="13"/>
  <c r="BB50" i="13"/>
  <c r="AM52" i="13"/>
  <c r="AM50" i="13"/>
  <c r="AM51" i="13"/>
  <c r="BC52" i="13"/>
  <c r="BC50" i="13"/>
  <c r="BC46" i="13"/>
  <c r="BC42" i="13"/>
  <c r="BC40" i="13"/>
  <c r="BC38" i="13"/>
  <c r="BC36" i="13"/>
  <c r="BC34" i="13"/>
  <c r="BC51" i="13"/>
  <c r="BC43" i="13"/>
  <c r="BC41" i="13"/>
  <c r="BC35" i="13"/>
  <c r="BC33" i="13"/>
  <c r="BC44" i="13"/>
  <c r="BC28" i="13"/>
  <c r="BC24" i="13"/>
  <c r="BC47" i="13"/>
  <c r="BC29" i="13"/>
  <c r="BC23" i="13"/>
  <c r="BC30" i="13"/>
  <c r="BC25" i="13"/>
  <c r="AS51" i="13"/>
  <c r="AS52" i="13"/>
  <c r="AS50" i="13"/>
  <c r="AD51" i="13"/>
  <c r="AD52" i="13"/>
  <c r="AD50" i="13"/>
  <c r="AQ50" i="13"/>
  <c r="AQ52" i="13"/>
  <c r="AQ51" i="13"/>
  <c r="AW51" i="13"/>
  <c r="AW50" i="13"/>
  <c r="AW52" i="13"/>
  <c r="BD9" i="13"/>
  <c r="BD11" i="13"/>
  <c r="BD10" i="13"/>
  <c r="BF9" i="13"/>
  <c r="BF11" i="13"/>
  <c r="BF10" i="13"/>
  <c r="BC9" i="13"/>
  <c r="BC11" i="13"/>
  <c r="BC10" i="13"/>
  <c r="BE9" i="13"/>
  <c r="BE11" i="13"/>
  <c r="BE10" i="13"/>
  <c r="AQ118" i="14"/>
  <c r="AP118" i="14"/>
  <c r="P118" i="14"/>
  <c r="AC118" i="14"/>
  <c r="J118" i="14"/>
  <c r="M118" i="14"/>
  <c r="BB118" i="14"/>
  <c r="AM49" i="22"/>
  <c r="K118" i="14"/>
  <c r="AF118" i="14"/>
  <c r="AS118" i="14"/>
  <c r="AJ49" i="22"/>
  <c r="AJ50" i="22"/>
  <c r="R118" i="14"/>
  <c r="O118" i="14"/>
  <c r="AU118" i="14"/>
  <c r="AJ118" i="14"/>
  <c r="Q118" i="14"/>
  <c r="AW118" i="14"/>
  <c r="AY118" i="14"/>
  <c r="Y49" i="22"/>
  <c r="AB49" i="22"/>
  <c r="AR49" i="22"/>
  <c r="AN49" i="22"/>
  <c r="AK49" i="22"/>
  <c r="T49" i="22"/>
  <c r="W49" i="22"/>
  <c r="Q49" i="22"/>
  <c r="S49" i="22"/>
  <c r="AL50" i="22"/>
  <c r="AZ50" i="22"/>
  <c r="AY50" i="22"/>
  <c r="AU50" i="22"/>
  <c r="S50" i="22"/>
  <c r="Z118" i="14"/>
  <c r="AX118" i="14"/>
  <c r="S118" i="14"/>
  <c r="AI118" i="14"/>
  <c r="BC118" i="14"/>
  <c r="X118" i="14"/>
  <c r="AN118" i="14"/>
  <c r="BD118" i="14"/>
  <c r="U118" i="14"/>
  <c r="AK118" i="14"/>
  <c r="BA118" i="14"/>
  <c r="AD118" i="14"/>
  <c r="AT118" i="14"/>
  <c r="AE118" i="14"/>
  <c r="T118" i="14"/>
  <c r="AZ118" i="14"/>
  <c r="AG118" i="14"/>
  <c r="V118" i="14"/>
  <c r="AU49" i="22"/>
  <c r="AX49" i="22"/>
  <c r="AV49" i="22"/>
  <c r="AG50" i="22"/>
  <c r="T50" i="22"/>
  <c r="AH50" i="22"/>
  <c r="AE50" i="22"/>
  <c r="AT50" i="22"/>
  <c r="AP50" i="22"/>
  <c r="AH118" i="14"/>
  <c r="BF118" i="14"/>
  <c r="W118" i="14"/>
  <c r="AM118" i="14"/>
  <c r="L118" i="14"/>
  <c r="AB118" i="14"/>
  <c r="AR118" i="14"/>
  <c r="I118" i="14"/>
  <c r="Y118" i="14"/>
  <c r="AO118" i="14"/>
  <c r="BE118" i="14"/>
  <c r="AE49" i="22"/>
  <c r="AQ50" i="22"/>
  <c r="AA50" i="22"/>
  <c r="AP49" i="22"/>
  <c r="AS49" i="22"/>
  <c r="AT49" i="22"/>
  <c r="AO49" i="22"/>
  <c r="AZ49" i="22"/>
  <c r="AA49" i="22"/>
  <c r="AW49" i="22"/>
  <c r="AF49" i="22"/>
  <c r="O49" i="22"/>
  <c r="V49" i="22"/>
  <c r="AD49" i="22"/>
  <c r="AM50" i="22"/>
  <c r="P50" i="22"/>
  <c r="AS50" i="22"/>
  <c r="AR50" i="22"/>
  <c r="Z50" i="22"/>
  <c r="N50" i="22"/>
  <c r="Y50" i="22"/>
  <c r="AN50" i="22"/>
  <c r="X49" i="22"/>
  <c r="AQ49" i="22"/>
  <c r="U49" i="22"/>
  <c r="Z49" i="22"/>
  <c r="R50" i="22"/>
  <c r="AV50" i="22"/>
  <c r="AO50" i="22"/>
  <c r="W50" i="22"/>
  <c r="AC49" i="22"/>
  <c r="R49" i="22"/>
  <c r="BA49" i="22"/>
  <c r="AH49" i="22"/>
  <c r="P49" i="22"/>
  <c r="O50" i="22"/>
  <c r="U50" i="22"/>
  <c r="AW50" i="22"/>
  <c r="AI50" i="22"/>
  <c r="V50" i="22"/>
  <c r="AC50" i="22"/>
  <c r="AB50" i="22"/>
  <c r="X50" i="22"/>
  <c r="BF112" i="14"/>
  <c r="BB112" i="14"/>
  <c r="AX112" i="14"/>
  <c r="AT112" i="14"/>
  <c r="AP112" i="14"/>
  <c r="AL112" i="14"/>
  <c r="AH112" i="14"/>
  <c r="AD112" i="14"/>
  <c r="Z112" i="14"/>
  <c r="V112" i="14"/>
  <c r="R112" i="14"/>
  <c r="N112" i="14"/>
  <c r="J112" i="14"/>
  <c r="BE112" i="14"/>
  <c r="BA112" i="14"/>
  <c r="AS112" i="14"/>
  <c r="AO112" i="14"/>
  <c r="AK112" i="14"/>
  <c r="AG112" i="14"/>
  <c r="AC112" i="14"/>
  <c r="U112" i="14"/>
  <c r="M112" i="14"/>
  <c r="BD112" i="14"/>
  <c r="AV112" i="14"/>
  <c r="AR112" i="14"/>
  <c r="AJ112" i="14"/>
  <c r="AB112" i="14"/>
  <c r="T112" i="14"/>
  <c r="L112" i="14"/>
  <c r="BC112" i="14"/>
  <c r="AY112" i="14"/>
  <c r="AU112" i="14"/>
  <c r="AQ112" i="14"/>
  <c r="AM112" i="14"/>
  <c r="AI112" i="14"/>
  <c r="AE112" i="14"/>
  <c r="AA112" i="14"/>
  <c r="W112" i="14"/>
  <c r="S112" i="14"/>
  <c r="O112" i="14"/>
  <c r="K112" i="14"/>
  <c r="AW112" i="14"/>
  <c r="Y112" i="14"/>
  <c r="Q112" i="14"/>
  <c r="I112" i="14"/>
  <c r="AZ112" i="14"/>
  <c r="AN112" i="14"/>
  <c r="AF112" i="14"/>
  <c r="X112" i="14"/>
  <c r="P112" i="14"/>
  <c r="BC100" i="14"/>
  <c r="AY100" i="14"/>
  <c r="AU100" i="14"/>
  <c r="AQ100" i="14"/>
  <c r="AM100" i="14"/>
  <c r="AI100" i="14"/>
  <c r="AE100" i="14"/>
  <c r="AA100" i="14"/>
  <c r="W100" i="14"/>
  <c r="S100" i="14"/>
  <c r="O100" i="14"/>
  <c r="K100" i="14"/>
  <c r="BF100" i="14"/>
  <c r="BB100" i="14"/>
  <c r="AX100" i="14"/>
  <c r="AT100" i="14"/>
  <c r="AP100" i="14"/>
  <c r="AL100" i="14"/>
  <c r="AH100" i="14"/>
  <c r="AD100" i="14"/>
  <c r="Z100" i="14"/>
  <c r="V100" i="14"/>
  <c r="R100" i="14"/>
  <c r="N100" i="14"/>
  <c r="BE100" i="14"/>
  <c r="AW100" i="14"/>
  <c r="AO100" i="14"/>
  <c r="AG100" i="14"/>
  <c r="Y100" i="14"/>
  <c r="Q100" i="14"/>
  <c r="BD100" i="14"/>
  <c r="AV100" i="14"/>
  <c r="AN100" i="14"/>
  <c r="AF100" i="14"/>
  <c r="X100" i="14"/>
  <c r="P100" i="14"/>
  <c r="BA100" i="14"/>
  <c r="AS100" i="14"/>
  <c r="AK100" i="14"/>
  <c r="AC100" i="14"/>
  <c r="U100" i="14"/>
  <c r="M100" i="14"/>
  <c r="AZ100" i="14"/>
  <c r="T100" i="14"/>
  <c r="J100" i="14"/>
  <c r="AB100" i="14"/>
  <c r="AR100" i="14"/>
  <c r="L100" i="14"/>
  <c r="AJ100" i="14"/>
  <c r="E215" i="5"/>
  <c r="I100" i="14"/>
  <c r="D21" i="22"/>
  <c r="D24" i="22" s="1"/>
  <c r="D35" i="22"/>
  <c r="D36" i="22"/>
  <c r="D39" i="22" s="1"/>
  <c r="D29" i="22"/>
  <c r="C21" i="22"/>
  <c r="C19" i="22"/>
  <c r="C34" i="22" s="1"/>
  <c r="D19" i="22"/>
  <c r="D34" i="22" s="1"/>
  <c r="D20" i="22"/>
  <c r="D40" i="22" l="1"/>
  <c r="D41" i="22"/>
  <c r="AW41" i="22"/>
  <c r="G41" i="22"/>
  <c r="AD41" i="22"/>
  <c r="AK41" i="22"/>
  <c r="AI41" i="22"/>
  <c r="AF41" i="22"/>
  <c r="AH41" i="22"/>
  <c r="AL41" i="22"/>
  <c r="O41" i="22"/>
  <c r="AM41" i="22"/>
  <c r="AP41" i="22"/>
  <c r="M41" i="22"/>
  <c r="P41" i="22"/>
  <c r="AJ41" i="22"/>
  <c r="R41" i="22"/>
  <c r="U41" i="22"/>
  <c r="AA41" i="22"/>
  <c r="X41" i="22"/>
  <c r="Z41" i="22"/>
  <c r="AO41" i="22"/>
  <c r="AZ41" i="22"/>
  <c r="W41" i="22"/>
  <c r="J41" i="22"/>
  <c r="AQ41" i="22"/>
  <c r="I41" i="22"/>
  <c r="L41" i="22"/>
  <c r="V41" i="22"/>
  <c r="E41" i="22"/>
  <c r="K41" i="22"/>
  <c r="H41" i="22"/>
  <c r="N41" i="22"/>
  <c r="Q41" i="22"/>
  <c r="AB41" i="22"/>
  <c r="AR41" i="22"/>
  <c r="BA41" i="22"/>
  <c r="S41" i="22"/>
  <c r="AE41" i="22"/>
  <c r="AX41" i="22"/>
  <c r="AS41" i="22"/>
  <c r="AY41" i="22"/>
  <c r="AN41" i="22"/>
  <c r="AT41" i="22"/>
  <c r="F41" i="22"/>
  <c r="AU41" i="22"/>
  <c r="Y41" i="22"/>
  <c r="T41" i="22"/>
  <c r="AC41" i="22"/>
  <c r="AV41" i="22"/>
  <c r="AG41" i="22"/>
  <c r="AP47" i="13"/>
  <c r="AH47" i="13"/>
  <c r="AN47" i="13"/>
  <c r="AV47" i="13"/>
  <c r="AO47" i="13"/>
  <c r="AL47" i="13"/>
  <c r="AZ47" i="13"/>
  <c r="BA47" i="13"/>
  <c r="AG47" i="13"/>
  <c r="AY47" i="13"/>
  <c r="AR47" i="13"/>
  <c r="AJ47" i="13"/>
  <c r="AW47" i="13"/>
  <c r="AQ47" i="13"/>
  <c r="AS47" i="13"/>
  <c r="BB47" i="13"/>
  <c r="AK47" i="13"/>
  <c r="AU47" i="13"/>
  <c r="AD47" i="13"/>
  <c r="AI47" i="13"/>
  <c r="AM47" i="13"/>
  <c r="AT47" i="13"/>
  <c r="AF47" i="13"/>
  <c r="AX47" i="13"/>
  <c r="AE47" i="13"/>
  <c r="D25" i="22"/>
  <c r="AT40" i="22"/>
  <c r="AI25" i="22"/>
  <c r="AQ25" i="22"/>
  <c r="W40" i="22"/>
  <c r="I25" i="22"/>
  <c r="AP40" i="22"/>
  <c r="L25" i="22"/>
  <c r="AG40" i="22"/>
  <c r="AW25" i="22"/>
  <c r="BA40" i="22"/>
  <c r="AM25" i="22"/>
  <c r="S40" i="22"/>
  <c r="X40" i="22"/>
  <c r="F25" i="22"/>
  <c r="AO40" i="22"/>
  <c r="AR40" i="22"/>
  <c r="AD40" i="22"/>
  <c r="AH40" i="22"/>
  <c r="Q40" i="22"/>
  <c r="AG25" i="22"/>
  <c r="J25" i="22"/>
  <c r="M40" i="22"/>
  <c r="AQ40" i="22"/>
  <c r="AC25" i="22"/>
  <c r="P40" i="22"/>
  <c r="AR25" i="22"/>
  <c r="Y40" i="22"/>
  <c r="AO25" i="22"/>
  <c r="AV25" i="22"/>
  <c r="T25" i="22"/>
  <c r="P25" i="22"/>
  <c r="AE40" i="22"/>
  <c r="AX25" i="22"/>
  <c r="AK40" i="22"/>
  <c r="S25" i="22"/>
  <c r="BA25" i="22"/>
  <c r="AN40" i="22"/>
  <c r="V25" i="22"/>
  <c r="H25" i="22"/>
  <c r="I40" i="22"/>
  <c r="AM40" i="22"/>
  <c r="Y25" i="22"/>
  <c r="L40" i="22"/>
  <c r="AX40" i="22"/>
  <c r="J40" i="22"/>
  <c r="V40" i="22"/>
  <c r="F40" i="22"/>
  <c r="AW40" i="22"/>
  <c r="AE25" i="22"/>
  <c r="O40" i="22"/>
  <c r="AZ40" i="22"/>
  <c r="AP25" i="22"/>
  <c r="AJ25" i="22"/>
  <c r="AC40" i="22"/>
  <c r="AU25" i="22"/>
  <c r="K25" i="22"/>
  <c r="AA40" i="22"/>
  <c r="AS25" i="22"/>
  <c r="M25" i="22"/>
  <c r="AF40" i="22"/>
  <c r="AT25" i="22"/>
  <c r="N25" i="22"/>
  <c r="AH25" i="22"/>
  <c r="AZ25" i="22"/>
  <c r="AB25" i="22"/>
  <c r="O25" i="22"/>
  <c r="AJ40" i="22"/>
  <c r="Z25" i="22"/>
  <c r="U40" i="22"/>
  <c r="AY40" i="22"/>
  <c r="AK25" i="22"/>
  <c r="E25" i="22"/>
  <c r="AL25" i="22"/>
  <c r="N40" i="22"/>
  <c r="W25" i="22"/>
  <c r="G40" i="22"/>
  <c r="R25" i="22"/>
  <c r="AF25" i="22"/>
  <c r="AL40" i="22"/>
  <c r="AU40" i="22"/>
  <c r="T40" i="22"/>
  <c r="AS40" i="22"/>
  <c r="AA25" i="22"/>
  <c r="K40" i="22"/>
  <c r="AV40" i="22"/>
  <c r="AD25" i="22"/>
  <c r="AN25" i="22"/>
  <c r="G25" i="22"/>
  <c r="AB40" i="22"/>
  <c r="R40" i="22"/>
  <c r="Z40" i="22"/>
  <c r="AY25" i="22"/>
  <c r="Q25" i="22"/>
  <c r="X25" i="22"/>
  <c r="E40" i="22"/>
  <c r="AI40" i="22"/>
  <c r="U25" i="22"/>
  <c r="H40" i="22"/>
  <c r="AR106" i="14"/>
  <c r="AR101" i="14"/>
  <c r="AZ106" i="14"/>
  <c r="AZ101" i="14"/>
  <c r="U106" i="14"/>
  <c r="U101" i="14"/>
  <c r="BA106" i="14"/>
  <c r="BA101" i="14"/>
  <c r="Y106" i="14"/>
  <c r="Y101" i="14"/>
  <c r="BE106" i="14"/>
  <c r="BE101" i="14"/>
  <c r="O106" i="14"/>
  <c r="O101" i="14"/>
  <c r="AE106" i="14"/>
  <c r="AE101" i="14"/>
  <c r="AU106" i="14"/>
  <c r="AU101" i="14"/>
  <c r="AJ106" i="14"/>
  <c r="AJ101" i="14"/>
  <c r="S106" i="14"/>
  <c r="S101" i="14"/>
  <c r="AI106" i="14"/>
  <c r="AI101" i="14"/>
  <c r="AY106" i="14"/>
  <c r="AY101" i="14"/>
  <c r="AK106" i="14"/>
  <c r="AK101" i="14"/>
  <c r="AN106" i="14"/>
  <c r="AN101" i="14"/>
  <c r="AO106" i="14"/>
  <c r="AO101" i="14"/>
  <c r="Z106" i="14"/>
  <c r="Z101" i="14"/>
  <c r="AP106" i="14"/>
  <c r="AP101" i="14"/>
  <c r="BF106" i="14"/>
  <c r="BF101" i="14"/>
  <c r="W106" i="14"/>
  <c r="W101" i="14"/>
  <c r="AM106" i="14"/>
  <c r="AM101" i="14"/>
  <c r="BC106" i="14"/>
  <c r="BC101" i="14"/>
  <c r="X106" i="14"/>
  <c r="X101" i="14"/>
  <c r="BD101" i="14"/>
  <c r="BD106" i="14"/>
  <c r="R101" i="14"/>
  <c r="R106" i="14"/>
  <c r="AH106" i="14"/>
  <c r="AH101" i="14"/>
  <c r="AX106" i="14"/>
  <c r="AX101" i="14"/>
  <c r="AC106" i="14"/>
  <c r="AC101" i="14"/>
  <c r="AF101" i="14"/>
  <c r="AF106" i="14"/>
  <c r="AG106" i="14"/>
  <c r="AG101" i="14"/>
  <c r="V106" i="14"/>
  <c r="V101" i="14"/>
  <c r="AL106" i="14"/>
  <c r="AL101" i="14"/>
  <c r="BB106" i="14"/>
  <c r="BB101" i="14"/>
  <c r="BE176" i="14"/>
  <c r="BA176" i="14"/>
  <c r="AW176" i="14"/>
  <c r="AS176" i="14"/>
  <c r="AO176" i="14"/>
  <c r="AK176" i="14"/>
  <c r="AG176" i="14"/>
  <c r="AC176" i="14"/>
  <c r="Y176" i="14"/>
  <c r="U176" i="14"/>
  <c r="Q176" i="14"/>
  <c r="M176" i="14"/>
  <c r="J176" i="14"/>
  <c r="BD176" i="14"/>
  <c r="AZ176" i="14"/>
  <c r="AV176" i="14"/>
  <c r="AR176" i="14"/>
  <c r="AN176" i="14"/>
  <c r="AJ176" i="14"/>
  <c r="AF176" i="14"/>
  <c r="AB176" i="14"/>
  <c r="X176" i="14"/>
  <c r="T176" i="14"/>
  <c r="P176" i="14"/>
  <c r="L176" i="14"/>
  <c r="BC176" i="14"/>
  <c r="AU176" i="14"/>
  <c r="AM176" i="14"/>
  <c r="AE176" i="14"/>
  <c r="W176" i="14"/>
  <c r="O176" i="14"/>
  <c r="AX176" i="14"/>
  <c r="AH176" i="14"/>
  <c r="R176" i="14"/>
  <c r="BB176" i="14"/>
  <c r="AT176" i="14"/>
  <c r="AL176" i="14"/>
  <c r="AD176" i="14"/>
  <c r="V176" i="14"/>
  <c r="N176" i="14"/>
  <c r="AY176" i="14"/>
  <c r="AQ176" i="14"/>
  <c r="AI176" i="14"/>
  <c r="AA176" i="14"/>
  <c r="S176" i="14"/>
  <c r="K176" i="14"/>
  <c r="BF176" i="14"/>
  <c r="AP176" i="14"/>
  <c r="Z176" i="14"/>
  <c r="J101" i="14"/>
  <c r="J106" i="14"/>
  <c r="L106" i="14"/>
  <c r="L101" i="14"/>
  <c r="AB106" i="14"/>
  <c r="AB101" i="14"/>
  <c r="T106" i="14"/>
  <c r="T101" i="14"/>
  <c r="M106" i="14"/>
  <c r="M101" i="14"/>
  <c r="AS106" i="14"/>
  <c r="AS101" i="14"/>
  <c r="P101" i="14"/>
  <c r="P106" i="14"/>
  <c r="AV106" i="14"/>
  <c r="AV101" i="14"/>
  <c r="Q106" i="14"/>
  <c r="Q101" i="14"/>
  <c r="AW106" i="14"/>
  <c r="AW101" i="14"/>
  <c r="N106" i="14"/>
  <c r="N101" i="14"/>
  <c r="AD106" i="14"/>
  <c r="AD101" i="14"/>
  <c r="AT106" i="14"/>
  <c r="AT101" i="14"/>
  <c r="K106" i="14"/>
  <c r="K101" i="14"/>
  <c r="AA106" i="14"/>
  <c r="AA101" i="14"/>
  <c r="AQ106" i="14"/>
  <c r="AQ101" i="14"/>
  <c r="I176" i="14"/>
  <c r="I101" i="14"/>
  <c r="I106" i="14"/>
  <c r="D45" i="22"/>
  <c r="D47" i="22" s="1"/>
  <c r="I277" i="14"/>
  <c r="D44" i="22"/>
  <c r="D46" i="22" s="1"/>
  <c r="D31" i="22"/>
  <c r="D30" i="22"/>
  <c r="L50" i="22" l="1"/>
  <c r="I49" i="22"/>
  <c r="M50" i="22"/>
  <c r="K50" i="22"/>
  <c r="G50" i="22"/>
  <c r="K49" i="22"/>
  <c r="D50" i="22"/>
  <c r="E49" i="22"/>
  <c r="F49" i="22"/>
  <c r="J49" i="22"/>
  <c r="M49" i="22"/>
  <c r="L49" i="22"/>
  <c r="H50" i="22"/>
  <c r="G49" i="22"/>
  <c r="D49" i="22"/>
  <c r="E50" i="22"/>
  <c r="H49" i="22"/>
  <c r="I50" i="22"/>
  <c r="F50" i="22"/>
  <c r="J50" i="22"/>
  <c r="E65" i="14"/>
  <c r="D53" i="22" l="1"/>
  <c r="D52" i="22"/>
  <c r="D57" i="22" s="1"/>
  <c r="D65" i="22" s="1"/>
  <c r="E65" i="22" l="1"/>
  <c r="D90" i="22"/>
  <c r="D58" i="22"/>
  <c r="E55" i="14"/>
  <c r="E63" i="14"/>
  <c r="E54" i="14"/>
  <c r="P114" i="5"/>
  <c r="O114" i="5"/>
  <c r="N114" i="5"/>
  <c r="M114" i="5"/>
  <c r="L91" i="5"/>
  <c r="L114" i="5" s="1"/>
  <c r="K91" i="5"/>
  <c r="K114" i="5" s="1"/>
  <c r="I91" i="5"/>
  <c r="I114" i="5" s="1"/>
  <c r="H91" i="5"/>
  <c r="H114" i="5" s="1"/>
  <c r="G91" i="5"/>
  <c r="G114" i="5" s="1"/>
  <c r="F91" i="5"/>
  <c r="F114" i="5" s="1"/>
  <c r="E91" i="5"/>
  <c r="E48" i="14"/>
  <c r="E49" i="14"/>
  <c r="E41" i="14"/>
  <c r="E42" i="14"/>
  <c r="E43" i="14"/>
  <c r="E44" i="14"/>
  <c r="E45" i="14"/>
  <c r="E40" i="14"/>
  <c r="BC91" i="14" l="1"/>
  <c r="AM91" i="14"/>
  <c r="W91" i="14"/>
  <c r="BF91" i="14"/>
  <c r="AP91" i="14"/>
  <c r="Z91" i="14"/>
  <c r="J91" i="14"/>
  <c r="AS91" i="14"/>
  <c r="AC91" i="14"/>
  <c r="M91" i="14"/>
  <c r="AV91" i="14"/>
  <c r="AF91" i="14"/>
  <c r="P91" i="14"/>
  <c r="AY91" i="14"/>
  <c r="AI91" i="14"/>
  <c r="S91" i="14"/>
  <c r="BB91" i="14"/>
  <c r="AL91" i="14"/>
  <c r="V91" i="14"/>
  <c r="BE91" i="14"/>
  <c r="AO91" i="14"/>
  <c r="Y91" i="14"/>
  <c r="I91" i="14"/>
  <c r="AR91" i="14"/>
  <c r="AB91" i="14"/>
  <c r="L91" i="14"/>
  <c r="AQ91" i="14"/>
  <c r="AA91" i="14"/>
  <c r="K91" i="14"/>
  <c r="AT91" i="14"/>
  <c r="AD91" i="14"/>
  <c r="N91" i="14"/>
  <c r="AW91" i="14"/>
  <c r="Q91" i="14"/>
  <c r="AJ91" i="14"/>
  <c r="AU91" i="14"/>
  <c r="AE91" i="14"/>
  <c r="O91" i="14"/>
  <c r="AX91" i="14"/>
  <c r="AH91" i="14"/>
  <c r="R91" i="14"/>
  <c r="BA91" i="14"/>
  <c r="AK91" i="14"/>
  <c r="U91" i="14"/>
  <c r="BD91" i="14"/>
  <c r="AN91" i="14"/>
  <c r="X91" i="14"/>
  <c r="AG91" i="14"/>
  <c r="AZ91" i="14"/>
  <c r="T91" i="14"/>
  <c r="D66" i="22"/>
  <c r="E66" i="22" s="1"/>
  <c r="E74" i="22" s="1"/>
  <c r="F123" i="14"/>
  <c r="E114" i="5"/>
  <c r="D91" i="22" l="1"/>
  <c r="D85" i="22"/>
  <c r="D74" i="22"/>
  <c r="D80" i="22" s="1"/>
  <c r="E68" i="22"/>
  <c r="D84" i="22"/>
  <c r="D73" i="22"/>
  <c r="E91" i="22"/>
  <c r="E85" i="22"/>
  <c r="AQ70" i="14" l="1"/>
  <c r="AT70" i="14"/>
  <c r="N70" i="14"/>
  <c r="AS70" i="14"/>
  <c r="AF70" i="14"/>
  <c r="BC70" i="14"/>
  <c r="W70" i="14"/>
  <c r="BF70" i="14"/>
  <c r="Z70" i="14"/>
  <c r="BE70" i="14"/>
  <c r="Y70" i="14"/>
  <c r="AQ71" i="14"/>
  <c r="AB70" i="14"/>
  <c r="AY70" i="14"/>
  <c r="S70" i="14"/>
  <c r="BB70" i="14"/>
  <c r="V70" i="14"/>
  <c r="BA70" i="14"/>
  <c r="U70" i="14"/>
  <c r="BD70" i="14"/>
  <c r="X70" i="14"/>
  <c r="AU70" i="14"/>
  <c r="AE70" i="14"/>
  <c r="O70" i="14"/>
  <c r="AX70" i="14"/>
  <c r="AH70" i="14"/>
  <c r="R70" i="14"/>
  <c r="AW70" i="14"/>
  <c r="AG70" i="14"/>
  <c r="Q70" i="14"/>
  <c r="AZ70" i="14"/>
  <c r="AJ70" i="14"/>
  <c r="T70" i="14"/>
  <c r="J70" i="14"/>
  <c r="AA70" i="14"/>
  <c r="K70" i="14"/>
  <c r="AD70" i="14"/>
  <c r="AC70" i="14"/>
  <c r="M70" i="14"/>
  <c r="AV70" i="14"/>
  <c r="P70" i="14"/>
  <c r="AM70" i="14"/>
  <c r="Y71" i="14"/>
  <c r="AP70" i="14"/>
  <c r="AO70" i="14"/>
  <c r="AR70" i="14"/>
  <c r="L70" i="14"/>
  <c r="AI70" i="14"/>
  <c r="AL70" i="14"/>
  <c r="AK70" i="14"/>
  <c r="AN70" i="14"/>
  <c r="I70" i="14"/>
  <c r="D79" i="22"/>
  <c r="E123" i="22"/>
  <c r="E148" i="22" s="1"/>
  <c r="E119" i="22"/>
  <c r="E144" i="22" s="1"/>
  <c r="E115" i="22"/>
  <c r="E140" i="22" s="1"/>
  <c r="E111" i="22"/>
  <c r="E136" i="22" s="1"/>
  <c r="E107" i="22"/>
  <c r="E132" i="22" s="1"/>
  <c r="E122" i="22"/>
  <c r="E147" i="22" s="1"/>
  <c r="E118" i="22"/>
  <c r="E143" i="22" s="1"/>
  <c r="E114" i="22"/>
  <c r="E139" i="22" s="1"/>
  <c r="E110" i="22"/>
  <c r="E135" i="22" s="1"/>
  <c r="E106" i="22"/>
  <c r="E131" i="22" s="1"/>
  <c r="E121" i="22"/>
  <c r="E146" i="22" s="1"/>
  <c r="E117" i="22"/>
  <c r="E142" i="22" s="1"/>
  <c r="E113" i="22"/>
  <c r="E138" i="22" s="1"/>
  <c r="E109" i="22"/>
  <c r="E134" i="22" s="1"/>
  <c r="E124" i="22"/>
  <c r="E149" i="22" s="1"/>
  <c r="E120" i="22"/>
  <c r="E145" i="22" s="1"/>
  <c r="E116" i="22"/>
  <c r="E141" i="22" s="1"/>
  <c r="E112" i="22"/>
  <c r="E137" i="22" s="1"/>
  <c r="E108" i="22"/>
  <c r="E133" i="22" s="1"/>
  <c r="E73" i="22"/>
  <c r="E84" i="22" s="1"/>
  <c r="BA71" i="14" l="1"/>
  <c r="AR71" i="14"/>
  <c r="AY71" i="14"/>
  <c r="P71" i="14"/>
  <c r="AH71" i="14"/>
  <c r="V71" i="14"/>
  <c r="AE71" i="14"/>
  <c r="AF71" i="14"/>
  <c r="AW71" i="14"/>
  <c r="N71" i="14"/>
  <c r="AM71" i="14"/>
  <c r="AU71" i="14"/>
  <c r="T71" i="14"/>
  <c r="I71" i="14"/>
  <c r="AJ71" i="14"/>
  <c r="O71" i="14"/>
  <c r="U71" i="14"/>
  <c r="BB71" i="14"/>
  <c r="AD71" i="14"/>
  <c r="K71" i="14"/>
  <c r="AN71" i="14"/>
  <c r="J71" i="14"/>
  <c r="Z71" i="14"/>
  <c r="W71" i="14"/>
  <c r="AZ71" i="14"/>
  <c r="X71" i="14"/>
  <c r="BE71" i="14"/>
  <c r="M71" i="14"/>
  <c r="S71" i="14"/>
  <c r="AV71" i="14"/>
  <c r="Q71" i="14"/>
  <c r="AT71" i="14"/>
  <c r="AX71" i="14"/>
  <c r="AL71" i="14"/>
  <c r="AS71" i="14"/>
  <c r="AP71" i="14"/>
  <c r="BC71" i="14"/>
  <c r="R71" i="14"/>
  <c r="AA71" i="14"/>
  <c r="BD71" i="14"/>
  <c r="L71" i="14"/>
  <c r="AC71" i="14"/>
  <c r="AI71" i="14"/>
  <c r="AG71" i="14"/>
  <c r="AK71" i="14"/>
  <c r="AO71" i="14"/>
  <c r="AB71" i="14"/>
  <c r="BF71" i="14"/>
  <c r="J136" i="14"/>
  <c r="AM136" i="14"/>
  <c r="AH136" i="14"/>
  <c r="AQ136" i="14"/>
  <c r="BB136" i="14"/>
  <c r="P136" i="14"/>
  <c r="X136" i="14"/>
  <c r="AG136" i="14"/>
  <c r="AI136" i="14"/>
  <c r="AO136" i="14"/>
  <c r="AZ136" i="14"/>
  <c r="Z136" i="14"/>
  <c r="U136" i="14"/>
  <c r="AT136" i="14"/>
  <c r="AF136" i="14"/>
  <c r="K136" i="14"/>
  <c r="V136" i="14"/>
  <c r="AE136" i="14"/>
  <c r="AP136" i="14"/>
  <c r="Q136" i="14"/>
  <c r="Y136" i="14"/>
  <c r="BE136" i="14"/>
  <c r="AK136" i="14"/>
  <c r="BA136" i="14"/>
  <c r="AW136" i="14"/>
  <c r="N136" i="14"/>
  <c r="W136" i="14"/>
  <c r="R136" i="14"/>
  <c r="AA136" i="14"/>
  <c r="AL136" i="14"/>
  <c r="AU136" i="14"/>
  <c r="S136" i="14"/>
  <c r="AC136" i="14"/>
  <c r="BF136" i="14"/>
  <c r="AB136" i="14"/>
  <c r="I136" i="14"/>
  <c r="AS136" i="14"/>
  <c r="M136" i="14"/>
  <c r="AD136" i="14"/>
  <c r="BD136" i="14"/>
  <c r="AV136" i="14"/>
  <c r="AX136" i="14"/>
  <c r="AJ136" i="14"/>
  <c r="L136" i="14"/>
  <c r="AN136" i="14"/>
  <c r="AR136" i="14"/>
  <c r="T136" i="14"/>
  <c r="O136" i="14"/>
  <c r="BC136" i="14"/>
  <c r="AY136" i="14"/>
  <c r="T130" i="14"/>
  <c r="BB130" i="14"/>
  <c r="AW130" i="14"/>
  <c r="AK130" i="14"/>
  <c r="AZ130" i="14"/>
  <c r="BF130" i="14"/>
  <c r="I130" i="14"/>
  <c r="S130" i="14"/>
  <c r="BD130" i="14"/>
  <c r="AJ130" i="14"/>
  <c r="L130" i="14"/>
  <c r="AH130" i="14"/>
  <c r="AC130" i="14"/>
  <c r="K130" i="14"/>
  <c r="Q130" i="14"/>
  <c r="AU130" i="14"/>
  <c r="J130" i="14"/>
  <c r="AQ130" i="14"/>
  <c r="X130" i="14"/>
  <c r="AT130" i="14"/>
  <c r="O130" i="14"/>
  <c r="AN130" i="14"/>
  <c r="N130" i="14"/>
  <c r="AR130" i="14"/>
  <c r="AY130" i="14"/>
  <c r="AS130" i="14"/>
  <c r="AF130" i="14"/>
  <c r="AG130" i="14"/>
  <c r="U130" i="14"/>
  <c r="AE130" i="14"/>
  <c r="BE130" i="14"/>
  <c r="R130" i="14"/>
  <c r="AB130" i="14"/>
  <c r="AL130" i="14"/>
  <c r="AO130" i="14"/>
  <c r="W130" i="14"/>
  <c r="BC130" i="14"/>
  <c r="M130" i="14"/>
  <c r="BA130" i="14"/>
  <c r="Y130" i="14"/>
  <c r="AV130" i="14"/>
  <c r="AM130" i="14"/>
  <c r="AI130" i="14"/>
  <c r="P130" i="14"/>
  <c r="AX130" i="14"/>
  <c r="Z130" i="14"/>
  <c r="AA130" i="14"/>
  <c r="AD130" i="14"/>
  <c r="AP130" i="14"/>
  <c r="V130" i="14"/>
  <c r="U127" i="14"/>
  <c r="BB127" i="14"/>
  <c r="AM127" i="14"/>
  <c r="Q127" i="14"/>
  <c r="AQ127" i="14"/>
  <c r="V127" i="14"/>
  <c r="AN127" i="14"/>
  <c r="Y127" i="14"/>
  <c r="AJ127" i="14"/>
  <c r="AO127" i="14"/>
  <c r="X127" i="14"/>
  <c r="AD127" i="14"/>
  <c r="AI127" i="14"/>
  <c r="L127" i="14"/>
  <c r="BE127" i="14"/>
  <c r="Z127" i="14"/>
  <c r="K127" i="14"/>
  <c r="AF127" i="14"/>
  <c r="O127" i="14"/>
  <c r="BF127" i="14"/>
  <c r="AU127" i="14"/>
  <c r="T127" i="14"/>
  <c r="I127" i="14"/>
  <c r="AH127" i="14"/>
  <c r="AS127" i="14"/>
  <c r="AY127" i="14"/>
  <c r="AG127" i="14"/>
  <c r="W127" i="14"/>
  <c r="AV127" i="14"/>
  <c r="AA127" i="14"/>
  <c r="BA127" i="14"/>
  <c r="AK127" i="14"/>
  <c r="AB127" i="14"/>
  <c r="AW127" i="14"/>
  <c r="AC127" i="14"/>
  <c r="P127" i="14"/>
  <c r="AZ127" i="14"/>
  <c r="N127" i="14"/>
  <c r="AR127" i="14"/>
  <c r="M127" i="14"/>
  <c r="BC127" i="14"/>
  <c r="BD127" i="14"/>
  <c r="S127" i="14"/>
  <c r="AL127" i="14"/>
  <c r="AX127" i="14"/>
  <c r="AT127" i="14"/>
  <c r="AP127" i="14"/>
  <c r="J127" i="14"/>
  <c r="R127" i="14"/>
  <c r="AE127" i="14"/>
  <c r="Y143" i="14"/>
  <c r="AE143" i="14"/>
  <c r="AM143" i="14"/>
  <c r="AX143" i="14"/>
  <c r="AC143" i="14"/>
  <c r="AJ143" i="14"/>
  <c r="M143" i="14"/>
  <c r="T143" i="14"/>
  <c r="R143" i="14"/>
  <c r="Z143" i="14"/>
  <c r="N143" i="14"/>
  <c r="L143" i="14"/>
  <c r="Q143" i="14"/>
  <c r="AS143" i="14"/>
  <c r="AZ143" i="14"/>
  <c r="AI143" i="14"/>
  <c r="BD143" i="14"/>
  <c r="BA143" i="14"/>
  <c r="BF143" i="14"/>
  <c r="AK143" i="14"/>
  <c r="AP143" i="14"/>
  <c r="AG143" i="14"/>
  <c r="W143" i="14"/>
  <c r="P143" i="14"/>
  <c r="AN143" i="14"/>
  <c r="AT143" i="14"/>
  <c r="AH143" i="14"/>
  <c r="V143" i="14"/>
  <c r="BE143" i="14"/>
  <c r="AA143" i="14"/>
  <c r="K143" i="14"/>
  <c r="AU143" i="14"/>
  <c r="AD143" i="14"/>
  <c r="AB143" i="14"/>
  <c r="AW143" i="14"/>
  <c r="J143" i="14"/>
  <c r="AL143" i="14"/>
  <c r="X143" i="14"/>
  <c r="I143" i="14"/>
  <c r="O143" i="14"/>
  <c r="AQ143" i="14"/>
  <c r="AR143" i="14"/>
  <c r="AV143" i="14"/>
  <c r="AY143" i="14"/>
  <c r="BB143" i="14"/>
  <c r="S143" i="14"/>
  <c r="AO143" i="14"/>
  <c r="BC143" i="14"/>
  <c r="U143" i="14"/>
  <c r="AF143" i="14"/>
  <c r="K140" i="14"/>
  <c r="AE140" i="14"/>
  <c r="AO140" i="14"/>
  <c r="Q140" i="14"/>
  <c r="AX140" i="14"/>
  <c r="P140" i="14"/>
  <c r="AR140" i="14"/>
  <c r="U140" i="14"/>
  <c r="R140" i="14"/>
  <c r="T140" i="14"/>
  <c r="AV140" i="14"/>
  <c r="AZ140" i="14"/>
  <c r="AM140" i="14"/>
  <c r="AQ140" i="14"/>
  <c r="AI140" i="14"/>
  <c r="AF140" i="14"/>
  <c r="AN140" i="14"/>
  <c r="BC140" i="14"/>
  <c r="O140" i="14"/>
  <c r="X140" i="14"/>
  <c r="BA140" i="14"/>
  <c r="AD140" i="14"/>
  <c r="AK140" i="14"/>
  <c r="AW140" i="14"/>
  <c r="AJ140" i="14"/>
  <c r="BD140" i="14"/>
  <c r="AU140" i="14"/>
  <c r="AY140" i="14"/>
  <c r="V140" i="14"/>
  <c r="AP140" i="14"/>
  <c r="Z140" i="14"/>
  <c r="Y140" i="14"/>
  <c r="L140" i="14"/>
  <c r="J140" i="14"/>
  <c r="AH140" i="14"/>
  <c r="M140" i="14"/>
  <c r="AB140" i="14"/>
  <c r="AG140" i="14"/>
  <c r="BB140" i="14"/>
  <c r="AC140" i="14"/>
  <c r="W140" i="14"/>
  <c r="AL140" i="14"/>
  <c r="AS140" i="14"/>
  <c r="I140" i="14"/>
  <c r="BE140" i="14"/>
  <c r="AA140" i="14"/>
  <c r="BF140" i="14"/>
  <c r="N140" i="14"/>
  <c r="S140" i="14"/>
  <c r="AT140" i="14"/>
  <c r="AC137" i="14"/>
  <c r="AG137" i="14"/>
  <c r="BA137" i="14"/>
  <c r="AF137" i="14"/>
  <c r="S137" i="14"/>
  <c r="X137" i="14"/>
  <c r="AS137" i="14"/>
  <c r="AW137" i="14"/>
  <c r="BE137" i="14"/>
  <c r="BB137" i="14"/>
  <c r="AN137" i="14"/>
  <c r="P137" i="14"/>
  <c r="AT137" i="14"/>
  <c r="V137" i="14"/>
  <c r="AD137" i="14"/>
  <c r="AV137" i="14"/>
  <c r="N137" i="14"/>
  <c r="O137" i="14"/>
  <c r="L137" i="14"/>
  <c r="U137" i="14"/>
  <c r="R137" i="14"/>
  <c r="AL137" i="14"/>
  <c r="Y137" i="14"/>
  <c r="AX137" i="14"/>
  <c r="BC137" i="14"/>
  <c r="AH137" i="14"/>
  <c r="M137" i="14"/>
  <c r="AK137" i="14"/>
  <c r="AM137" i="14"/>
  <c r="W137" i="14"/>
  <c r="T137" i="14"/>
  <c r="AY137" i="14"/>
  <c r="BD137" i="14"/>
  <c r="AI137" i="14"/>
  <c r="I137" i="14"/>
  <c r="AU137" i="14"/>
  <c r="Z137" i="14"/>
  <c r="AR137" i="14"/>
  <c r="AQ137" i="14"/>
  <c r="AP137" i="14"/>
  <c r="K137" i="14"/>
  <c r="AO137" i="14"/>
  <c r="Q137" i="14"/>
  <c r="J137" i="14"/>
  <c r="BF137" i="14"/>
  <c r="AE137" i="14"/>
  <c r="AB137" i="14"/>
  <c r="AJ137" i="14"/>
  <c r="AA137" i="14"/>
  <c r="AZ137" i="14"/>
  <c r="K131" i="14"/>
  <c r="AH131" i="14"/>
  <c r="AB131" i="14"/>
  <c r="R131" i="14"/>
  <c r="AI131" i="14"/>
  <c r="I131" i="14"/>
  <c r="AZ131" i="14"/>
  <c r="T131" i="14"/>
  <c r="BA131" i="14"/>
  <c r="BC131" i="14"/>
  <c r="AK131" i="14"/>
  <c r="BD131" i="14"/>
  <c r="P131" i="14"/>
  <c r="AQ131" i="14"/>
  <c r="Y131" i="14"/>
  <c r="AE131" i="14"/>
  <c r="BF131" i="14"/>
  <c r="AS131" i="14"/>
  <c r="AL131" i="14"/>
  <c r="W131" i="14"/>
  <c r="AW131" i="14"/>
  <c r="AX131" i="14"/>
  <c r="AF131" i="14"/>
  <c r="Z131" i="14"/>
  <c r="L131" i="14"/>
  <c r="M131" i="14"/>
  <c r="AT131" i="14"/>
  <c r="AU131" i="14"/>
  <c r="S131" i="14"/>
  <c r="N131" i="14"/>
  <c r="J131" i="14"/>
  <c r="AC131" i="14"/>
  <c r="U131" i="14"/>
  <c r="AD131" i="14"/>
  <c r="AJ131" i="14"/>
  <c r="AP131" i="14"/>
  <c r="V131" i="14"/>
  <c r="AA131" i="14"/>
  <c r="X131" i="14"/>
  <c r="AM131" i="14"/>
  <c r="AV131" i="14"/>
  <c r="BB131" i="14"/>
  <c r="AO131" i="14"/>
  <c r="BE131" i="14"/>
  <c r="O131" i="14"/>
  <c r="AG131" i="14"/>
  <c r="AR131" i="14"/>
  <c r="AN131" i="14"/>
  <c r="AY131" i="14"/>
  <c r="Q131" i="14"/>
  <c r="AG128" i="14"/>
  <c r="BD128" i="14"/>
  <c r="U128" i="14"/>
  <c r="AN128" i="14"/>
  <c r="AO128" i="14"/>
  <c r="O128" i="14"/>
  <c r="AE128" i="14"/>
  <c r="AS128" i="14"/>
  <c r="AH128" i="14"/>
  <c r="K128" i="14"/>
  <c r="P128" i="14"/>
  <c r="M128" i="14"/>
  <c r="AY128" i="14"/>
  <c r="N128" i="14"/>
  <c r="AU128" i="14"/>
  <c r="BA128" i="14"/>
  <c r="I128" i="14"/>
  <c r="X128" i="14"/>
  <c r="BF128" i="14"/>
  <c r="AF128" i="14"/>
  <c r="AB128" i="14"/>
  <c r="AZ128" i="14"/>
  <c r="BC128" i="14"/>
  <c r="V128" i="14"/>
  <c r="AA128" i="14"/>
  <c r="Q128" i="14"/>
  <c r="AI128" i="14"/>
  <c r="AX128" i="14"/>
  <c r="S128" i="14"/>
  <c r="Y128" i="14"/>
  <c r="AT128" i="14"/>
  <c r="AC128" i="14"/>
  <c r="L128" i="14"/>
  <c r="AQ128" i="14"/>
  <c r="AM128" i="14"/>
  <c r="T128" i="14"/>
  <c r="AL128" i="14"/>
  <c r="AR128" i="14"/>
  <c r="Z128" i="14"/>
  <c r="AJ128" i="14"/>
  <c r="BB128" i="14"/>
  <c r="W128" i="14"/>
  <c r="J128" i="14"/>
  <c r="AP128" i="14"/>
  <c r="AV128" i="14"/>
  <c r="AW128" i="14"/>
  <c r="BE128" i="14"/>
  <c r="AD128" i="14"/>
  <c r="AK128" i="14"/>
  <c r="R128" i="14"/>
  <c r="AE144" i="14"/>
  <c r="P144" i="14"/>
  <c r="AD144" i="14"/>
  <c r="L144" i="14"/>
  <c r="AC144" i="14"/>
  <c r="BE144" i="14"/>
  <c r="AK144" i="14"/>
  <c r="T144" i="14"/>
  <c r="AN144" i="14"/>
  <c r="BB144" i="14"/>
  <c r="Y144" i="14"/>
  <c r="AW144" i="14"/>
  <c r="V144" i="14"/>
  <c r="O144" i="14"/>
  <c r="AP144" i="14"/>
  <c r="BC144" i="14"/>
  <c r="AU144" i="14"/>
  <c r="AR144" i="14"/>
  <c r="AA144" i="14"/>
  <c r="AT144" i="14"/>
  <c r="S144" i="14"/>
  <c r="I144" i="14"/>
  <c r="W144" i="14"/>
  <c r="N144" i="14"/>
  <c r="AY144" i="14"/>
  <c r="AO144" i="14"/>
  <c r="AI144" i="14"/>
  <c r="R144" i="14"/>
  <c r="AL144" i="14"/>
  <c r="AM144" i="14"/>
  <c r="AZ144" i="14"/>
  <c r="AQ144" i="14"/>
  <c r="AJ144" i="14"/>
  <c r="M144" i="14"/>
  <c r="J144" i="14"/>
  <c r="U144" i="14"/>
  <c r="BF144" i="14"/>
  <c r="K144" i="14"/>
  <c r="X144" i="14"/>
  <c r="AF144" i="14"/>
  <c r="Z144" i="14"/>
  <c r="AH144" i="14"/>
  <c r="AV144" i="14"/>
  <c r="AB144" i="14"/>
  <c r="AG144" i="14"/>
  <c r="AS144" i="14"/>
  <c r="AX144" i="14"/>
  <c r="BD144" i="14"/>
  <c r="BA144" i="14"/>
  <c r="Q144" i="14"/>
  <c r="AK141" i="14"/>
  <c r="AO141" i="14"/>
  <c r="AW141" i="14"/>
  <c r="J141" i="14"/>
  <c r="AX141" i="14"/>
  <c r="AL141" i="14"/>
  <c r="AY141" i="14"/>
  <c r="Q141" i="14"/>
  <c r="BD141" i="14"/>
  <c r="AG141" i="14"/>
  <c r="R141" i="14"/>
  <c r="AH141" i="14"/>
  <c r="AN141" i="14"/>
  <c r="U141" i="14"/>
  <c r="M141" i="14"/>
  <c r="X141" i="14"/>
  <c r="AA141" i="14"/>
  <c r="BE141" i="14"/>
  <c r="AJ141" i="14"/>
  <c r="AI141" i="14"/>
  <c r="S141" i="14"/>
  <c r="L141" i="14"/>
  <c r="AR141" i="14"/>
  <c r="BA141" i="14"/>
  <c r="AC141" i="14"/>
  <c r="AT141" i="14"/>
  <c r="BC141" i="14"/>
  <c r="AF141" i="14"/>
  <c r="BF141" i="14"/>
  <c r="T141" i="14"/>
  <c r="Z141" i="14"/>
  <c r="P141" i="14"/>
  <c r="I141" i="14"/>
  <c r="AS141" i="14"/>
  <c r="AE141" i="14"/>
  <c r="AM141" i="14"/>
  <c r="AD141" i="14"/>
  <c r="AV141" i="14"/>
  <c r="AP141" i="14"/>
  <c r="AB141" i="14"/>
  <c r="K141" i="14"/>
  <c r="Y141" i="14"/>
  <c r="V141" i="14"/>
  <c r="AZ141" i="14"/>
  <c r="W141" i="14"/>
  <c r="O141" i="14"/>
  <c r="N141" i="14"/>
  <c r="AQ141" i="14"/>
  <c r="AU141" i="14"/>
  <c r="BB141" i="14"/>
  <c r="O138" i="14"/>
  <c r="AI138" i="14"/>
  <c r="AT138" i="14"/>
  <c r="L138" i="14"/>
  <c r="AR138" i="14"/>
  <c r="BD138" i="14"/>
  <c r="P138" i="14"/>
  <c r="AG138" i="14"/>
  <c r="BE138" i="14"/>
  <c r="AW138" i="14"/>
  <c r="AB138" i="14"/>
  <c r="BB138" i="14"/>
  <c r="AA138" i="14"/>
  <c r="AU138" i="14"/>
  <c r="AS138" i="14"/>
  <c r="AF138" i="14"/>
  <c r="AX138" i="14"/>
  <c r="W138" i="14"/>
  <c r="AD138" i="14"/>
  <c r="BF138" i="14"/>
  <c r="N138" i="14"/>
  <c r="AP138" i="14"/>
  <c r="AH138" i="14"/>
  <c r="AO138" i="14"/>
  <c r="Z138" i="14"/>
  <c r="AQ138" i="14"/>
  <c r="S138" i="14"/>
  <c r="Y138" i="14"/>
  <c r="BA138" i="14"/>
  <c r="Q138" i="14"/>
  <c r="M138" i="14"/>
  <c r="AZ138" i="14"/>
  <c r="AM138" i="14"/>
  <c r="AJ138" i="14"/>
  <c r="V138" i="14"/>
  <c r="T138" i="14"/>
  <c r="AV138" i="14"/>
  <c r="J138" i="14"/>
  <c r="AK138" i="14"/>
  <c r="BC138" i="14"/>
  <c r="AL138" i="14"/>
  <c r="AE138" i="14"/>
  <c r="R138" i="14"/>
  <c r="U138" i="14"/>
  <c r="AY138" i="14"/>
  <c r="I138" i="14"/>
  <c r="AC138" i="14"/>
  <c r="K138" i="14"/>
  <c r="X138" i="14"/>
  <c r="AN138" i="14"/>
  <c r="T135" i="14"/>
  <c r="AO135" i="14"/>
  <c r="X135" i="14"/>
  <c r="AS135" i="14"/>
  <c r="AZ135" i="14"/>
  <c r="AH135" i="14"/>
  <c r="AM135" i="14"/>
  <c r="V135" i="14"/>
  <c r="BD135" i="14"/>
  <c r="AT135" i="14"/>
  <c r="AN135" i="14"/>
  <c r="R135" i="14"/>
  <c r="AC135" i="14"/>
  <c r="Q135" i="14"/>
  <c r="W135" i="14"/>
  <c r="U135" i="14"/>
  <c r="AK135" i="14"/>
  <c r="S135" i="14"/>
  <c r="AA135" i="14"/>
  <c r="BC135" i="14"/>
  <c r="P135" i="14"/>
  <c r="I135" i="14"/>
  <c r="AX135" i="14"/>
  <c r="Z135" i="14"/>
  <c r="AG135" i="14"/>
  <c r="AL135" i="14"/>
  <c r="AI135" i="14"/>
  <c r="J135" i="14"/>
  <c r="K135" i="14"/>
  <c r="AD135" i="14"/>
  <c r="AF135" i="14"/>
  <c r="Y135" i="14"/>
  <c r="AR135" i="14"/>
  <c r="BF135" i="14"/>
  <c r="AW135" i="14"/>
  <c r="BB135" i="14"/>
  <c r="AU135" i="14"/>
  <c r="AQ135" i="14"/>
  <c r="AP135" i="14"/>
  <c r="BA135" i="14"/>
  <c r="AV135" i="14"/>
  <c r="BE135" i="14"/>
  <c r="M135" i="14"/>
  <c r="AB135" i="14"/>
  <c r="L135" i="14"/>
  <c r="AJ135" i="14"/>
  <c r="AY135" i="14"/>
  <c r="O135" i="14"/>
  <c r="N135" i="14"/>
  <c r="AE135" i="14"/>
  <c r="K133" i="14"/>
  <c r="V133" i="14"/>
  <c r="AP133" i="14"/>
  <c r="P133" i="14"/>
  <c r="AI133" i="14"/>
  <c r="Q133" i="14"/>
  <c r="AR133" i="14"/>
  <c r="W133" i="14"/>
  <c r="AJ133" i="14"/>
  <c r="BE133" i="14"/>
  <c r="R133" i="14"/>
  <c r="AC133" i="14"/>
  <c r="J133" i="14"/>
  <c r="U133" i="14"/>
  <c r="BB133" i="14"/>
  <c r="X133" i="14"/>
  <c r="S133" i="14"/>
  <c r="BA133" i="14"/>
  <c r="AN133" i="14"/>
  <c r="BC133" i="14"/>
  <c r="AX133" i="14"/>
  <c r="Y133" i="14"/>
  <c r="AQ133" i="14"/>
  <c r="AH133" i="14"/>
  <c r="AZ133" i="14"/>
  <c r="Z133" i="14"/>
  <c r="BD133" i="14"/>
  <c r="O133" i="14"/>
  <c r="AW133" i="14"/>
  <c r="AM133" i="14"/>
  <c r="AG133" i="14"/>
  <c r="AT133" i="14"/>
  <c r="AV133" i="14"/>
  <c r="AD133" i="14"/>
  <c r="I133" i="14"/>
  <c r="AU133" i="14"/>
  <c r="AE133" i="14"/>
  <c r="AF133" i="14"/>
  <c r="BF133" i="14"/>
  <c r="AS133" i="14"/>
  <c r="M133" i="14"/>
  <c r="T133" i="14"/>
  <c r="AA133" i="14"/>
  <c r="AK133" i="14"/>
  <c r="AY133" i="14"/>
  <c r="L133" i="14"/>
  <c r="AL133" i="14"/>
  <c r="N133" i="14"/>
  <c r="AB133" i="14"/>
  <c r="AO133" i="14"/>
  <c r="M132" i="14"/>
  <c r="AU132" i="14"/>
  <c r="L132" i="14"/>
  <c r="Q132" i="14"/>
  <c r="AH132" i="14"/>
  <c r="AO132" i="14"/>
  <c r="Y132" i="14"/>
  <c r="AX132" i="14"/>
  <c r="AD132" i="14"/>
  <c r="V132" i="14"/>
  <c r="Z132" i="14"/>
  <c r="W132" i="14"/>
  <c r="AJ132" i="14"/>
  <c r="AS132" i="14"/>
  <c r="AN132" i="14"/>
  <c r="AR132" i="14"/>
  <c r="BE132" i="14"/>
  <c r="AV132" i="14"/>
  <c r="J132" i="14"/>
  <c r="BC132" i="14"/>
  <c r="N132" i="14"/>
  <c r="P132" i="14"/>
  <c r="AL132" i="14"/>
  <c r="BA132" i="14"/>
  <c r="AI132" i="14"/>
  <c r="AZ132" i="14"/>
  <c r="O132" i="14"/>
  <c r="BD132" i="14"/>
  <c r="AF132" i="14"/>
  <c r="AE132" i="14"/>
  <c r="U132" i="14"/>
  <c r="AP132" i="14"/>
  <c r="R132" i="14"/>
  <c r="AA132" i="14"/>
  <c r="I132" i="14"/>
  <c r="AG132" i="14"/>
  <c r="K132" i="14"/>
  <c r="AC132" i="14"/>
  <c r="AY132" i="14"/>
  <c r="BB132" i="14"/>
  <c r="AT132" i="14"/>
  <c r="AB132" i="14"/>
  <c r="AW132" i="14"/>
  <c r="AQ132" i="14"/>
  <c r="T132" i="14"/>
  <c r="AK132" i="14"/>
  <c r="S132" i="14"/>
  <c r="BF132" i="14"/>
  <c r="X132" i="14"/>
  <c r="AM132" i="14"/>
  <c r="O129" i="14"/>
  <c r="AW129" i="14"/>
  <c r="S129" i="14"/>
  <c r="AG129" i="14"/>
  <c r="BC129" i="14"/>
  <c r="AX129" i="14"/>
  <c r="U129" i="14"/>
  <c r="AH129" i="14"/>
  <c r="AS129" i="14"/>
  <c r="AZ129" i="14"/>
  <c r="Z129" i="14"/>
  <c r="I129" i="14"/>
  <c r="BE129" i="14"/>
  <c r="AU129" i="14"/>
  <c r="AN129" i="14"/>
  <c r="AY129" i="14"/>
  <c r="W129" i="14"/>
  <c r="AL129" i="14"/>
  <c r="V129" i="14"/>
  <c r="AV129" i="14"/>
  <c r="AJ129" i="14"/>
  <c r="AT129" i="14"/>
  <c r="AK129" i="14"/>
  <c r="BD129" i="14"/>
  <c r="AA129" i="14"/>
  <c r="AB129" i="14"/>
  <c r="AP129" i="14"/>
  <c r="L129" i="14"/>
  <c r="AM129" i="14"/>
  <c r="AC129" i="14"/>
  <c r="X129" i="14"/>
  <c r="AR129" i="14"/>
  <c r="K129" i="14"/>
  <c r="J129" i="14"/>
  <c r="M129" i="14"/>
  <c r="N129" i="14"/>
  <c r="AD129" i="14"/>
  <c r="BB129" i="14"/>
  <c r="AF129" i="14"/>
  <c r="BF129" i="14"/>
  <c r="AE129" i="14"/>
  <c r="Q129" i="14"/>
  <c r="BA129" i="14"/>
  <c r="AO129" i="14"/>
  <c r="R129" i="14"/>
  <c r="AQ129" i="14"/>
  <c r="T129" i="14"/>
  <c r="AI129" i="14"/>
  <c r="Y129" i="14"/>
  <c r="P129" i="14"/>
  <c r="M150" i="14"/>
  <c r="AC150" i="14"/>
  <c r="AS150" i="14"/>
  <c r="X150" i="14"/>
  <c r="AN150" i="14"/>
  <c r="BD150" i="14"/>
  <c r="V149" i="14"/>
  <c r="AL149" i="14"/>
  <c r="BB149" i="14"/>
  <c r="AE150" i="14"/>
  <c r="BF150" i="14"/>
  <c r="AC149" i="14"/>
  <c r="AY149" i="14"/>
  <c r="R150" i="14"/>
  <c r="AW150" i="14"/>
  <c r="T149" i="14"/>
  <c r="AO149" i="14"/>
  <c r="V150" i="14"/>
  <c r="W149" i="14"/>
  <c r="Q150" i="14"/>
  <c r="AG150" i="14"/>
  <c r="L150" i="14"/>
  <c r="AB150" i="14"/>
  <c r="AR150" i="14"/>
  <c r="J149" i="14"/>
  <c r="Z149" i="14"/>
  <c r="AP149" i="14"/>
  <c r="BF149" i="14"/>
  <c r="AM150" i="14"/>
  <c r="M149" i="14"/>
  <c r="AI149" i="14"/>
  <c r="BD149" i="14"/>
  <c r="Z150" i="14"/>
  <c r="BB150" i="14"/>
  <c r="Y149" i="14"/>
  <c r="AU149" i="14"/>
  <c r="U150" i="14"/>
  <c r="AK150" i="14"/>
  <c r="P150" i="14"/>
  <c r="AF150" i="14"/>
  <c r="AV150" i="14"/>
  <c r="N149" i="14"/>
  <c r="AD149" i="14"/>
  <c r="AT149" i="14"/>
  <c r="O150" i="14"/>
  <c r="AU150" i="14"/>
  <c r="S149" i="14"/>
  <c r="AN149" i="14"/>
  <c r="AH150" i="14"/>
  <c r="I150" i="14"/>
  <c r="AE149" i="14"/>
  <c r="AZ149" i="14"/>
  <c r="Y150" i="14"/>
  <c r="AZ150" i="14"/>
  <c r="BA150" i="14"/>
  <c r="J150" i="14"/>
  <c r="BE149" i="14"/>
  <c r="AY150" i="14"/>
  <c r="BC149" i="14"/>
  <c r="BC150" i="14"/>
  <c r="AV149" i="14"/>
  <c r="AB149" i="14"/>
  <c r="AO150" i="14"/>
  <c r="R149" i="14"/>
  <c r="X149" i="14"/>
  <c r="AP150" i="14"/>
  <c r="L149" i="14"/>
  <c r="K150" i="14"/>
  <c r="P149" i="14"/>
  <c r="I149" i="14"/>
  <c r="AW149" i="14"/>
  <c r="T150" i="14"/>
  <c r="AH149" i="14"/>
  <c r="AS149" i="14"/>
  <c r="O149" i="14"/>
  <c r="AG149" i="14"/>
  <c r="AA150" i="14"/>
  <c r="AA149" i="14"/>
  <c r="AD150" i="14"/>
  <c r="AJ150" i="14"/>
  <c r="AF149" i="14"/>
  <c r="AX150" i="14"/>
  <c r="Q149" i="14"/>
  <c r="U149" i="14"/>
  <c r="AX149" i="14"/>
  <c r="W150" i="14"/>
  <c r="AL150" i="14"/>
  <c r="BA149" i="14"/>
  <c r="S150" i="14"/>
  <c r="AT150" i="14"/>
  <c r="AQ149" i="14"/>
  <c r="AR149" i="14"/>
  <c r="AQ150" i="14"/>
  <c r="AI150" i="14"/>
  <c r="AM149" i="14"/>
  <c r="AJ149" i="14"/>
  <c r="BE150" i="14"/>
  <c r="K149" i="14"/>
  <c r="N150" i="14"/>
  <c r="AK149" i="14"/>
  <c r="AD126" i="14"/>
  <c r="BB126" i="14"/>
  <c r="AM126" i="14"/>
  <c r="U126" i="14"/>
  <c r="AE126" i="14"/>
  <c r="AL126" i="14"/>
  <c r="AR126" i="14"/>
  <c r="AJ126" i="14"/>
  <c r="AI126" i="14"/>
  <c r="AU126" i="14"/>
  <c r="BA126" i="14"/>
  <c r="AK126" i="14"/>
  <c r="S126" i="14"/>
  <c r="J126" i="14"/>
  <c r="BE126" i="14"/>
  <c r="AS126" i="14"/>
  <c r="K126" i="14"/>
  <c r="AV126" i="14"/>
  <c r="Y126" i="14"/>
  <c r="V126" i="14"/>
  <c r="AW126" i="14"/>
  <c r="AO126" i="14"/>
  <c r="AG126" i="14"/>
  <c r="AF126" i="14"/>
  <c r="AX126" i="14"/>
  <c r="N126" i="14"/>
  <c r="AH126" i="14"/>
  <c r="Q126" i="14"/>
  <c r="T126" i="14"/>
  <c r="AY126" i="14"/>
  <c r="R126" i="14"/>
  <c r="W126" i="14"/>
  <c r="AP126" i="14"/>
  <c r="M126" i="14"/>
  <c r="Z126" i="14"/>
  <c r="AN126" i="14"/>
  <c r="BC126" i="14"/>
  <c r="L126" i="14"/>
  <c r="AT126" i="14"/>
  <c r="AQ126" i="14"/>
  <c r="BD126" i="14"/>
  <c r="AZ126" i="14"/>
  <c r="X126" i="14"/>
  <c r="AC126" i="14"/>
  <c r="P126" i="14"/>
  <c r="AA126" i="14"/>
  <c r="AB126" i="14"/>
  <c r="I126" i="14"/>
  <c r="O126" i="14"/>
  <c r="BF126" i="14"/>
  <c r="AI142" i="14"/>
  <c r="AE142" i="14"/>
  <c r="AL142" i="14"/>
  <c r="AZ142" i="14"/>
  <c r="AJ142" i="14"/>
  <c r="AX142" i="14"/>
  <c r="J142" i="14"/>
  <c r="AB142" i="14"/>
  <c r="BD142" i="14"/>
  <c r="W142" i="14"/>
  <c r="R142" i="14"/>
  <c r="AN142" i="14"/>
  <c r="AF142" i="14"/>
  <c r="K142" i="14"/>
  <c r="Y142" i="14"/>
  <c r="AS142" i="14"/>
  <c r="BE142" i="14"/>
  <c r="AR142" i="14"/>
  <c r="U142" i="14"/>
  <c r="AQ142" i="14"/>
  <c r="M142" i="14"/>
  <c r="N142" i="14"/>
  <c r="AU142" i="14"/>
  <c r="AK142" i="14"/>
  <c r="AO142" i="14"/>
  <c r="S142" i="14"/>
  <c r="AA142" i="14"/>
  <c r="Q142" i="14"/>
  <c r="I142" i="14"/>
  <c r="AM142" i="14"/>
  <c r="AC142" i="14"/>
  <c r="Z142" i="14"/>
  <c r="AT142" i="14"/>
  <c r="AH142" i="14"/>
  <c r="BB142" i="14"/>
  <c r="L142" i="14"/>
  <c r="AG142" i="14"/>
  <c r="AP142" i="14"/>
  <c r="X142" i="14"/>
  <c r="O142" i="14"/>
  <c r="BA142" i="14"/>
  <c r="BF142" i="14"/>
  <c r="AY142" i="14"/>
  <c r="V142" i="14"/>
  <c r="AD142" i="14"/>
  <c r="BC142" i="14"/>
  <c r="T142" i="14"/>
  <c r="P142" i="14"/>
  <c r="AW142" i="14"/>
  <c r="AV142" i="14"/>
  <c r="AO139" i="14"/>
  <c r="AS139" i="14"/>
  <c r="U139" i="14"/>
  <c r="X139" i="14"/>
  <c r="BF139" i="14"/>
  <c r="AK139" i="14"/>
  <c r="AD139" i="14"/>
  <c r="BA139" i="14"/>
  <c r="N139" i="14"/>
  <c r="AP139" i="14"/>
  <c r="AZ139" i="14"/>
  <c r="Z139" i="14"/>
  <c r="I139" i="14"/>
  <c r="M139" i="14"/>
  <c r="AG139" i="14"/>
  <c r="R139" i="14"/>
  <c r="J139" i="14"/>
  <c r="AJ139" i="14"/>
  <c r="W139" i="14"/>
  <c r="O139" i="14"/>
  <c r="AB139" i="14"/>
  <c r="BD139" i="14"/>
  <c r="AN139" i="14"/>
  <c r="L139" i="14"/>
  <c r="AA139" i="14"/>
  <c r="Y139" i="14"/>
  <c r="AC139" i="14"/>
  <c r="AW139" i="14"/>
  <c r="AM139" i="14"/>
  <c r="AE139" i="14"/>
  <c r="K139" i="14"/>
  <c r="AR139" i="14"/>
  <c r="AV139" i="14"/>
  <c r="AX139" i="14"/>
  <c r="T139" i="14"/>
  <c r="AU139" i="14"/>
  <c r="S139" i="14"/>
  <c r="BC139" i="14"/>
  <c r="AT139" i="14"/>
  <c r="V139" i="14"/>
  <c r="P139" i="14"/>
  <c r="BE139" i="14"/>
  <c r="AL139" i="14"/>
  <c r="AI139" i="14"/>
  <c r="Q139" i="14"/>
  <c r="BB139" i="14"/>
  <c r="AH139" i="14"/>
  <c r="AQ139" i="14"/>
  <c r="AY139" i="14"/>
  <c r="AF139" i="14"/>
  <c r="AH134" i="14"/>
  <c r="K134" i="14"/>
  <c r="J134" i="14"/>
  <c r="AE134" i="14"/>
  <c r="N134" i="14"/>
  <c r="AI134" i="14"/>
  <c r="BC134" i="14"/>
  <c r="AV134" i="14"/>
  <c r="AB134" i="14"/>
  <c r="P134" i="14"/>
  <c r="BA134" i="14"/>
  <c r="AC134" i="14"/>
  <c r="AK134" i="14"/>
  <c r="Z134" i="14"/>
  <c r="AQ134" i="14"/>
  <c r="BB134" i="14"/>
  <c r="L134" i="14"/>
  <c r="BF134" i="14"/>
  <c r="T134" i="14"/>
  <c r="AF134" i="14"/>
  <c r="BE134" i="14"/>
  <c r="M134" i="14"/>
  <c r="W134" i="14"/>
  <c r="Y134" i="14"/>
  <c r="U134" i="14"/>
  <c r="R134" i="14"/>
  <c r="AT134" i="14"/>
  <c r="AJ134" i="14"/>
  <c r="O134" i="14"/>
  <c r="AR134" i="14"/>
  <c r="S134" i="14"/>
  <c r="AZ134" i="14"/>
  <c r="AS134" i="14"/>
  <c r="AN134" i="14"/>
  <c r="BD134" i="14"/>
  <c r="I134" i="14"/>
  <c r="AM134" i="14"/>
  <c r="AG134" i="14"/>
  <c r="AU134" i="14"/>
  <c r="Q134" i="14"/>
  <c r="AP134" i="14"/>
  <c r="AL134" i="14"/>
  <c r="AA134" i="14"/>
  <c r="AY134" i="14"/>
  <c r="V134" i="14"/>
  <c r="AD134" i="14"/>
  <c r="AW134" i="14"/>
  <c r="X134" i="14"/>
  <c r="AX134" i="14"/>
  <c r="AO134" i="14"/>
  <c r="E151" i="22"/>
  <c r="E79" i="22"/>
  <c r="E100" i="22" s="1"/>
  <c r="E90" i="22"/>
  <c r="AB92" i="14" l="1"/>
  <c r="AB93" i="14" s="1"/>
  <c r="AY92" i="14"/>
  <c r="AY93" i="14" s="1"/>
  <c r="AE92" i="14"/>
  <c r="AE93" i="14" s="1"/>
  <c r="BA92" i="14"/>
  <c r="BA93" i="14" s="1"/>
  <c r="AL92" i="14"/>
  <c r="AL93" i="14" s="1"/>
  <c r="W92" i="14"/>
  <c r="W93" i="14" s="1"/>
  <c r="K92" i="14"/>
  <c r="K93" i="14" s="1"/>
  <c r="Y92" i="14"/>
  <c r="Y93" i="14" s="1"/>
  <c r="AT92" i="14"/>
  <c r="AT93" i="14" s="1"/>
  <c r="AS92" i="14"/>
  <c r="AS93" i="14" s="1"/>
  <c r="AD92" i="14"/>
  <c r="AD93" i="14" s="1"/>
  <c r="BD92" i="14"/>
  <c r="BD93" i="14" s="1"/>
  <c r="AR92" i="14"/>
  <c r="AR93" i="14" s="1"/>
  <c r="BB92" i="14"/>
  <c r="BB93" i="14" s="1"/>
  <c r="AK92" i="14"/>
  <c r="AK93" i="14" s="1"/>
  <c r="AH92" i="14"/>
  <c r="AH93" i="14" s="1"/>
  <c r="AO92" i="14"/>
  <c r="AO93" i="14" s="1"/>
  <c r="AA92" i="14"/>
  <c r="AA93" i="14" s="1"/>
  <c r="AQ92" i="14"/>
  <c r="AQ93" i="14" s="1"/>
  <c r="X92" i="14"/>
  <c r="X93" i="14" s="1"/>
  <c r="AV92" i="14"/>
  <c r="AV93" i="14" s="1"/>
  <c r="J92" i="14"/>
  <c r="J93" i="14" s="1"/>
  <c r="AF92" i="14"/>
  <c r="AF93" i="14" s="1"/>
  <c r="I92" i="14"/>
  <c r="I93" i="14" s="1"/>
  <c r="P92" i="14"/>
  <c r="P93" i="14" s="1"/>
  <c r="U92" i="14"/>
  <c r="U93" i="14" s="1"/>
  <c r="AX92" i="14"/>
  <c r="AX93" i="14" s="1"/>
  <c r="T92" i="14"/>
  <c r="T93" i="14" s="1"/>
  <c r="S92" i="14"/>
  <c r="S93" i="14" s="1"/>
  <c r="L92" i="14"/>
  <c r="L93" i="14" s="1"/>
  <c r="Z92" i="14"/>
  <c r="Z93" i="14" s="1"/>
  <c r="BE92" i="14"/>
  <c r="BE93" i="14" s="1"/>
  <c r="AG92" i="14"/>
  <c r="AG93" i="14" s="1"/>
  <c r="M92" i="14"/>
  <c r="M93" i="14" s="1"/>
  <c r="AN92" i="14"/>
  <c r="AN93" i="14" s="1"/>
  <c r="BC92" i="14"/>
  <c r="BC93" i="14" s="1"/>
  <c r="O92" i="14"/>
  <c r="O93" i="14" s="1"/>
  <c r="Q92" i="14"/>
  <c r="Q93" i="14" s="1"/>
  <c r="R92" i="14"/>
  <c r="R93" i="14" s="1"/>
  <c r="AM92" i="14"/>
  <c r="AM93" i="14" s="1"/>
  <c r="AZ92" i="14"/>
  <c r="AZ93" i="14" s="1"/>
  <c r="AJ92" i="14"/>
  <c r="AJ93" i="14" s="1"/>
  <c r="AC92" i="14"/>
  <c r="AC93" i="14" s="1"/>
  <c r="AW92" i="14"/>
  <c r="AW93" i="14" s="1"/>
  <c r="N92" i="14"/>
  <c r="N93" i="14" s="1"/>
  <c r="AU92" i="14"/>
  <c r="AU93" i="14" s="1"/>
  <c r="AI92" i="14"/>
  <c r="AI93" i="14" s="1"/>
  <c r="BF92" i="14"/>
  <c r="BF93" i="14" s="1"/>
  <c r="V92" i="14"/>
  <c r="V93" i="14" s="1"/>
  <c r="AP92" i="14"/>
  <c r="AP93" i="14" s="1"/>
  <c r="P146" i="14"/>
  <c r="R146" i="14"/>
  <c r="X146" i="14"/>
  <c r="W146" i="14"/>
  <c r="AX146" i="14"/>
  <c r="AY146" i="14"/>
  <c r="AN146" i="14"/>
  <c r="K146" i="14"/>
  <c r="AV146" i="14"/>
  <c r="AU146" i="14"/>
  <c r="AF146" i="14"/>
  <c r="AJ146" i="14"/>
  <c r="AT146" i="14"/>
  <c r="V146" i="14"/>
  <c r="AR146" i="14"/>
  <c r="Z146" i="14"/>
  <c r="T146" i="14"/>
  <c r="AA146" i="14"/>
  <c r="BA146" i="14"/>
  <c r="AO146" i="14"/>
  <c r="Y146" i="14"/>
  <c r="AC146" i="14"/>
  <c r="AW146" i="14"/>
  <c r="BB146" i="14"/>
  <c r="S146" i="14"/>
  <c r="L146" i="14"/>
  <c r="AM146" i="14"/>
  <c r="AE146" i="14"/>
  <c r="Q146" i="14"/>
  <c r="AP146" i="14"/>
  <c r="AK146" i="14"/>
  <c r="U146" i="14"/>
  <c r="BC146" i="14"/>
  <c r="AB146" i="14"/>
  <c r="M146" i="14"/>
  <c r="AG146" i="14"/>
  <c r="N146" i="14"/>
  <c r="J146" i="14"/>
  <c r="BD146" i="14"/>
  <c r="AI146" i="14"/>
  <c r="AD146" i="14"/>
  <c r="BF146" i="14"/>
  <c r="AZ146" i="14"/>
  <c r="AQ146" i="14"/>
  <c r="AL146" i="14"/>
  <c r="AH146" i="14"/>
  <c r="O146" i="14"/>
  <c r="BE146" i="14"/>
  <c r="AS146" i="14"/>
  <c r="I146" i="14" l="1"/>
  <c r="E67" i="5" l="1"/>
  <c r="E72" i="5" s="1"/>
  <c r="D37" i="22" s="1"/>
  <c r="E66" i="5"/>
  <c r="E71" i="5" s="1"/>
  <c r="D22" i="22" s="1"/>
  <c r="D156" i="22" l="1"/>
  <c r="D157" i="22" s="1"/>
  <c r="D159" i="22" s="1"/>
  <c r="D161" i="22" s="1"/>
  <c r="BF188" i="14" l="1"/>
  <c r="BB188" i="14"/>
  <c r="AX188" i="14"/>
  <c r="AT188" i="14"/>
  <c r="AP188" i="14"/>
  <c r="AL188" i="14"/>
  <c r="AH188" i="14"/>
  <c r="AD188" i="14"/>
  <c r="Z188" i="14"/>
  <c r="V188" i="14"/>
  <c r="R188" i="14"/>
  <c r="N188" i="14"/>
  <c r="J188" i="14"/>
  <c r="BE188" i="14"/>
  <c r="BA188" i="14"/>
  <c r="AW188" i="14"/>
  <c r="AS188" i="14"/>
  <c r="AO188" i="14"/>
  <c r="AG188" i="14"/>
  <c r="AC188" i="14"/>
  <c r="U188" i="14"/>
  <c r="BD188" i="14"/>
  <c r="AZ188" i="14"/>
  <c r="AV188" i="14"/>
  <c r="AR188" i="14"/>
  <c r="AN188" i="14"/>
  <c r="AJ188" i="14"/>
  <c r="AF188" i="14"/>
  <c r="AB188" i="14"/>
  <c r="X188" i="14"/>
  <c r="T188" i="14"/>
  <c r="P188" i="14"/>
  <c r="L188" i="14"/>
  <c r="I188" i="14"/>
  <c r="BC188" i="14"/>
  <c r="AY188" i="14"/>
  <c r="AU188" i="14"/>
  <c r="AQ188" i="14"/>
  <c r="AM188" i="14"/>
  <c r="AI188" i="14"/>
  <c r="AE188" i="14"/>
  <c r="AA188" i="14"/>
  <c r="W188" i="14"/>
  <c r="S188" i="14"/>
  <c r="O188" i="14"/>
  <c r="K188" i="14"/>
  <c r="AK188" i="14"/>
  <c r="Y188" i="14"/>
  <c r="Q188" i="14"/>
  <c r="M188" i="14"/>
  <c r="D18" i="14" l="1"/>
  <c r="D22" i="14"/>
  <c r="E1" i="14" l="1"/>
  <c r="E257" i="5"/>
  <c r="C35" i="22"/>
  <c r="C20" i="22"/>
  <c r="I177" i="14" l="1"/>
  <c r="BF177" i="14"/>
  <c r="BB177" i="14"/>
  <c r="AX177" i="14"/>
  <c r="AT177" i="14"/>
  <c r="AP177" i="14"/>
  <c r="AL177" i="14"/>
  <c r="AH177" i="14"/>
  <c r="AD177" i="14"/>
  <c r="Z177" i="14"/>
  <c r="V177" i="14"/>
  <c r="R177" i="14"/>
  <c r="N177" i="14"/>
  <c r="J177" i="14"/>
  <c r="BE177" i="14"/>
  <c r="BA177" i="14"/>
  <c r="AW177" i="14"/>
  <c r="AS177" i="14"/>
  <c r="AO177" i="14"/>
  <c r="AK177" i="14"/>
  <c r="AG177" i="14"/>
  <c r="AC177" i="14"/>
  <c r="Y177" i="14"/>
  <c r="U177" i="14"/>
  <c r="Q177" i="14"/>
  <c r="M177" i="14"/>
  <c r="BD177" i="14"/>
  <c r="AZ177" i="14"/>
  <c r="AV177" i="14"/>
  <c r="AR177" i="14"/>
  <c r="AN177" i="14"/>
  <c r="AJ177" i="14"/>
  <c r="AF177" i="14"/>
  <c r="AB177" i="14"/>
  <c r="X177" i="14"/>
  <c r="T177" i="14"/>
  <c r="P177" i="14"/>
  <c r="L177" i="14"/>
  <c r="BC177" i="14"/>
  <c r="AY177" i="14"/>
  <c r="AU177" i="14"/>
  <c r="AQ177" i="14"/>
  <c r="AM177" i="14"/>
  <c r="AI177" i="14"/>
  <c r="AE177" i="14"/>
  <c r="AA177" i="14"/>
  <c r="W177" i="14"/>
  <c r="S177" i="14"/>
  <c r="O177" i="14"/>
  <c r="K177" i="14"/>
  <c r="BC243" i="14"/>
  <c r="AU243" i="14"/>
  <c r="AM243" i="14"/>
  <c r="AE243" i="14"/>
  <c r="W243" i="14"/>
  <c r="O243" i="14"/>
  <c r="AS243" i="14"/>
  <c r="AC243" i="14"/>
  <c r="M243" i="14"/>
  <c r="AB243" i="14"/>
  <c r="AY243" i="14"/>
  <c r="K243" i="14"/>
  <c r="Z243" i="14"/>
  <c r="J243" i="14"/>
  <c r="AO243" i="14"/>
  <c r="BD243" i="14"/>
  <c r="P243" i="14"/>
  <c r="BB243" i="14"/>
  <c r="AT243" i="14"/>
  <c r="AL243" i="14"/>
  <c r="AD243" i="14"/>
  <c r="V243" i="14"/>
  <c r="N243" i="14"/>
  <c r="BA243" i="14"/>
  <c r="AK243" i="14"/>
  <c r="U243" i="14"/>
  <c r="AJ243" i="14"/>
  <c r="T243" i="14"/>
  <c r="AQ243" i="14"/>
  <c r="AA243" i="14"/>
  <c r="BF243" i="14"/>
  <c r="AH243" i="14"/>
  <c r="AW243" i="14"/>
  <c r="Y243" i="14"/>
  <c r="I243" i="14"/>
  <c r="AN243" i="14"/>
  <c r="X243" i="14"/>
  <c r="AZ243" i="14"/>
  <c r="AR243" i="14"/>
  <c r="L243" i="14"/>
  <c r="AI243" i="14"/>
  <c r="S243" i="14"/>
  <c r="AX243" i="14"/>
  <c r="AP243" i="14"/>
  <c r="R243" i="14"/>
  <c r="BE243" i="14"/>
  <c r="AG243" i="14"/>
  <c r="Q243" i="14"/>
  <c r="AV243" i="14"/>
  <c r="AF243" i="14"/>
  <c r="I65" i="14"/>
  <c r="AG172" i="14"/>
  <c r="BE172" i="14"/>
  <c r="BD172" i="14"/>
  <c r="BC172" i="14"/>
  <c r="AU172" i="14"/>
  <c r="AM172" i="14"/>
  <c r="AE172" i="14"/>
  <c r="W172" i="14"/>
  <c r="O172" i="14"/>
  <c r="N172" i="14"/>
  <c r="AS172" i="14"/>
  <c r="AK172" i="14"/>
  <c r="U172" i="14"/>
  <c r="AJ172" i="14"/>
  <c r="L172" i="14"/>
  <c r="AI172" i="14"/>
  <c r="K172" i="14"/>
  <c r="AP172" i="14"/>
  <c r="J172" i="14"/>
  <c r="Y172" i="14"/>
  <c r="AN172" i="14"/>
  <c r="AF172" i="14"/>
  <c r="BB172" i="14"/>
  <c r="AT172" i="14"/>
  <c r="AL172" i="14"/>
  <c r="AD172" i="14"/>
  <c r="V172" i="14"/>
  <c r="BA172" i="14"/>
  <c r="AC172" i="14"/>
  <c r="M172" i="14"/>
  <c r="AB172" i="14"/>
  <c r="AY172" i="14"/>
  <c r="S172" i="14"/>
  <c r="AX172" i="14"/>
  <c r="AH172" i="14"/>
  <c r="R172" i="14"/>
  <c r="AO172" i="14"/>
  <c r="Q172" i="14"/>
  <c r="X172" i="14"/>
  <c r="AV172" i="14"/>
  <c r="AZ172" i="14"/>
  <c r="AR172" i="14"/>
  <c r="T172" i="14"/>
  <c r="AQ172" i="14"/>
  <c r="AA172" i="14"/>
  <c r="BF172" i="14"/>
  <c r="Z172" i="14"/>
  <c r="AW172" i="14"/>
  <c r="I172" i="14"/>
  <c r="P172" i="14"/>
  <c r="BA82" i="14"/>
  <c r="S82" i="14"/>
  <c r="BD82" i="14"/>
  <c r="BF82" i="14"/>
  <c r="AR82" i="14"/>
  <c r="M82" i="14"/>
  <c r="O82" i="14"/>
  <c r="AG82" i="14"/>
  <c r="W82" i="14"/>
  <c r="AW82" i="14"/>
  <c r="AQ82" i="14"/>
  <c r="V82" i="14"/>
  <c r="P82" i="14"/>
  <c r="J82" i="14"/>
  <c r="Z82" i="14"/>
  <c r="AU82" i="14"/>
  <c r="AZ82" i="14"/>
  <c r="AO82" i="14"/>
  <c r="AM82" i="14"/>
  <c r="AY82" i="14"/>
  <c r="X82" i="14"/>
  <c r="N82" i="14"/>
  <c r="L82" i="14"/>
  <c r="AF82" i="14"/>
  <c r="AI82" i="14"/>
  <c r="R82" i="14"/>
  <c r="BC82" i="14"/>
  <c r="AB82" i="14"/>
  <c r="AL82" i="14"/>
  <c r="AV82" i="14"/>
  <c r="BE82" i="14"/>
  <c r="AP82" i="14"/>
  <c r="Q82" i="14"/>
  <c r="AK82" i="14"/>
  <c r="AT82" i="14"/>
  <c r="Y82" i="14"/>
  <c r="AS82" i="14"/>
  <c r="T82" i="14"/>
  <c r="AH82" i="14"/>
  <c r="AN82" i="14"/>
  <c r="I82" i="14"/>
  <c r="BB82" i="14"/>
  <c r="AC82" i="14"/>
  <c r="AJ82" i="14"/>
  <c r="AA82" i="14"/>
  <c r="AD82" i="14"/>
  <c r="AX82" i="14"/>
  <c r="U82" i="14"/>
  <c r="K82" i="14"/>
  <c r="AE82" i="14"/>
  <c r="AZ83" i="14"/>
  <c r="AJ83" i="14"/>
  <c r="T83" i="14"/>
  <c r="AY83" i="14"/>
  <c r="AI83" i="14"/>
  <c r="S83" i="14"/>
  <c r="BB83" i="14"/>
  <c r="AL83" i="14"/>
  <c r="V83" i="14"/>
  <c r="BE83" i="14"/>
  <c r="AO83" i="14"/>
  <c r="Y83" i="14"/>
  <c r="I83" i="14"/>
  <c r="AV83" i="14"/>
  <c r="AX83" i="14"/>
  <c r="R83" i="14"/>
  <c r="AK83" i="14"/>
  <c r="AR83" i="14"/>
  <c r="AW83" i="14"/>
  <c r="Q83" i="14"/>
  <c r="BD83" i="14"/>
  <c r="AN83" i="14"/>
  <c r="X83" i="14"/>
  <c r="BC83" i="14"/>
  <c r="AM83" i="14"/>
  <c r="W83" i="14"/>
  <c r="BF83" i="14"/>
  <c r="AP83" i="14"/>
  <c r="Z83" i="14"/>
  <c r="J83" i="14"/>
  <c r="AS83" i="14"/>
  <c r="AC83" i="14"/>
  <c r="M83" i="14"/>
  <c r="AF83" i="14"/>
  <c r="P83" i="14"/>
  <c r="AU83" i="14"/>
  <c r="AE83" i="14"/>
  <c r="O83" i="14"/>
  <c r="AH83" i="14"/>
  <c r="BA83" i="14"/>
  <c r="U83" i="14"/>
  <c r="AB83" i="14"/>
  <c r="L83" i="14"/>
  <c r="AQ83" i="14"/>
  <c r="AA83" i="14"/>
  <c r="K83" i="14"/>
  <c r="AT83" i="14"/>
  <c r="AD83" i="14"/>
  <c r="N83" i="14"/>
  <c r="AG83" i="14"/>
  <c r="BF40" i="14"/>
  <c r="AP40" i="14"/>
  <c r="Z40" i="14"/>
  <c r="J40" i="14"/>
  <c r="BA56" i="14"/>
  <c r="AK56" i="14"/>
  <c r="U56" i="14"/>
  <c r="BB55" i="14"/>
  <c r="AL55" i="14"/>
  <c r="V55" i="14"/>
  <c r="BC54" i="14"/>
  <c r="AM54" i="14"/>
  <c r="W54" i="14"/>
  <c r="BD65" i="14"/>
  <c r="AN65" i="14"/>
  <c r="X65" i="14"/>
  <c r="BA40" i="14"/>
  <c r="AK40" i="14"/>
  <c r="U40" i="14"/>
  <c r="AR56" i="14"/>
  <c r="AB56" i="14"/>
  <c r="L56" i="14"/>
  <c r="AS55" i="14"/>
  <c r="AC55" i="14"/>
  <c r="M55" i="14"/>
  <c r="AT54" i="14"/>
  <c r="AD54" i="14"/>
  <c r="N54" i="14"/>
  <c r="AU65" i="14"/>
  <c r="AE65" i="14"/>
  <c r="O65" i="14"/>
  <c r="AN40" i="14"/>
  <c r="BB56" i="14"/>
  <c r="V56" i="14"/>
  <c r="AM55" i="14"/>
  <c r="BD54" i="14"/>
  <c r="X54" i="14"/>
  <c r="AO65" i="14"/>
  <c r="J65" i="14"/>
  <c r="AZ49" i="14"/>
  <c r="AJ49" i="14"/>
  <c r="T49" i="14"/>
  <c r="AU40" i="14"/>
  <c r="O40" i="14"/>
  <c r="AQ56" i="14"/>
  <c r="K56" i="14"/>
  <c r="AB55" i="14"/>
  <c r="AS54" i="14"/>
  <c r="M54" i="14"/>
  <c r="AD65" i="14"/>
  <c r="I54" i="14"/>
  <c r="AQ49" i="14"/>
  <c r="AA49" i="14"/>
  <c r="K49" i="14"/>
  <c r="BD55" i="14"/>
  <c r="AO54" i="14"/>
  <c r="Z65" i="14"/>
  <c r="AO49" i="14"/>
  <c r="K55" i="14"/>
  <c r="J49" i="14"/>
  <c r="L40" i="14"/>
  <c r="AH56" i="14"/>
  <c r="S55" i="14"/>
  <c r="BA65" i="14"/>
  <c r="BB40" i="14"/>
  <c r="AL40" i="14"/>
  <c r="V40" i="14"/>
  <c r="AW56" i="14"/>
  <c r="AG56" i="14"/>
  <c r="Q56" i="14"/>
  <c r="AX55" i="14"/>
  <c r="AH55" i="14"/>
  <c r="R55" i="14"/>
  <c r="AY54" i="14"/>
  <c r="AI54" i="14"/>
  <c r="S54" i="14"/>
  <c r="AZ65" i="14"/>
  <c r="AJ65" i="14"/>
  <c r="T65" i="14"/>
  <c r="AW40" i="14"/>
  <c r="AG40" i="14"/>
  <c r="Q40" i="14"/>
  <c r="BD56" i="14"/>
  <c r="AN56" i="14"/>
  <c r="X56" i="14"/>
  <c r="BE55" i="14"/>
  <c r="AO55" i="14"/>
  <c r="Y55" i="14"/>
  <c r="BF54" i="14"/>
  <c r="AP54" i="14"/>
  <c r="Z54" i="14"/>
  <c r="J54" i="14"/>
  <c r="AQ65" i="14"/>
  <c r="AA65" i="14"/>
  <c r="K65" i="14"/>
  <c r="AF40" i="14"/>
  <c r="AT56" i="14"/>
  <c r="N56" i="14"/>
  <c r="AE55" i="14"/>
  <c r="AV54" i="14"/>
  <c r="P54" i="14"/>
  <c r="AG65" i="14"/>
  <c r="AV49" i="14"/>
  <c r="AF49" i="14"/>
  <c r="P49" i="14"/>
  <c r="AM40" i="14"/>
  <c r="AI56" i="14"/>
  <c r="AZ55" i="14"/>
  <c r="T55" i="14"/>
  <c r="AK54" i="14"/>
  <c r="BB65" i="14"/>
  <c r="V65" i="14"/>
  <c r="BC49" i="14"/>
  <c r="AX40" i="14"/>
  <c r="R40" i="14"/>
  <c r="AS56" i="14"/>
  <c r="M56" i="14"/>
  <c r="AD55" i="14"/>
  <c r="AU54" i="14"/>
  <c r="O54" i="14"/>
  <c r="AF65" i="14"/>
  <c r="AS40" i="14"/>
  <c r="M40" i="14"/>
  <c r="AJ56" i="14"/>
  <c r="BA55" i="14"/>
  <c r="U55" i="14"/>
  <c r="AL54" i="14"/>
  <c r="BC65" i="14"/>
  <c r="W65" i="14"/>
  <c r="X40" i="14"/>
  <c r="BC55" i="14"/>
  <c r="AN54" i="14"/>
  <c r="Y65" i="14"/>
  <c r="I55" i="14"/>
  <c r="AB49" i="14"/>
  <c r="AZ40" i="14"/>
  <c r="AR55" i="14"/>
  <c r="AC54" i="14"/>
  <c r="N65" i="14"/>
  <c r="AY49" i="14"/>
  <c r="AE49" i="14"/>
  <c r="S40" i="14"/>
  <c r="AN55" i="14"/>
  <c r="BF65" i="14"/>
  <c r="AG49" i="14"/>
  <c r="I40" i="14"/>
  <c r="J56" i="14"/>
  <c r="BF49" i="14"/>
  <c r="AR40" i="14"/>
  <c r="AX56" i="14"/>
  <c r="AZ54" i="14"/>
  <c r="U65" i="14"/>
  <c r="AT49" i="14"/>
  <c r="N49" i="14"/>
  <c r="AU56" i="14"/>
  <c r="AF55" i="14"/>
  <c r="Q54" i="14"/>
  <c r="AS49" i="14"/>
  <c r="AJ40" i="14"/>
  <c r="AA55" i="14"/>
  <c r="R49" i="14"/>
  <c r="AT40" i="14"/>
  <c r="AO56" i="14"/>
  <c r="AQ54" i="14"/>
  <c r="AB65" i="14"/>
  <c r="AW55" i="14"/>
  <c r="Q55" i="14"/>
  <c r="AY65" i="14"/>
  <c r="P40" i="14"/>
  <c r="AF54" i="14"/>
  <c r="Q65" i="14"/>
  <c r="X49" i="14"/>
  <c r="AJ55" i="14"/>
  <c r="AU49" i="14"/>
  <c r="I49" i="14"/>
  <c r="Y49" i="14"/>
  <c r="AB54" i="14"/>
  <c r="AP49" i="14"/>
  <c r="AL49" i="14"/>
  <c r="AX65" i="14"/>
  <c r="BF56" i="14"/>
  <c r="AR54" i="14"/>
  <c r="AC56" i="14"/>
  <c r="AE54" i="14"/>
  <c r="P65" i="14"/>
  <c r="AC40" i="14"/>
  <c r="T56" i="14"/>
  <c r="BB54" i="14"/>
  <c r="AM65" i="14"/>
  <c r="W55" i="14"/>
  <c r="AR49" i="14"/>
  <c r="AE40" i="14"/>
  <c r="AA56" i="14"/>
  <c r="AM49" i="14"/>
  <c r="AY40" i="14"/>
  <c r="BE54" i="14"/>
  <c r="L65" i="14"/>
  <c r="Q49" i="14"/>
  <c r="AS65" i="14"/>
  <c r="Z49" i="14"/>
  <c r="AY55" i="14"/>
  <c r="AD49" i="14"/>
  <c r="AW54" i="14"/>
  <c r="I56" i="14"/>
  <c r="Z56" i="14"/>
  <c r="L54" i="14"/>
  <c r="BE56" i="14"/>
  <c r="AP55" i="14"/>
  <c r="AA54" i="14"/>
  <c r="BE40" i="14"/>
  <c r="AV56" i="14"/>
  <c r="AG55" i="14"/>
  <c r="R54" i="14"/>
  <c r="AV40" i="14"/>
  <c r="AD56" i="14"/>
  <c r="AW65" i="14"/>
  <c r="W40" i="14"/>
  <c r="S56" i="14"/>
  <c r="AL65" i="14"/>
  <c r="O49" i="14"/>
  <c r="W56" i="14"/>
  <c r="AW49" i="14"/>
  <c r="M65" i="14"/>
  <c r="AK65" i="14"/>
  <c r="V49" i="14"/>
  <c r="AG54" i="14"/>
  <c r="BA49" i="14"/>
  <c r="AQ55" i="14"/>
  <c r="AC65" i="14"/>
  <c r="N40" i="14"/>
  <c r="BF55" i="14"/>
  <c r="Z55" i="14"/>
  <c r="K54" i="14"/>
  <c r="AO40" i="14"/>
  <c r="AF56" i="14"/>
  <c r="AH54" i="14"/>
  <c r="S65" i="14"/>
  <c r="AU55" i="14"/>
  <c r="BD49" i="14"/>
  <c r="BC40" i="14"/>
  <c r="AY56" i="14"/>
  <c r="U54" i="14"/>
  <c r="W49" i="14"/>
  <c r="BC56" i="14"/>
  <c r="X55" i="14"/>
  <c r="AP65" i="14"/>
  <c r="AC49" i="14"/>
  <c r="AB40" i="14"/>
  <c r="R56" i="14"/>
  <c r="AJ54" i="14"/>
  <c r="AQ40" i="14"/>
  <c r="AE56" i="14"/>
  <c r="P55" i="14"/>
  <c r="AK49" i="14"/>
  <c r="AH40" i="14"/>
  <c r="AT55" i="14"/>
  <c r="N55" i="14"/>
  <c r="AV65" i="14"/>
  <c r="AZ56" i="14"/>
  <c r="AK55" i="14"/>
  <c r="V54" i="14"/>
  <c r="BD40" i="14"/>
  <c r="AL56" i="14"/>
  <c r="BE65" i="14"/>
  <c r="L49" i="14"/>
  <c r="L55" i="14"/>
  <c r="AT65" i="14"/>
  <c r="S49" i="14"/>
  <c r="AM56" i="14"/>
  <c r="BE49" i="14"/>
  <c r="T40" i="14"/>
  <c r="T54" i="14"/>
  <c r="AA40" i="14"/>
  <c r="O56" i="14"/>
  <c r="AH65" i="14"/>
  <c r="U49" i="14"/>
  <c r="AX49" i="14"/>
  <c r="AD40" i="14"/>
  <c r="Y56" i="14"/>
  <c r="J55" i="14"/>
  <c r="AR65" i="14"/>
  <c r="Y40" i="14"/>
  <c r="P56" i="14"/>
  <c r="AX54" i="14"/>
  <c r="AI65" i="14"/>
  <c r="O55" i="14"/>
  <c r="AN49" i="14"/>
  <c r="BA54" i="14"/>
  <c r="AI49" i="14"/>
  <c r="AI40" i="14"/>
  <c r="Y54" i="14"/>
  <c r="AP56" i="14"/>
  <c r="AI55" i="14"/>
  <c r="BB49" i="14"/>
  <c r="K40" i="14"/>
  <c r="AV55" i="14"/>
  <c r="R65" i="14"/>
  <c r="M49" i="14"/>
  <c r="AH49" i="14"/>
  <c r="BF119" i="14"/>
  <c r="BB119" i="14"/>
  <c r="AX119" i="14"/>
  <c r="AT119" i="14"/>
  <c r="AP119" i="14"/>
  <c r="AL119" i="14"/>
  <c r="AH119" i="14"/>
  <c r="AD119" i="14"/>
  <c r="Z119" i="14"/>
  <c r="V119" i="14"/>
  <c r="R119" i="14"/>
  <c r="N119" i="14"/>
  <c r="J119" i="14"/>
  <c r="BA119" i="14"/>
  <c r="AW119" i="14"/>
  <c r="AG119" i="14"/>
  <c r="Y119" i="14"/>
  <c r="U119" i="14"/>
  <c r="M119" i="14"/>
  <c r="I119" i="14"/>
  <c r="BD119" i="14"/>
  <c r="AV119" i="14"/>
  <c r="AN119" i="14"/>
  <c r="AF119" i="14"/>
  <c r="X119" i="14"/>
  <c r="L119" i="14"/>
  <c r="BC119" i="14"/>
  <c r="AU119" i="14"/>
  <c r="AM119" i="14"/>
  <c r="AE119" i="14"/>
  <c r="AA119" i="14"/>
  <c r="S119" i="14"/>
  <c r="K119" i="14"/>
  <c r="BE119" i="14"/>
  <c r="AS119" i="14"/>
  <c r="AO119" i="14"/>
  <c r="AK119" i="14"/>
  <c r="AC119" i="14"/>
  <c r="Q119" i="14"/>
  <c r="AZ119" i="14"/>
  <c r="AR119" i="14"/>
  <c r="AJ119" i="14"/>
  <c r="AB119" i="14"/>
  <c r="T119" i="14"/>
  <c r="P119" i="14"/>
  <c r="AY119" i="14"/>
  <c r="AQ119" i="14"/>
  <c r="AI119" i="14"/>
  <c r="W119" i="14"/>
  <c r="O119" i="14"/>
  <c r="BE107" i="14"/>
  <c r="BA107" i="14"/>
  <c r="AW107" i="14"/>
  <c r="AS107" i="14"/>
  <c r="AO107" i="14"/>
  <c r="AK107" i="14"/>
  <c r="AG107" i="14"/>
  <c r="AC107" i="14"/>
  <c r="Y107" i="14"/>
  <c r="U107" i="14"/>
  <c r="Q107" i="14"/>
  <c r="M107" i="14"/>
  <c r="I107" i="14"/>
  <c r="BF107" i="14"/>
  <c r="BB107" i="14"/>
  <c r="AX107" i="14"/>
  <c r="AL107" i="14"/>
  <c r="Z107" i="14"/>
  <c r="N107" i="14"/>
  <c r="BD107" i="14"/>
  <c r="AZ107" i="14"/>
  <c r="AV107" i="14"/>
  <c r="AR107" i="14"/>
  <c r="AN107" i="14"/>
  <c r="AJ107" i="14"/>
  <c r="AF107" i="14"/>
  <c r="AB107" i="14"/>
  <c r="X107" i="14"/>
  <c r="T107" i="14"/>
  <c r="P107" i="14"/>
  <c r="L107" i="14"/>
  <c r="AP107" i="14"/>
  <c r="AD107" i="14"/>
  <c r="V107" i="14"/>
  <c r="J107" i="14"/>
  <c r="BC107" i="14"/>
  <c r="AY107" i="14"/>
  <c r="AU107" i="14"/>
  <c r="AQ107" i="14"/>
  <c r="AM107" i="14"/>
  <c r="AI107" i="14"/>
  <c r="AE107" i="14"/>
  <c r="AA107" i="14"/>
  <c r="W107" i="14"/>
  <c r="S107" i="14"/>
  <c r="O107" i="14"/>
  <c r="K107" i="14"/>
  <c r="AT107" i="14"/>
  <c r="AH107" i="14"/>
  <c r="R107" i="14"/>
  <c r="BC9" i="14"/>
  <c r="AY9" i="14"/>
  <c r="AU9" i="14"/>
  <c r="AQ9" i="14"/>
  <c r="AM9" i="14"/>
  <c r="AI9" i="14"/>
  <c r="AE9" i="14"/>
  <c r="AA9" i="14"/>
  <c r="W9" i="14"/>
  <c r="S9" i="14"/>
  <c r="O9" i="14"/>
  <c r="K9" i="14"/>
  <c r="BF9" i="14"/>
  <c r="BB9" i="14"/>
  <c r="AX9" i="14"/>
  <c r="AT9" i="14"/>
  <c r="AP9" i="14"/>
  <c r="AL9" i="14"/>
  <c r="AH9" i="14"/>
  <c r="AD9" i="14"/>
  <c r="Z9" i="14"/>
  <c r="V9" i="14"/>
  <c r="R9" i="14"/>
  <c r="N9" i="14"/>
  <c r="J9" i="14"/>
  <c r="BE9" i="14"/>
  <c r="AW9" i="14"/>
  <c r="AO9" i="14"/>
  <c r="AG9" i="14"/>
  <c r="Y9" i="14"/>
  <c r="Q9" i="14"/>
  <c r="BD9" i="14"/>
  <c r="AV9" i="14"/>
  <c r="AN9" i="14"/>
  <c r="AF9" i="14"/>
  <c r="X9" i="14"/>
  <c r="P9" i="14"/>
  <c r="BA9" i="14"/>
  <c r="AS9" i="14"/>
  <c r="AK9" i="14"/>
  <c r="AC9" i="14"/>
  <c r="U9" i="14"/>
  <c r="M9" i="14"/>
  <c r="AZ9" i="14"/>
  <c r="AR9" i="14"/>
  <c r="AJ9" i="14"/>
  <c r="AB9" i="14"/>
  <c r="T9" i="14"/>
  <c r="L9" i="14"/>
  <c r="E2" i="14"/>
  <c r="I9" i="14"/>
  <c r="I161" i="14" l="1"/>
  <c r="I162" i="14" s="1"/>
  <c r="I198" i="14"/>
  <c r="I202" i="14"/>
  <c r="M198" i="14"/>
  <c r="M202" i="14"/>
  <c r="AF198" i="14"/>
  <c r="AF202" i="14"/>
  <c r="AW198" i="14"/>
  <c r="AW202" i="14"/>
  <c r="AH198" i="14"/>
  <c r="AH202" i="14"/>
  <c r="O198" i="14"/>
  <c r="O202" i="14"/>
  <c r="AU198" i="14"/>
  <c r="AU202" i="14"/>
  <c r="U198" i="14"/>
  <c r="U202" i="14"/>
  <c r="Y198" i="14"/>
  <c r="Y202" i="14"/>
  <c r="AL198" i="14"/>
  <c r="AL202" i="14"/>
  <c r="L198" i="14"/>
  <c r="L202" i="14"/>
  <c r="AC198" i="14"/>
  <c r="AC202" i="14"/>
  <c r="P198" i="14"/>
  <c r="P202" i="14"/>
  <c r="AV198" i="14"/>
  <c r="AV202" i="14"/>
  <c r="J198" i="14"/>
  <c r="J202" i="14"/>
  <c r="Z198" i="14"/>
  <c r="Z202" i="14"/>
  <c r="BF198" i="14"/>
  <c r="BF202" i="14"/>
  <c r="W198" i="14"/>
  <c r="W202" i="14"/>
  <c r="AM198" i="14"/>
  <c r="AM202" i="14"/>
  <c r="T198" i="14"/>
  <c r="T202" i="14"/>
  <c r="AZ198" i="14"/>
  <c r="AZ202" i="14"/>
  <c r="AK198" i="14"/>
  <c r="AK202" i="14"/>
  <c r="X198" i="14"/>
  <c r="X202" i="14"/>
  <c r="BD198" i="14"/>
  <c r="BD202" i="14"/>
  <c r="AO198" i="14"/>
  <c r="AO202" i="14"/>
  <c r="N198" i="14"/>
  <c r="N202" i="14"/>
  <c r="AD198" i="14"/>
  <c r="AD202" i="14"/>
  <c r="AT198" i="14"/>
  <c r="AT202" i="14"/>
  <c r="K198" i="14"/>
  <c r="K202" i="14"/>
  <c r="AA198" i="14"/>
  <c r="AA202" i="14"/>
  <c r="AQ198" i="14"/>
  <c r="AQ202" i="14"/>
  <c r="AS198" i="14"/>
  <c r="AS202" i="14"/>
  <c r="R198" i="14"/>
  <c r="R202" i="14"/>
  <c r="AX198" i="14"/>
  <c r="AX202" i="14"/>
  <c r="AE198" i="14"/>
  <c r="AE202" i="14"/>
  <c r="BA198" i="14"/>
  <c r="BA202" i="14"/>
  <c r="BE198" i="14"/>
  <c r="BE202" i="14"/>
  <c r="BB198" i="14"/>
  <c r="BB202" i="14"/>
  <c r="AI198" i="14"/>
  <c r="AI202" i="14"/>
  <c r="AB198" i="14"/>
  <c r="AB202" i="14"/>
  <c r="Q198" i="14"/>
  <c r="Q202" i="14"/>
  <c r="AJ198" i="14"/>
  <c r="AJ202" i="14"/>
  <c r="AN198" i="14"/>
  <c r="AN202" i="14"/>
  <c r="V198" i="14"/>
  <c r="V202" i="14"/>
  <c r="S198" i="14"/>
  <c r="S202" i="14"/>
  <c r="AY198" i="14"/>
  <c r="AY202" i="14"/>
  <c r="AR198" i="14"/>
  <c r="AR202" i="14"/>
  <c r="AG198" i="14"/>
  <c r="AG202" i="14"/>
  <c r="AP198" i="14"/>
  <c r="AP202" i="14"/>
  <c r="BC198" i="14"/>
  <c r="BC202" i="14"/>
  <c r="BE7" i="14"/>
  <c r="BE178" i="14" s="1"/>
  <c r="AV7" i="14"/>
  <c r="AV178" i="14" s="1"/>
  <c r="AU7" i="14"/>
  <c r="AU178" i="14" s="1"/>
  <c r="AW7" i="14"/>
  <c r="AW178" i="14" s="1"/>
  <c r="S7" i="14"/>
  <c r="S178" i="14" s="1"/>
  <c r="AO7" i="14"/>
  <c r="AO178" i="14" s="1"/>
  <c r="AF7" i="14"/>
  <c r="AF178" i="14" s="1"/>
  <c r="AE7" i="14"/>
  <c r="AE178" i="14" s="1"/>
  <c r="AL7" i="14"/>
  <c r="AL178" i="14" s="1"/>
  <c r="BA7" i="14"/>
  <c r="BA178" i="14" s="1"/>
  <c r="AG7" i="14"/>
  <c r="AG178" i="14" s="1"/>
  <c r="X7" i="14"/>
  <c r="X178" i="14" s="1"/>
  <c r="W7" i="14"/>
  <c r="W178" i="14" s="1"/>
  <c r="AD7" i="14"/>
  <c r="AD178" i="14" s="1"/>
  <c r="AS7" i="14"/>
  <c r="AS178" i="14" s="1"/>
  <c r="T7" i="14"/>
  <c r="T178" i="14" s="1"/>
  <c r="R7" i="14"/>
  <c r="R178" i="14" s="1"/>
  <c r="AY7" i="14"/>
  <c r="AY178" i="14" s="1"/>
  <c r="Y7" i="14"/>
  <c r="Y178" i="14" s="1"/>
  <c r="P7" i="14"/>
  <c r="P178" i="14" s="1"/>
  <c r="O7" i="14"/>
  <c r="O178" i="14" s="1"/>
  <c r="V7" i="14"/>
  <c r="V178" i="14" s="1"/>
  <c r="AK7" i="14"/>
  <c r="AK178" i="14" s="1"/>
  <c r="L7" i="14"/>
  <c r="L178" i="14" s="1"/>
  <c r="Q7" i="14"/>
  <c r="Q178" i="14" s="1"/>
  <c r="N7" i="14"/>
  <c r="N178" i="14" s="1"/>
  <c r="AC7" i="14"/>
  <c r="AC178" i="14" s="1"/>
  <c r="AP7" i="14"/>
  <c r="AP178" i="14" s="1"/>
  <c r="J7" i="14"/>
  <c r="J178" i="14" s="1"/>
  <c r="AR7" i="14"/>
  <c r="AR178" i="14" s="1"/>
  <c r="AA7" i="14"/>
  <c r="AA178" i="14" s="1"/>
  <c r="K7" i="14"/>
  <c r="K178" i="14" s="1"/>
  <c r="AN7" i="14"/>
  <c r="AN178" i="14" s="1"/>
  <c r="AJ7" i="14"/>
  <c r="AJ178" i="14" s="1"/>
  <c r="AH7" i="14"/>
  <c r="AH178" i="14" s="1"/>
  <c r="I7" i="14"/>
  <c r="I178" i="14" s="1"/>
  <c r="U7" i="14"/>
  <c r="U178" i="14" s="1"/>
  <c r="AQ7" i="14"/>
  <c r="AQ178" i="14" s="1"/>
  <c r="BD7" i="14"/>
  <c r="BD178" i="14" s="1"/>
  <c r="BC7" i="14"/>
  <c r="BC178" i="14" s="1"/>
  <c r="M7" i="14"/>
  <c r="M178" i="14" s="1"/>
  <c r="AZ7" i="14"/>
  <c r="AZ178" i="14" s="1"/>
  <c r="AI7" i="14"/>
  <c r="AI178" i="14" s="1"/>
  <c r="AX7" i="14"/>
  <c r="AX178" i="14" s="1"/>
  <c r="BB7" i="14"/>
  <c r="BB178" i="14" s="1"/>
  <c r="Z7" i="14"/>
  <c r="Z178" i="14" s="1"/>
  <c r="BF7" i="14"/>
  <c r="BF178" i="14" s="1"/>
  <c r="AM7" i="14"/>
  <c r="AM178" i="14" s="1"/>
  <c r="AT7" i="14"/>
  <c r="AT178" i="14" s="1"/>
  <c r="AB7" i="14"/>
  <c r="AB178" i="14" s="1"/>
  <c r="R74" i="14"/>
  <c r="R261" i="14"/>
  <c r="BA74" i="14"/>
  <c r="BA261" i="14"/>
  <c r="Y74" i="14"/>
  <c r="Y261" i="14"/>
  <c r="BB74" i="14"/>
  <c r="BB261" i="14"/>
  <c r="AI74" i="14"/>
  <c r="AI261" i="14"/>
  <c r="AR74" i="14"/>
  <c r="AR261" i="14"/>
  <c r="P74" i="14"/>
  <c r="P261" i="14"/>
  <c r="AG74" i="14"/>
  <c r="AG261" i="14"/>
  <c r="Z74" i="14"/>
  <c r="Z261" i="14"/>
  <c r="BF74" i="14"/>
  <c r="BF261" i="14"/>
  <c r="AM74" i="14"/>
  <c r="AM261" i="14"/>
  <c r="AO74" i="14"/>
  <c r="AO261" i="14"/>
  <c r="AQ74" i="14"/>
  <c r="AQ261" i="14"/>
  <c r="AK74" i="14"/>
  <c r="AK261" i="14"/>
  <c r="AA74" i="14"/>
  <c r="AA261" i="14"/>
  <c r="X74" i="14"/>
  <c r="X261" i="14"/>
  <c r="I74" i="14"/>
  <c r="I261" i="14"/>
  <c r="M74" i="14"/>
  <c r="M261" i="14"/>
  <c r="AF74" i="14"/>
  <c r="AF261" i="14"/>
  <c r="AW74" i="14"/>
  <c r="AW261" i="14"/>
  <c r="AH74" i="14"/>
  <c r="AH261" i="14"/>
  <c r="O74" i="14"/>
  <c r="O261" i="14"/>
  <c r="AU74" i="14"/>
  <c r="AU261" i="14"/>
  <c r="BD74" i="14"/>
  <c r="BD261" i="14"/>
  <c r="K74" i="14"/>
  <c r="K261" i="14"/>
  <c r="U74" i="14"/>
  <c r="U261" i="14"/>
  <c r="AN74" i="14"/>
  <c r="AN261" i="14"/>
  <c r="AL74" i="14"/>
  <c r="AL261" i="14"/>
  <c r="S74" i="14"/>
  <c r="S261" i="14"/>
  <c r="AY74" i="14"/>
  <c r="AY261" i="14"/>
  <c r="AZ74" i="14"/>
  <c r="AZ261" i="14"/>
  <c r="AD74" i="14"/>
  <c r="AD261" i="14"/>
  <c r="BE74" i="14"/>
  <c r="BE261" i="14"/>
  <c r="L74" i="14"/>
  <c r="L261" i="14"/>
  <c r="AC74" i="14"/>
  <c r="AC261" i="14"/>
  <c r="AV74" i="14"/>
  <c r="AV261" i="14"/>
  <c r="J74" i="14"/>
  <c r="J261" i="14"/>
  <c r="AP74" i="14"/>
  <c r="AP261" i="14"/>
  <c r="W74" i="14"/>
  <c r="W261" i="14"/>
  <c r="BC74" i="14"/>
  <c r="BC261" i="14"/>
  <c r="N74" i="14"/>
  <c r="N261" i="14"/>
  <c r="T74" i="14"/>
  <c r="T261" i="14"/>
  <c r="AT74" i="14"/>
  <c r="AT261" i="14"/>
  <c r="AB74" i="14"/>
  <c r="AB261" i="14"/>
  <c r="Q74" i="14"/>
  <c r="Q261" i="14"/>
  <c r="AE74" i="14"/>
  <c r="AE261" i="14"/>
  <c r="AS74" i="14"/>
  <c r="AS261" i="14"/>
  <c r="AX74" i="14"/>
  <c r="AX261" i="14"/>
  <c r="AJ74" i="14"/>
  <c r="AJ261" i="14"/>
  <c r="V74" i="14"/>
  <c r="V261" i="14"/>
  <c r="I205" i="14"/>
  <c r="AJ205" i="14"/>
  <c r="BA205" i="14"/>
  <c r="Y205" i="14"/>
  <c r="V205" i="14"/>
  <c r="S205" i="14"/>
  <c r="L205" i="14"/>
  <c r="AC205" i="14"/>
  <c r="P205" i="14"/>
  <c r="AG205" i="14"/>
  <c r="Z205" i="14"/>
  <c r="BF205" i="14"/>
  <c r="AM205" i="14"/>
  <c r="T205" i="14"/>
  <c r="AZ205" i="14"/>
  <c r="AK205" i="14"/>
  <c r="X205" i="14"/>
  <c r="BD205" i="14"/>
  <c r="AO205" i="14"/>
  <c r="N205" i="14"/>
  <c r="AD205" i="14"/>
  <c r="AT205" i="14"/>
  <c r="K205" i="14"/>
  <c r="AA205" i="14"/>
  <c r="AQ205" i="14"/>
  <c r="U205" i="14"/>
  <c r="AN205" i="14"/>
  <c r="BE205" i="14"/>
  <c r="AL205" i="14"/>
  <c r="BB205" i="14"/>
  <c r="AI205" i="14"/>
  <c r="AY205" i="14"/>
  <c r="AR205" i="14"/>
  <c r="AV205" i="14"/>
  <c r="J205" i="14"/>
  <c r="AP205" i="14"/>
  <c r="W205" i="14"/>
  <c r="BC205" i="14"/>
  <c r="AB205" i="14"/>
  <c r="M205" i="14"/>
  <c r="AS205" i="14"/>
  <c r="AF205" i="14"/>
  <c r="Q205" i="14"/>
  <c r="AW205" i="14"/>
  <c r="R205" i="14"/>
  <c r="AH205" i="14"/>
  <c r="AX205" i="14"/>
  <c r="O205" i="14"/>
  <c r="AE205" i="14"/>
  <c r="AU205" i="14"/>
  <c r="U84" i="14"/>
  <c r="V84" i="14"/>
  <c r="BF84" i="14"/>
  <c r="Y84" i="14"/>
  <c r="AP84" i="14"/>
  <c r="AY84" i="14"/>
  <c r="AU84" i="14"/>
  <c r="AX84" i="14"/>
  <c r="AC84" i="14"/>
  <c r="AH84" i="14"/>
  <c r="AT84" i="14"/>
  <c r="BC84" i="14"/>
  <c r="L84" i="14"/>
  <c r="AQ84" i="14"/>
  <c r="AJ84" i="14"/>
  <c r="AB84" i="14"/>
  <c r="AG84" i="14"/>
  <c r="O84" i="14"/>
  <c r="AE84" i="14"/>
  <c r="AD84" i="14"/>
  <c r="BB84" i="14"/>
  <c r="T84" i="14"/>
  <c r="AK84" i="14"/>
  <c r="AV84" i="14"/>
  <c r="R84" i="14"/>
  <c r="N84" i="14"/>
  <c r="AO84" i="14"/>
  <c r="J84" i="14"/>
  <c r="AW84" i="14"/>
  <c r="M84" i="14"/>
  <c r="S84" i="14"/>
  <c r="AN84" i="14"/>
  <c r="AF84" i="14"/>
  <c r="BE84" i="14"/>
  <c r="AM84" i="14"/>
  <c r="Z84" i="14"/>
  <c r="BD84" i="14"/>
  <c r="K84" i="14"/>
  <c r="AA84" i="14"/>
  <c r="I84" i="14"/>
  <c r="AS84" i="14"/>
  <c r="Q84" i="14"/>
  <c r="AL84" i="14"/>
  <c r="AI84" i="14"/>
  <c r="X84" i="14"/>
  <c r="AZ84" i="14"/>
  <c r="P84" i="14"/>
  <c r="W84" i="14"/>
  <c r="AR84" i="14"/>
  <c r="BA84" i="14"/>
  <c r="AJ235" i="14"/>
  <c r="AJ236" i="14" s="1"/>
  <c r="AJ237" i="14" s="1"/>
  <c r="AJ238" i="14" s="1"/>
  <c r="U235" i="14"/>
  <c r="U236" i="14" s="1"/>
  <c r="U237" i="14" s="1"/>
  <c r="U238" i="14" s="1"/>
  <c r="BA235" i="14"/>
  <c r="BA236" i="14" s="1"/>
  <c r="BA237" i="14" s="1"/>
  <c r="BA238" i="14" s="1"/>
  <c r="AN235" i="14"/>
  <c r="AN236" i="14" s="1"/>
  <c r="AN237" i="14" s="1"/>
  <c r="AN238" i="14" s="1"/>
  <c r="Y235" i="14"/>
  <c r="Y236" i="14" s="1"/>
  <c r="Y237" i="14" s="1"/>
  <c r="Y238" i="14" s="1"/>
  <c r="BE235" i="14"/>
  <c r="BE236" i="14" s="1"/>
  <c r="BE237" i="14" s="1"/>
  <c r="BE238" i="14" s="1"/>
  <c r="V235" i="14"/>
  <c r="V236" i="14" s="1"/>
  <c r="V237" i="14" s="1"/>
  <c r="V238" i="14" s="1"/>
  <c r="AL235" i="14"/>
  <c r="AL236" i="14" s="1"/>
  <c r="AL237" i="14" s="1"/>
  <c r="AL238" i="14" s="1"/>
  <c r="BB235" i="14"/>
  <c r="BB236" i="14" s="1"/>
  <c r="BB237" i="14" s="1"/>
  <c r="BB238" i="14" s="1"/>
  <c r="S235" i="14"/>
  <c r="S236" i="14" s="1"/>
  <c r="S237" i="14" s="1"/>
  <c r="S238" i="14" s="1"/>
  <c r="AI235" i="14"/>
  <c r="AI236" i="14" s="1"/>
  <c r="AI237" i="14" s="1"/>
  <c r="AI238" i="14" s="1"/>
  <c r="AY235" i="14"/>
  <c r="AY236" i="14" s="1"/>
  <c r="AY237" i="14" s="1"/>
  <c r="AY238" i="14" s="1"/>
  <c r="L235" i="14"/>
  <c r="L236" i="14" s="1"/>
  <c r="L237" i="14" s="1"/>
  <c r="L238" i="14" s="1"/>
  <c r="AR235" i="14"/>
  <c r="AR236" i="14" s="1"/>
  <c r="AR237" i="14" s="1"/>
  <c r="AR238" i="14" s="1"/>
  <c r="AC235" i="14"/>
  <c r="AC236" i="14" s="1"/>
  <c r="AC237" i="14" s="1"/>
  <c r="AC238" i="14" s="1"/>
  <c r="P235" i="14"/>
  <c r="P236" i="14" s="1"/>
  <c r="P237" i="14" s="1"/>
  <c r="P238" i="14" s="1"/>
  <c r="AV235" i="14"/>
  <c r="AV236" i="14" s="1"/>
  <c r="AV237" i="14" s="1"/>
  <c r="AV238" i="14" s="1"/>
  <c r="AG235" i="14"/>
  <c r="AG236" i="14" s="1"/>
  <c r="AG237" i="14" s="1"/>
  <c r="AG238" i="14" s="1"/>
  <c r="J235" i="14"/>
  <c r="J236" i="14" s="1"/>
  <c r="J237" i="14" s="1"/>
  <c r="J238" i="14" s="1"/>
  <c r="Z235" i="14"/>
  <c r="Z236" i="14" s="1"/>
  <c r="Z237" i="14" s="1"/>
  <c r="Z238" i="14" s="1"/>
  <c r="AP235" i="14"/>
  <c r="AP236" i="14" s="1"/>
  <c r="AP237" i="14" s="1"/>
  <c r="AP238" i="14" s="1"/>
  <c r="BF235" i="14"/>
  <c r="BF236" i="14" s="1"/>
  <c r="BF237" i="14" s="1"/>
  <c r="BF238" i="14" s="1"/>
  <c r="W235" i="14"/>
  <c r="W236" i="14" s="1"/>
  <c r="W237" i="14" s="1"/>
  <c r="W238" i="14" s="1"/>
  <c r="AM235" i="14"/>
  <c r="AM236" i="14" s="1"/>
  <c r="AM237" i="14" s="1"/>
  <c r="AM238" i="14" s="1"/>
  <c r="BC235" i="14"/>
  <c r="BC236" i="14" s="1"/>
  <c r="BC237" i="14" s="1"/>
  <c r="BC238" i="14" s="1"/>
  <c r="T235" i="14"/>
  <c r="T236" i="14" s="1"/>
  <c r="T237" i="14" s="1"/>
  <c r="T238" i="14" s="1"/>
  <c r="AZ235" i="14"/>
  <c r="AZ236" i="14" s="1"/>
  <c r="AZ237" i="14" s="1"/>
  <c r="AZ238" i="14" s="1"/>
  <c r="AK235" i="14"/>
  <c r="AK236" i="14" s="1"/>
  <c r="AK237" i="14" s="1"/>
  <c r="AK238" i="14" s="1"/>
  <c r="X235" i="14"/>
  <c r="X236" i="14" s="1"/>
  <c r="X237" i="14" s="1"/>
  <c r="X238" i="14" s="1"/>
  <c r="BD235" i="14"/>
  <c r="BD236" i="14" s="1"/>
  <c r="BD237" i="14" s="1"/>
  <c r="BD238" i="14" s="1"/>
  <c r="AO235" i="14"/>
  <c r="AO236" i="14" s="1"/>
  <c r="AO237" i="14" s="1"/>
  <c r="AO238" i="14" s="1"/>
  <c r="N235" i="14"/>
  <c r="N236" i="14" s="1"/>
  <c r="N237" i="14" s="1"/>
  <c r="N238" i="14" s="1"/>
  <c r="AD235" i="14"/>
  <c r="AD236" i="14" s="1"/>
  <c r="AD237" i="14" s="1"/>
  <c r="AD238" i="14" s="1"/>
  <c r="AT235" i="14"/>
  <c r="AT236" i="14" s="1"/>
  <c r="AT237" i="14" s="1"/>
  <c r="AT238" i="14" s="1"/>
  <c r="K235" i="14"/>
  <c r="K236" i="14" s="1"/>
  <c r="K237" i="14" s="1"/>
  <c r="K238" i="14" s="1"/>
  <c r="AA235" i="14"/>
  <c r="AA236" i="14" s="1"/>
  <c r="AA237" i="14" s="1"/>
  <c r="AA238" i="14" s="1"/>
  <c r="AQ235" i="14"/>
  <c r="AQ236" i="14" s="1"/>
  <c r="AQ237" i="14" s="1"/>
  <c r="AQ238" i="14" s="1"/>
  <c r="I235" i="14"/>
  <c r="I236" i="14" s="1"/>
  <c r="I237" i="14" s="1"/>
  <c r="I238" i="14" s="1"/>
  <c r="AB235" i="14"/>
  <c r="AB236" i="14" s="1"/>
  <c r="AB237" i="14" s="1"/>
  <c r="AB238" i="14" s="1"/>
  <c r="M235" i="14"/>
  <c r="M236" i="14" s="1"/>
  <c r="M237" i="14" s="1"/>
  <c r="M238" i="14" s="1"/>
  <c r="AS235" i="14"/>
  <c r="AS236" i="14" s="1"/>
  <c r="AS237" i="14" s="1"/>
  <c r="AS238" i="14" s="1"/>
  <c r="AF235" i="14"/>
  <c r="AF236" i="14" s="1"/>
  <c r="AF237" i="14" s="1"/>
  <c r="AF238" i="14" s="1"/>
  <c r="Q235" i="14"/>
  <c r="Q236" i="14" s="1"/>
  <c r="Q237" i="14" s="1"/>
  <c r="Q238" i="14" s="1"/>
  <c r="AW235" i="14"/>
  <c r="AW236" i="14" s="1"/>
  <c r="AW237" i="14" s="1"/>
  <c r="AW238" i="14" s="1"/>
  <c r="R235" i="14"/>
  <c r="R236" i="14" s="1"/>
  <c r="R237" i="14" s="1"/>
  <c r="R238" i="14" s="1"/>
  <c r="AH235" i="14"/>
  <c r="AH236" i="14" s="1"/>
  <c r="AH237" i="14" s="1"/>
  <c r="AH238" i="14" s="1"/>
  <c r="AX235" i="14"/>
  <c r="AX236" i="14" s="1"/>
  <c r="AX237" i="14" s="1"/>
  <c r="AX238" i="14" s="1"/>
  <c r="O235" i="14"/>
  <c r="O236" i="14" s="1"/>
  <c r="O237" i="14" s="1"/>
  <c r="O238" i="14" s="1"/>
  <c r="AE235" i="14"/>
  <c r="AE236" i="14" s="1"/>
  <c r="AE237" i="14" s="1"/>
  <c r="AE238" i="14" s="1"/>
  <c r="AU235" i="14"/>
  <c r="AU236" i="14" s="1"/>
  <c r="AU237" i="14" s="1"/>
  <c r="AU238" i="14" s="1"/>
  <c r="T113" i="14"/>
  <c r="T114" i="14" s="1"/>
  <c r="T115" i="14" s="1"/>
  <c r="T36" i="13" s="1"/>
  <c r="T94" i="14"/>
  <c r="T102" i="14"/>
  <c r="T85" i="14"/>
  <c r="AZ113" i="14"/>
  <c r="AZ114" i="14" s="1"/>
  <c r="AZ115" i="14" s="1"/>
  <c r="AZ36" i="13" s="1"/>
  <c r="AZ94" i="14"/>
  <c r="AZ102" i="14"/>
  <c r="AZ85" i="14"/>
  <c r="X113" i="14"/>
  <c r="X114" i="14" s="1"/>
  <c r="X115" i="14" s="1"/>
  <c r="X36" i="13" s="1"/>
  <c r="X94" i="14"/>
  <c r="X85" i="14"/>
  <c r="X102" i="14"/>
  <c r="AO113" i="14"/>
  <c r="AO114" i="14" s="1"/>
  <c r="AO115" i="14" s="1"/>
  <c r="AO36" i="13" s="1"/>
  <c r="AO94" i="14"/>
  <c r="AO102" i="14"/>
  <c r="AO85" i="14"/>
  <c r="N102" i="14"/>
  <c r="N94" i="14"/>
  <c r="N113" i="14"/>
  <c r="N114" i="14" s="1"/>
  <c r="N115" i="14" s="1"/>
  <c r="N36" i="13" s="1"/>
  <c r="N85" i="14"/>
  <c r="AT113" i="14"/>
  <c r="AT114" i="14" s="1"/>
  <c r="AT115" i="14" s="1"/>
  <c r="AT36" i="13" s="1"/>
  <c r="AT102" i="14"/>
  <c r="AT94" i="14"/>
  <c r="AT85" i="14"/>
  <c r="K102" i="14"/>
  <c r="K85" i="14"/>
  <c r="K113" i="14"/>
  <c r="K114" i="14" s="1"/>
  <c r="K115" i="14" s="1"/>
  <c r="K36" i="13" s="1"/>
  <c r="K94" i="14"/>
  <c r="AA102" i="14"/>
  <c r="AA85" i="14"/>
  <c r="AA113" i="14"/>
  <c r="AA114" i="14" s="1"/>
  <c r="AA115" i="14" s="1"/>
  <c r="AA36" i="13" s="1"/>
  <c r="AA94" i="14"/>
  <c r="AQ102" i="14"/>
  <c r="AQ85" i="14"/>
  <c r="AQ113" i="14"/>
  <c r="AQ114" i="14" s="1"/>
  <c r="AQ115" i="14" s="1"/>
  <c r="AQ36" i="13" s="1"/>
  <c r="AQ94" i="14"/>
  <c r="AB113" i="14"/>
  <c r="AB114" i="14" s="1"/>
  <c r="AB115" i="14" s="1"/>
  <c r="AB36" i="13" s="1"/>
  <c r="AB94" i="14"/>
  <c r="AB102" i="14"/>
  <c r="AB85" i="14"/>
  <c r="AS113" i="14"/>
  <c r="AS114" i="14" s="1"/>
  <c r="AS115" i="14" s="1"/>
  <c r="AS36" i="13" s="1"/>
  <c r="AS94" i="14"/>
  <c r="AS102" i="14"/>
  <c r="AS85" i="14"/>
  <c r="AF113" i="14"/>
  <c r="AF114" i="14" s="1"/>
  <c r="AF115" i="14" s="1"/>
  <c r="AF36" i="13" s="1"/>
  <c r="AF94" i="14"/>
  <c r="AF85" i="14"/>
  <c r="AF102" i="14"/>
  <c r="Q113" i="14"/>
  <c r="Q114" i="14" s="1"/>
  <c r="Q115" i="14" s="1"/>
  <c r="Q36" i="13" s="1"/>
  <c r="Q94" i="14"/>
  <c r="Q85" i="14"/>
  <c r="Q102" i="14"/>
  <c r="AW113" i="14"/>
  <c r="AW114" i="14" s="1"/>
  <c r="AW115" i="14" s="1"/>
  <c r="AW36" i="13" s="1"/>
  <c r="AW94" i="14"/>
  <c r="AW85" i="14"/>
  <c r="AW102" i="14"/>
  <c r="R102" i="14"/>
  <c r="R85" i="14"/>
  <c r="R113" i="14"/>
  <c r="R114" i="14" s="1"/>
  <c r="R115" i="14" s="1"/>
  <c r="R36" i="13" s="1"/>
  <c r="R94" i="14"/>
  <c r="AH113" i="14"/>
  <c r="AH114" i="14" s="1"/>
  <c r="AH115" i="14" s="1"/>
  <c r="AH36" i="13" s="1"/>
  <c r="AH102" i="14"/>
  <c r="AH85" i="14"/>
  <c r="AH94" i="14"/>
  <c r="AX113" i="14"/>
  <c r="AX114" i="14" s="1"/>
  <c r="AX115" i="14" s="1"/>
  <c r="AX36" i="13" s="1"/>
  <c r="AX102" i="14"/>
  <c r="AX85" i="14"/>
  <c r="AX94" i="14"/>
  <c r="O102" i="14"/>
  <c r="O85" i="14"/>
  <c r="O94" i="14"/>
  <c r="O113" i="14"/>
  <c r="O114" i="14" s="1"/>
  <c r="O115" i="14" s="1"/>
  <c r="O36" i="13" s="1"/>
  <c r="AE102" i="14"/>
  <c r="AE85" i="14"/>
  <c r="AE113" i="14"/>
  <c r="AE114" i="14" s="1"/>
  <c r="AE115" i="14" s="1"/>
  <c r="AE36" i="13" s="1"/>
  <c r="AE94" i="14"/>
  <c r="AU102" i="14"/>
  <c r="AU85" i="14"/>
  <c r="AU113" i="14"/>
  <c r="AU114" i="14" s="1"/>
  <c r="AU115" i="14" s="1"/>
  <c r="AU36" i="13" s="1"/>
  <c r="AU94" i="14"/>
  <c r="AJ113" i="14"/>
  <c r="AJ114" i="14" s="1"/>
  <c r="AJ115" i="14" s="1"/>
  <c r="AJ36" i="13" s="1"/>
  <c r="AJ94" i="14"/>
  <c r="AJ102" i="14"/>
  <c r="AJ85" i="14"/>
  <c r="U113" i="14"/>
  <c r="U114" i="14" s="1"/>
  <c r="U115" i="14" s="1"/>
  <c r="U36" i="13" s="1"/>
  <c r="U94" i="14"/>
  <c r="U102" i="14"/>
  <c r="U85" i="14"/>
  <c r="BA113" i="14"/>
  <c r="BA114" i="14" s="1"/>
  <c r="BA115" i="14" s="1"/>
  <c r="BA36" i="13" s="1"/>
  <c r="BA94" i="14"/>
  <c r="BA102" i="14"/>
  <c r="BA85" i="14"/>
  <c r="AN113" i="14"/>
  <c r="AN114" i="14" s="1"/>
  <c r="AN115" i="14" s="1"/>
  <c r="AN36" i="13" s="1"/>
  <c r="AN94" i="14"/>
  <c r="AN85" i="14"/>
  <c r="AN102" i="14"/>
  <c r="Y113" i="14"/>
  <c r="Y114" i="14" s="1"/>
  <c r="Y115" i="14" s="1"/>
  <c r="Y36" i="13" s="1"/>
  <c r="Y94" i="14"/>
  <c r="Y102" i="14"/>
  <c r="Y85" i="14"/>
  <c r="BE113" i="14"/>
  <c r="BE114" i="14" s="1"/>
  <c r="BE115" i="14" s="1"/>
  <c r="BE94" i="14"/>
  <c r="BE102" i="14"/>
  <c r="BE85" i="14"/>
  <c r="V102" i="14"/>
  <c r="V94" i="14"/>
  <c r="V85" i="14"/>
  <c r="V113" i="14"/>
  <c r="V114" i="14" s="1"/>
  <c r="V115" i="14" s="1"/>
  <c r="V36" i="13" s="1"/>
  <c r="AL113" i="14"/>
  <c r="AL114" i="14" s="1"/>
  <c r="AL115" i="14" s="1"/>
  <c r="AL36" i="13" s="1"/>
  <c r="AL102" i="14"/>
  <c r="AL94" i="14"/>
  <c r="AL85" i="14"/>
  <c r="BB113" i="14"/>
  <c r="BB114" i="14" s="1"/>
  <c r="BB115" i="14" s="1"/>
  <c r="BB36" i="13" s="1"/>
  <c r="BB102" i="14"/>
  <c r="BB94" i="14"/>
  <c r="BB85" i="14"/>
  <c r="S102" i="14"/>
  <c r="S85" i="14"/>
  <c r="S113" i="14"/>
  <c r="S114" i="14" s="1"/>
  <c r="S115" i="14" s="1"/>
  <c r="S36" i="13" s="1"/>
  <c r="S94" i="14"/>
  <c r="AI102" i="14"/>
  <c r="AI85" i="14"/>
  <c r="AI94" i="14"/>
  <c r="AI113" i="14"/>
  <c r="AI114" i="14" s="1"/>
  <c r="AI115" i="14" s="1"/>
  <c r="AI36" i="13" s="1"/>
  <c r="AY102" i="14"/>
  <c r="AY85" i="14"/>
  <c r="AY94" i="14"/>
  <c r="AY113" i="14"/>
  <c r="AY114" i="14" s="1"/>
  <c r="AY115" i="14" s="1"/>
  <c r="AY36" i="13" s="1"/>
  <c r="AK113" i="14"/>
  <c r="AK114" i="14" s="1"/>
  <c r="AK115" i="14" s="1"/>
  <c r="AK36" i="13" s="1"/>
  <c r="AK94" i="14"/>
  <c r="AK102" i="14"/>
  <c r="AK85" i="14"/>
  <c r="BD113" i="14"/>
  <c r="BD114" i="14" s="1"/>
  <c r="BD115" i="14" s="1"/>
  <c r="BD94" i="14"/>
  <c r="BD85" i="14"/>
  <c r="BD102" i="14"/>
  <c r="AD113" i="14"/>
  <c r="AD114" i="14" s="1"/>
  <c r="AD115" i="14" s="1"/>
  <c r="AD36" i="13" s="1"/>
  <c r="AD102" i="14"/>
  <c r="AD94" i="14"/>
  <c r="AD85" i="14"/>
  <c r="I113" i="14"/>
  <c r="I94" i="14"/>
  <c r="I102" i="14"/>
  <c r="I85" i="14"/>
  <c r="M113" i="14"/>
  <c r="M114" i="14" s="1"/>
  <c r="M115" i="14" s="1"/>
  <c r="M36" i="13" s="1"/>
  <c r="M94" i="14"/>
  <c r="M102" i="14"/>
  <c r="M85" i="14"/>
  <c r="L113" i="14"/>
  <c r="L114" i="14" s="1"/>
  <c r="L115" i="14" s="1"/>
  <c r="L36" i="13" s="1"/>
  <c r="L102" i="14"/>
  <c r="L85" i="14"/>
  <c r="L94" i="14"/>
  <c r="AR113" i="14"/>
  <c r="AR114" i="14" s="1"/>
  <c r="AR115" i="14" s="1"/>
  <c r="AR36" i="13" s="1"/>
  <c r="AR94" i="14"/>
  <c r="AR102" i="14"/>
  <c r="AR85" i="14"/>
  <c r="AC113" i="14"/>
  <c r="AC114" i="14" s="1"/>
  <c r="AC115" i="14" s="1"/>
  <c r="AC36" i="13" s="1"/>
  <c r="AC94" i="14"/>
  <c r="AC102" i="14"/>
  <c r="AC85" i="14"/>
  <c r="P113" i="14"/>
  <c r="P114" i="14" s="1"/>
  <c r="P115" i="14" s="1"/>
  <c r="P36" i="13" s="1"/>
  <c r="P94" i="14"/>
  <c r="P85" i="14"/>
  <c r="P102" i="14"/>
  <c r="AV113" i="14"/>
  <c r="AV114" i="14" s="1"/>
  <c r="AV115" i="14" s="1"/>
  <c r="AV36" i="13" s="1"/>
  <c r="AV94" i="14"/>
  <c r="AV85" i="14"/>
  <c r="AV102" i="14"/>
  <c r="AG113" i="14"/>
  <c r="AG114" i="14" s="1"/>
  <c r="AG115" i="14" s="1"/>
  <c r="AG36" i="13" s="1"/>
  <c r="AG94" i="14"/>
  <c r="AG85" i="14"/>
  <c r="AG102" i="14"/>
  <c r="J102" i="14"/>
  <c r="J113" i="14"/>
  <c r="J114" i="14" s="1"/>
  <c r="J115" i="14" s="1"/>
  <c r="J36" i="13" s="1"/>
  <c r="J94" i="14"/>
  <c r="J85" i="14"/>
  <c r="Z113" i="14"/>
  <c r="Z114" i="14" s="1"/>
  <c r="Z115" i="14" s="1"/>
  <c r="Z36" i="13" s="1"/>
  <c r="Z102" i="14"/>
  <c r="Z85" i="14"/>
  <c r="Z94" i="14"/>
  <c r="AP113" i="14"/>
  <c r="AP114" i="14" s="1"/>
  <c r="AP115" i="14" s="1"/>
  <c r="AP36" i="13" s="1"/>
  <c r="AP102" i="14"/>
  <c r="AP85" i="14"/>
  <c r="AP94" i="14"/>
  <c r="BF113" i="14"/>
  <c r="BF114" i="14" s="1"/>
  <c r="BF115" i="14" s="1"/>
  <c r="BF102" i="14"/>
  <c r="BF85" i="14"/>
  <c r="BF94" i="14"/>
  <c r="W102" i="14"/>
  <c r="W85" i="14"/>
  <c r="W94" i="14"/>
  <c r="W113" i="14"/>
  <c r="W114" i="14" s="1"/>
  <c r="W115" i="14" s="1"/>
  <c r="W36" i="13" s="1"/>
  <c r="AM102" i="14"/>
  <c r="AM85" i="14"/>
  <c r="AM94" i="14"/>
  <c r="AM113" i="14"/>
  <c r="AM114" i="14" s="1"/>
  <c r="AM115" i="14" s="1"/>
  <c r="AM36" i="13" s="1"/>
  <c r="BC102" i="14"/>
  <c r="BC85" i="14"/>
  <c r="BC94" i="14"/>
  <c r="BC113" i="14"/>
  <c r="BC114" i="14" s="1"/>
  <c r="BC115" i="14" s="1"/>
  <c r="Q108" i="14"/>
  <c r="I189" i="14"/>
  <c r="I190" i="14" s="1"/>
  <c r="I191" i="14" s="1"/>
  <c r="AA189" i="14"/>
  <c r="AA190" i="14" s="1"/>
  <c r="AA191" i="14" s="1"/>
  <c r="AB189" i="14"/>
  <c r="AB190" i="14" s="1"/>
  <c r="AB191" i="14" s="1"/>
  <c r="M189" i="14"/>
  <c r="M190" i="14" s="1"/>
  <c r="M191" i="14" s="1"/>
  <c r="AS189" i="14"/>
  <c r="AS190" i="14" s="1"/>
  <c r="AS191" i="14" s="1"/>
  <c r="AF189" i="14"/>
  <c r="AF190" i="14" s="1"/>
  <c r="AF191" i="14" s="1"/>
  <c r="Q189" i="14"/>
  <c r="Q190" i="14" s="1"/>
  <c r="Q191" i="14" s="1"/>
  <c r="AW189" i="14"/>
  <c r="AW190" i="14" s="1"/>
  <c r="AW191" i="14" s="1"/>
  <c r="R189" i="14"/>
  <c r="R190" i="14" s="1"/>
  <c r="R191" i="14" s="1"/>
  <c r="AH189" i="14"/>
  <c r="AH190" i="14" s="1"/>
  <c r="AH191" i="14" s="1"/>
  <c r="AX189" i="14"/>
  <c r="AX190" i="14" s="1"/>
  <c r="AX191" i="14" s="1"/>
  <c r="O189" i="14"/>
  <c r="O190" i="14" s="1"/>
  <c r="O191" i="14" s="1"/>
  <c r="AE189" i="14"/>
  <c r="AE190" i="14" s="1"/>
  <c r="AE191" i="14" s="1"/>
  <c r="AU189" i="14"/>
  <c r="AU190" i="14" s="1"/>
  <c r="AU191" i="14" s="1"/>
  <c r="AJ189" i="14"/>
  <c r="AJ190" i="14" s="1"/>
  <c r="AJ191" i="14" s="1"/>
  <c r="U189" i="14"/>
  <c r="U190" i="14" s="1"/>
  <c r="U191" i="14" s="1"/>
  <c r="BA189" i="14"/>
  <c r="BA190" i="14" s="1"/>
  <c r="BA191" i="14" s="1"/>
  <c r="AN189" i="14"/>
  <c r="AN190" i="14" s="1"/>
  <c r="AN191" i="14" s="1"/>
  <c r="Y189" i="14"/>
  <c r="Y190" i="14" s="1"/>
  <c r="Y191" i="14" s="1"/>
  <c r="BE189" i="14"/>
  <c r="BE190" i="14" s="1"/>
  <c r="BE191" i="14" s="1"/>
  <c r="V189" i="14"/>
  <c r="V190" i="14" s="1"/>
  <c r="V191" i="14" s="1"/>
  <c r="AL189" i="14"/>
  <c r="AL190" i="14" s="1"/>
  <c r="AL191" i="14" s="1"/>
  <c r="BB189" i="14"/>
  <c r="BB190" i="14" s="1"/>
  <c r="BB191" i="14" s="1"/>
  <c r="S189" i="14"/>
  <c r="S190" i="14" s="1"/>
  <c r="S191" i="14" s="1"/>
  <c r="AI189" i="14"/>
  <c r="AI190" i="14" s="1"/>
  <c r="AI191" i="14" s="1"/>
  <c r="AY189" i="14"/>
  <c r="AY190" i="14" s="1"/>
  <c r="AY191" i="14" s="1"/>
  <c r="T189" i="14"/>
  <c r="T190" i="14" s="1"/>
  <c r="T191" i="14" s="1"/>
  <c r="AZ189" i="14"/>
  <c r="AZ190" i="14" s="1"/>
  <c r="AZ191" i="14" s="1"/>
  <c r="AK189" i="14"/>
  <c r="AK190" i="14" s="1"/>
  <c r="AK191" i="14" s="1"/>
  <c r="X189" i="14"/>
  <c r="X190" i="14" s="1"/>
  <c r="X191" i="14" s="1"/>
  <c r="BD189" i="14"/>
  <c r="BD190" i="14" s="1"/>
  <c r="BD191" i="14" s="1"/>
  <c r="AO189" i="14"/>
  <c r="AO190" i="14" s="1"/>
  <c r="AO191" i="14" s="1"/>
  <c r="N189" i="14"/>
  <c r="N190" i="14" s="1"/>
  <c r="N191" i="14" s="1"/>
  <c r="AD189" i="14"/>
  <c r="AD190" i="14" s="1"/>
  <c r="AD191" i="14" s="1"/>
  <c r="AT189" i="14"/>
  <c r="AT190" i="14" s="1"/>
  <c r="AT191" i="14" s="1"/>
  <c r="K189" i="14"/>
  <c r="K190" i="14" s="1"/>
  <c r="K191" i="14" s="1"/>
  <c r="AQ189" i="14"/>
  <c r="AQ190" i="14" s="1"/>
  <c r="AQ191" i="14" s="1"/>
  <c r="L189" i="14"/>
  <c r="L190" i="14" s="1"/>
  <c r="L191" i="14" s="1"/>
  <c r="AR189" i="14"/>
  <c r="AR190" i="14" s="1"/>
  <c r="AR191" i="14" s="1"/>
  <c r="AC189" i="14"/>
  <c r="AC190" i="14" s="1"/>
  <c r="AC191" i="14" s="1"/>
  <c r="P189" i="14"/>
  <c r="P190" i="14" s="1"/>
  <c r="P191" i="14" s="1"/>
  <c r="AV189" i="14"/>
  <c r="AV190" i="14" s="1"/>
  <c r="AV191" i="14" s="1"/>
  <c r="AG189" i="14"/>
  <c r="AG190" i="14" s="1"/>
  <c r="AG191" i="14" s="1"/>
  <c r="J189" i="14"/>
  <c r="J190" i="14" s="1"/>
  <c r="J191" i="14" s="1"/>
  <c r="Z189" i="14"/>
  <c r="Z190" i="14" s="1"/>
  <c r="Z191" i="14" s="1"/>
  <c r="AP189" i="14"/>
  <c r="AP190" i="14" s="1"/>
  <c r="AP191" i="14" s="1"/>
  <c r="BF189" i="14"/>
  <c r="BF190" i="14" s="1"/>
  <c r="BF191" i="14" s="1"/>
  <c r="W189" i="14"/>
  <c r="W190" i="14" s="1"/>
  <c r="W191" i="14" s="1"/>
  <c r="AM189" i="14"/>
  <c r="AM190" i="14" s="1"/>
  <c r="AM191" i="14" s="1"/>
  <c r="BC189" i="14"/>
  <c r="BC190" i="14" s="1"/>
  <c r="BC191" i="14" s="1"/>
  <c r="L161" i="14"/>
  <c r="L162" i="14" s="1"/>
  <c r="L166" i="14" s="1"/>
  <c r="L212" i="14"/>
  <c r="L151" i="14"/>
  <c r="L152" i="14" s="1"/>
  <c r="L153" i="14" s="1"/>
  <c r="AR161" i="14"/>
  <c r="AR162" i="14" s="1"/>
  <c r="AR166" i="14" s="1"/>
  <c r="AR212" i="14"/>
  <c r="AR151" i="14"/>
  <c r="AR152" i="14" s="1"/>
  <c r="AR153" i="14" s="1"/>
  <c r="AC161" i="14"/>
  <c r="AC162" i="14" s="1"/>
  <c r="AC166" i="14" s="1"/>
  <c r="AC212" i="14"/>
  <c r="AC151" i="14"/>
  <c r="AC152" i="14" s="1"/>
  <c r="AC153" i="14" s="1"/>
  <c r="P161" i="14"/>
  <c r="P162" i="14" s="1"/>
  <c r="P166" i="14" s="1"/>
  <c r="P151" i="14"/>
  <c r="P152" i="14" s="1"/>
  <c r="P153" i="14" s="1"/>
  <c r="P212" i="14"/>
  <c r="AV151" i="14"/>
  <c r="AV152" i="14" s="1"/>
  <c r="AV153" i="14" s="1"/>
  <c r="AV212" i="14"/>
  <c r="AV161" i="14"/>
  <c r="AV162" i="14" s="1"/>
  <c r="AV166" i="14" s="1"/>
  <c r="AG212" i="14"/>
  <c r="AG151" i="14"/>
  <c r="AG152" i="14" s="1"/>
  <c r="AG153" i="14" s="1"/>
  <c r="AG161" i="14"/>
  <c r="AG162" i="14" s="1"/>
  <c r="AG166" i="14" s="1"/>
  <c r="J212" i="14"/>
  <c r="J161" i="14"/>
  <c r="J162" i="14" s="1"/>
  <c r="J166" i="14" s="1"/>
  <c r="J151" i="14"/>
  <c r="J152" i="14" s="1"/>
  <c r="J153" i="14" s="1"/>
  <c r="Z151" i="14"/>
  <c r="Z152" i="14" s="1"/>
  <c r="Z153" i="14" s="1"/>
  <c r="Z161" i="14"/>
  <c r="Z162" i="14" s="1"/>
  <c r="Z166" i="14" s="1"/>
  <c r="Z212" i="14"/>
  <c r="AP212" i="14"/>
  <c r="AP161" i="14"/>
  <c r="AP162" i="14" s="1"/>
  <c r="AP166" i="14" s="1"/>
  <c r="AP151" i="14"/>
  <c r="AP152" i="14" s="1"/>
  <c r="AP153" i="14" s="1"/>
  <c r="BF161" i="14"/>
  <c r="BF162" i="14" s="1"/>
  <c r="BF166" i="14" s="1"/>
  <c r="BF212" i="14"/>
  <c r="BF151" i="14"/>
  <c r="BF152" i="14" s="1"/>
  <c r="BF153" i="14" s="1"/>
  <c r="W212" i="14"/>
  <c r="W151" i="14"/>
  <c r="W152" i="14" s="1"/>
  <c r="W153" i="14" s="1"/>
  <c r="W161" i="14"/>
  <c r="W162" i="14" s="1"/>
  <c r="W166" i="14" s="1"/>
  <c r="AM151" i="14"/>
  <c r="AM152" i="14" s="1"/>
  <c r="AM153" i="14" s="1"/>
  <c r="AM161" i="14"/>
  <c r="AM162" i="14" s="1"/>
  <c r="AM166" i="14" s="1"/>
  <c r="AM212" i="14"/>
  <c r="BC161" i="14"/>
  <c r="BC162" i="14" s="1"/>
  <c r="BC166" i="14" s="1"/>
  <c r="BC151" i="14"/>
  <c r="BC152" i="14" s="1"/>
  <c r="BC153" i="14" s="1"/>
  <c r="BC212" i="14"/>
  <c r="T212" i="14"/>
  <c r="T161" i="14"/>
  <c r="T162" i="14" s="1"/>
  <c r="T166" i="14" s="1"/>
  <c r="T151" i="14"/>
  <c r="T152" i="14" s="1"/>
  <c r="T153" i="14" s="1"/>
  <c r="AZ212" i="14"/>
  <c r="AZ151" i="14"/>
  <c r="AZ152" i="14" s="1"/>
  <c r="AZ153" i="14" s="1"/>
  <c r="AZ161" i="14"/>
  <c r="AZ162" i="14" s="1"/>
  <c r="AZ166" i="14" s="1"/>
  <c r="AK161" i="14"/>
  <c r="AK162" i="14" s="1"/>
  <c r="AK166" i="14" s="1"/>
  <c r="AK212" i="14"/>
  <c r="AK151" i="14"/>
  <c r="AK152" i="14" s="1"/>
  <c r="AK153" i="14" s="1"/>
  <c r="X151" i="14"/>
  <c r="X152" i="14" s="1"/>
  <c r="X153" i="14" s="1"/>
  <c r="X212" i="14"/>
  <c r="X161" i="14"/>
  <c r="X162" i="14" s="1"/>
  <c r="X166" i="14" s="1"/>
  <c r="BD212" i="14"/>
  <c r="BD161" i="14"/>
  <c r="BD162" i="14" s="1"/>
  <c r="BD166" i="14" s="1"/>
  <c r="BD151" i="14"/>
  <c r="BD152" i="14" s="1"/>
  <c r="BD153" i="14" s="1"/>
  <c r="AO212" i="14"/>
  <c r="AO151" i="14"/>
  <c r="AO152" i="14" s="1"/>
  <c r="AO153" i="14" s="1"/>
  <c r="AO161" i="14"/>
  <c r="AO162" i="14" s="1"/>
  <c r="AO166" i="14" s="1"/>
  <c r="N151" i="14"/>
  <c r="N152" i="14" s="1"/>
  <c r="N153" i="14" s="1"/>
  <c r="N161" i="14"/>
  <c r="N162" i="14" s="1"/>
  <c r="N166" i="14" s="1"/>
  <c r="N212" i="14"/>
  <c r="AD161" i="14"/>
  <c r="AD162" i="14" s="1"/>
  <c r="AD166" i="14" s="1"/>
  <c r="AD212" i="14"/>
  <c r="AD151" i="14"/>
  <c r="AD152" i="14" s="1"/>
  <c r="AD153" i="14" s="1"/>
  <c r="AT212" i="14"/>
  <c r="AT151" i="14"/>
  <c r="AT152" i="14" s="1"/>
  <c r="AT153" i="14" s="1"/>
  <c r="AT161" i="14"/>
  <c r="AT162" i="14" s="1"/>
  <c r="AT166" i="14" s="1"/>
  <c r="K161" i="14"/>
  <c r="K162" i="14" s="1"/>
  <c r="K166" i="14" s="1"/>
  <c r="K212" i="14"/>
  <c r="K151" i="14"/>
  <c r="K152" i="14" s="1"/>
  <c r="K153" i="14" s="1"/>
  <c r="AA161" i="14"/>
  <c r="AA162" i="14" s="1"/>
  <c r="AA166" i="14" s="1"/>
  <c r="AA212" i="14"/>
  <c r="AA151" i="14"/>
  <c r="AA152" i="14" s="1"/>
  <c r="AA153" i="14" s="1"/>
  <c r="AQ161" i="14"/>
  <c r="AQ162" i="14" s="1"/>
  <c r="AQ166" i="14" s="1"/>
  <c r="AQ212" i="14"/>
  <c r="AQ151" i="14"/>
  <c r="AQ152" i="14" s="1"/>
  <c r="AQ153" i="14" s="1"/>
  <c r="AB161" i="14"/>
  <c r="AB162" i="14" s="1"/>
  <c r="AB166" i="14" s="1"/>
  <c r="AB212" i="14"/>
  <c r="AB151" i="14"/>
  <c r="AB152" i="14" s="1"/>
  <c r="AB153" i="14" s="1"/>
  <c r="M212" i="14"/>
  <c r="M161" i="14"/>
  <c r="M162" i="14" s="1"/>
  <c r="M166" i="14" s="1"/>
  <c r="M151" i="14"/>
  <c r="M152" i="14" s="1"/>
  <c r="M153" i="14" s="1"/>
  <c r="AS161" i="14"/>
  <c r="AS162" i="14" s="1"/>
  <c r="AS166" i="14" s="1"/>
  <c r="AS151" i="14"/>
  <c r="AS152" i="14" s="1"/>
  <c r="AS153" i="14" s="1"/>
  <c r="AS212" i="14"/>
  <c r="AF161" i="14"/>
  <c r="AF162" i="14" s="1"/>
  <c r="AF166" i="14" s="1"/>
  <c r="AF212" i="14"/>
  <c r="AF151" i="14"/>
  <c r="AF152" i="14" s="1"/>
  <c r="AF153" i="14" s="1"/>
  <c r="Q161" i="14"/>
  <c r="Q162" i="14" s="1"/>
  <c r="Q166" i="14" s="1"/>
  <c r="Q212" i="14"/>
  <c r="Q151" i="14"/>
  <c r="Q152" i="14" s="1"/>
  <c r="Q153" i="14" s="1"/>
  <c r="AW161" i="14"/>
  <c r="AW162" i="14" s="1"/>
  <c r="AW166" i="14" s="1"/>
  <c r="AW212" i="14"/>
  <c r="AW151" i="14"/>
  <c r="AW152" i="14" s="1"/>
  <c r="AW153" i="14" s="1"/>
  <c r="R161" i="14"/>
  <c r="R162" i="14" s="1"/>
  <c r="R166" i="14" s="1"/>
  <c r="R212" i="14"/>
  <c r="R151" i="14"/>
  <c r="R152" i="14" s="1"/>
  <c r="R153" i="14" s="1"/>
  <c r="AH161" i="14"/>
  <c r="AH162" i="14" s="1"/>
  <c r="AH166" i="14" s="1"/>
  <c r="AH151" i="14"/>
  <c r="AH152" i="14" s="1"/>
  <c r="AH153" i="14" s="1"/>
  <c r="AH212" i="14"/>
  <c r="AX212" i="14"/>
  <c r="AX161" i="14"/>
  <c r="AX162" i="14" s="1"/>
  <c r="AX166" i="14" s="1"/>
  <c r="AX151" i="14"/>
  <c r="AX152" i="14" s="1"/>
  <c r="AX153" i="14" s="1"/>
  <c r="O161" i="14"/>
  <c r="O162" i="14" s="1"/>
  <c r="O166" i="14" s="1"/>
  <c r="O212" i="14"/>
  <c r="O151" i="14"/>
  <c r="O152" i="14" s="1"/>
  <c r="O153" i="14" s="1"/>
  <c r="AE161" i="14"/>
  <c r="AE162" i="14" s="1"/>
  <c r="AE166" i="14" s="1"/>
  <c r="AE212" i="14"/>
  <c r="AE151" i="14"/>
  <c r="AE152" i="14" s="1"/>
  <c r="AE153" i="14" s="1"/>
  <c r="AU212" i="14"/>
  <c r="AU151" i="14"/>
  <c r="AU152" i="14" s="1"/>
  <c r="AU153" i="14" s="1"/>
  <c r="AU161" i="14"/>
  <c r="AU162" i="14" s="1"/>
  <c r="AU166" i="14" s="1"/>
  <c r="AJ161" i="14"/>
  <c r="AJ162" i="14" s="1"/>
  <c r="AJ166" i="14" s="1"/>
  <c r="AJ212" i="14"/>
  <c r="AJ151" i="14"/>
  <c r="AJ152" i="14" s="1"/>
  <c r="AJ153" i="14" s="1"/>
  <c r="U151" i="14"/>
  <c r="U152" i="14" s="1"/>
  <c r="U153" i="14" s="1"/>
  <c r="U212" i="14"/>
  <c r="U161" i="14"/>
  <c r="U162" i="14" s="1"/>
  <c r="U166" i="14" s="1"/>
  <c r="BA212" i="14"/>
  <c r="BA161" i="14"/>
  <c r="BA162" i="14" s="1"/>
  <c r="BA166" i="14" s="1"/>
  <c r="BA151" i="14"/>
  <c r="BA152" i="14" s="1"/>
  <c r="BA153" i="14" s="1"/>
  <c r="AN161" i="14"/>
  <c r="AN162" i="14" s="1"/>
  <c r="AN166" i="14" s="1"/>
  <c r="AN151" i="14"/>
  <c r="AN152" i="14" s="1"/>
  <c r="AN153" i="14" s="1"/>
  <c r="AN212" i="14"/>
  <c r="Y212" i="14"/>
  <c r="Y151" i="14"/>
  <c r="Y152" i="14" s="1"/>
  <c r="Y153" i="14" s="1"/>
  <c r="Y161" i="14"/>
  <c r="Y162" i="14" s="1"/>
  <c r="Y166" i="14" s="1"/>
  <c r="BE151" i="14"/>
  <c r="BE152" i="14" s="1"/>
  <c r="BE153" i="14" s="1"/>
  <c r="BE212" i="14"/>
  <c r="BE161" i="14"/>
  <c r="BE162" i="14" s="1"/>
  <c r="BE166" i="14" s="1"/>
  <c r="V212" i="14"/>
  <c r="V151" i="14"/>
  <c r="V152" i="14" s="1"/>
  <c r="V153" i="14" s="1"/>
  <c r="V161" i="14"/>
  <c r="V162" i="14" s="1"/>
  <c r="V166" i="14" s="1"/>
  <c r="AL161" i="14"/>
  <c r="AL162" i="14" s="1"/>
  <c r="AL166" i="14" s="1"/>
  <c r="AL212" i="14"/>
  <c r="AL151" i="14"/>
  <c r="AL152" i="14" s="1"/>
  <c r="AL153" i="14" s="1"/>
  <c r="BB212" i="14"/>
  <c r="BB151" i="14"/>
  <c r="BB152" i="14" s="1"/>
  <c r="BB153" i="14" s="1"/>
  <c r="BB161" i="14"/>
  <c r="BB162" i="14" s="1"/>
  <c r="BB166" i="14" s="1"/>
  <c r="S212" i="14"/>
  <c r="S151" i="14"/>
  <c r="S152" i="14" s="1"/>
  <c r="S153" i="14" s="1"/>
  <c r="S161" i="14"/>
  <c r="S162" i="14" s="1"/>
  <c r="S166" i="14" s="1"/>
  <c r="AI151" i="14"/>
  <c r="AI152" i="14" s="1"/>
  <c r="AI153" i="14" s="1"/>
  <c r="AI212" i="14"/>
  <c r="AI161" i="14"/>
  <c r="AI162" i="14" s="1"/>
  <c r="AI166" i="14" s="1"/>
  <c r="AY212" i="14"/>
  <c r="AY161" i="14"/>
  <c r="AY162" i="14" s="1"/>
  <c r="AY166" i="14" s="1"/>
  <c r="AY151" i="14"/>
  <c r="AY152" i="14" s="1"/>
  <c r="AY153" i="14" s="1"/>
  <c r="AM57" i="14"/>
  <c r="AQ57" i="14"/>
  <c r="U57" i="14"/>
  <c r="AO57" i="14"/>
  <c r="BF57" i="14"/>
  <c r="BE57" i="14"/>
  <c r="N57" i="14"/>
  <c r="AZ57" i="14"/>
  <c r="AN57" i="14"/>
  <c r="AK57" i="14"/>
  <c r="AB57" i="14"/>
  <c r="AG57" i="14"/>
  <c r="S57" i="14"/>
  <c r="M57" i="14"/>
  <c r="AD57" i="14"/>
  <c r="AY57" i="14"/>
  <c r="R57" i="14"/>
  <c r="BD57" i="14"/>
  <c r="BC57" i="14"/>
  <c r="AS57" i="14"/>
  <c r="AF57" i="14"/>
  <c r="J57" i="14"/>
  <c r="W57" i="14"/>
  <c r="P57" i="14"/>
  <c r="BA57" i="14"/>
  <c r="AC57" i="14"/>
  <c r="V57" i="14"/>
  <c r="AR57" i="14"/>
  <c r="Q57" i="14"/>
  <c r="Z57" i="14"/>
  <c r="O57" i="14"/>
  <c r="AT57" i="14"/>
  <c r="T57" i="14"/>
  <c r="AH57" i="14"/>
  <c r="AL57" i="14"/>
  <c r="AW57" i="14"/>
  <c r="AI57" i="14"/>
  <c r="AP57" i="14"/>
  <c r="AV57" i="14"/>
  <c r="AU57" i="14"/>
  <c r="Y57" i="14"/>
  <c r="K57" i="14"/>
  <c r="AJ57" i="14"/>
  <c r="AX57" i="14"/>
  <c r="X57" i="14"/>
  <c r="AE57" i="14"/>
  <c r="AA57" i="14"/>
  <c r="BB57" i="14"/>
  <c r="L57" i="14"/>
  <c r="BF21" i="14"/>
  <c r="BB21" i="14"/>
  <c r="AX21" i="14"/>
  <c r="AT21" i="14"/>
  <c r="AP21" i="14"/>
  <c r="AL21" i="14"/>
  <c r="AH21" i="14"/>
  <c r="AD21" i="14"/>
  <c r="Z21" i="14"/>
  <c r="V21" i="14"/>
  <c r="R21" i="14"/>
  <c r="N21" i="14"/>
  <c r="J21" i="14"/>
  <c r="BF30" i="14"/>
  <c r="BB30" i="14"/>
  <c r="AX30" i="14"/>
  <c r="AT30" i="14"/>
  <c r="AP30" i="14"/>
  <c r="AL30" i="14"/>
  <c r="AH30" i="14"/>
  <c r="AD30" i="14"/>
  <c r="Z30" i="14"/>
  <c r="V30" i="14"/>
  <c r="R30" i="14"/>
  <c r="N30" i="14"/>
  <c r="BF22" i="14"/>
  <c r="BB22" i="14"/>
  <c r="AX22" i="14"/>
  <c r="AT22" i="14"/>
  <c r="BD21" i="14"/>
  <c r="AZ21" i="14"/>
  <c r="AV21" i="14"/>
  <c r="AR21" i="14"/>
  <c r="AN21" i="14"/>
  <c r="AJ21" i="14"/>
  <c r="AF21" i="14"/>
  <c r="AB21" i="14"/>
  <c r="X21" i="14"/>
  <c r="T21" i="14"/>
  <c r="P21" i="14"/>
  <c r="L21" i="14"/>
  <c r="BD30" i="14"/>
  <c r="AZ30" i="14"/>
  <c r="AV30" i="14"/>
  <c r="AR30" i="14"/>
  <c r="AN30" i="14"/>
  <c r="AJ30" i="14"/>
  <c r="AF30" i="14"/>
  <c r="AB30" i="14"/>
  <c r="X30" i="14"/>
  <c r="T30" i="14"/>
  <c r="P30" i="14"/>
  <c r="L30" i="14"/>
  <c r="BD22" i="14"/>
  <c r="AZ22" i="14"/>
  <c r="AV22" i="14"/>
  <c r="AR22" i="14"/>
  <c r="BE21" i="14"/>
  <c r="AW21" i="14"/>
  <c r="AO21" i="14"/>
  <c r="AG21" i="14"/>
  <c r="Y21" i="14"/>
  <c r="Q21" i="14"/>
  <c r="I21" i="14"/>
  <c r="BC30" i="14"/>
  <c r="AU30" i="14"/>
  <c r="AM30" i="14"/>
  <c r="AE30" i="14"/>
  <c r="W30" i="14"/>
  <c r="O30" i="14"/>
  <c r="BC22" i="14"/>
  <c r="AU22" i="14"/>
  <c r="AO22" i="14"/>
  <c r="AK22" i="14"/>
  <c r="AG22" i="14"/>
  <c r="AC22" i="14"/>
  <c r="Y22" i="14"/>
  <c r="U22" i="14"/>
  <c r="Q22" i="14"/>
  <c r="M22" i="14"/>
  <c r="BE18" i="14"/>
  <c r="BA18" i="14"/>
  <c r="AW18" i="14"/>
  <c r="AS18" i="14"/>
  <c r="AO18" i="14"/>
  <c r="AK18" i="14"/>
  <c r="AG18" i="14"/>
  <c r="AC18" i="14"/>
  <c r="Y18" i="14"/>
  <c r="U18" i="14"/>
  <c r="Q18" i="14"/>
  <c r="M18" i="14"/>
  <c r="BE11" i="14"/>
  <c r="BA11" i="14"/>
  <c r="AW11" i="14"/>
  <c r="AS11" i="14"/>
  <c r="AO11" i="14"/>
  <c r="AK11" i="14"/>
  <c r="AG11" i="14"/>
  <c r="AC11" i="14"/>
  <c r="Y11" i="14"/>
  <c r="U11" i="14"/>
  <c r="Q11" i="14"/>
  <c r="M11" i="14"/>
  <c r="BE10" i="14"/>
  <c r="BA10" i="14"/>
  <c r="AW10" i="14"/>
  <c r="AS10" i="14"/>
  <c r="BA21" i="14"/>
  <c r="AS21" i="14"/>
  <c r="AK21" i="14"/>
  <c r="AC21" i="14"/>
  <c r="U21" i="14"/>
  <c r="M21" i="14"/>
  <c r="AY30" i="14"/>
  <c r="AQ30" i="14"/>
  <c r="AI30" i="14"/>
  <c r="AA30" i="14"/>
  <c r="S30" i="14"/>
  <c r="K30" i="14"/>
  <c r="AY22" i="14"/>
  <c r="AQ22" i="14"/>
  <c r="AM22" i="14"/>
  <c r="AI22" i="14"/>
  <c r="AE22" i="14"/>
  <c r="AA22" i="14"/>
  <c r="W22" i="14"/>
  <c r="S22" i="14"/>
  <c r="O22" i="14"/>
  <c r="K22" i="14"/>
  <c r="BC18" i="14"/>
  <c r="AY18" i="14"/>
  <c r="AU18" i="14"/>
  <c r="AQ18" i="14"/>
  <c r="AM18" i="14"/>
  <c r="AI18" i="14"/>
  <c r="AE18" i="14"/>
  <c r="AA18" i="14"/>
  <c r="W18" i="14"/>
  <c r="S18" i="14"/>
  <c r="O18" i="14"/>
  <c r="K18" i="14"/>
  <c r="BC11" i="14"/>
  <c r="AY11" i="14"/>
  <c r="AU11" i="14"/>
  <c r="AQ11" i="14"/>
  <c r="AM11" i="14"/>
  <c r="AI11" i="14"/>
  <c r="AE11" i="14"/>
  <c r="AA11" i="14"/>
  <c r="W11" i="14"/>
  <c r="S11" i="14"/>
  <c r="O11" i="14"/>
  <c r="K11" i="14"/>
  <c r="BC10" i="14"/>
  <c r="AY10" i="14"/>
  <c r="AU10" i="14"/>
  <c r="AQ10" i="14"/>
  <c r="AM10" i="14"/>
  <c r="AI10" i="14"/>
  <c r="AE10" i="14"/>
  <c r="AA10" i="14"/>
  <c r="W10" i="14"/>
  <c r="S10" i="14"/>
  <c r="O10" i="14"/>
  <c r="BC21" i="14"/>
  <c r="AM21" i="14"/>
  <c r="W21" i="14"/>
  <c r="AW30" i="14"/>
  <c r="AG30" i="14"/>
  <c r="Q30" i="14"/>
  <c r="AW22" i="14"/>
  <c r="AL22" i="14"/>
  <c r="AD22" i="14"/>
  <c r="V22" i="14"/>
  <c r="N22" i="14"/>
  <c r="BB18" i="14"/>
  <c r="AT18" i="14"/>
  <c r="AL18" i="14"/>
  <c r="AD18" i="14"/>
  <c r="V18" i="14"/>
  <c r="N18" i="14"/>
  <c r="BB11" i="14"/>
  <c r="AT11" i="14"/>
  <c r="AL11" i="14"/>
  <c r="AD11" i="14"/>
  <c r="V11" i="14"/>
  <c r="N11" i="14"/>
  <c r="BB10" i="14"/>
  <c r="AT10" i="14"/>
  <c r="AN10" i="14"/>
  <c r="AH10" i="14"/>
  <c r="AC10" i="14"/>
  <c r="X10" i="14"/>
  <c r="R10" i="14"/>
  <c r="M10" i="14"/>
  <c r="BE8" i="14"/>
  <c r="BE226" i="14" s="1"/>
  <c r="BE227" i="14" s="1"/>
  <c r="BE228" i="14" s="1"/>
  <c r="BA8" i="14"/>
  <c r="BA226" i="14" s="1"/>
  <c r="BA227" i="14" s="1"/>
  <c r="BA228" i="14" s="1"/>
  <c r="AW8" i="14"/>
  <c r="AW226" i="14" s="1"/>
  <c r="AW227" i="14" s="1"/>
  <c r="AW228" i="14" s="1"/>
  <c r="AS8" i="14"/>
  <c r="AS226" i="14" s="1"/>
  <c r="AS227" i="14" s="1"/>
  <c r="AS228" i="14" s="1"/>
  <c r="AO8" i="14"/>
  <c r="AO226" i="14" s="1"/>
  <c r="AO227" i="14" s="1"/>
  <c r="AO228" i="14" s="1"/>
  <c r="AK8" i="14"/>
  <c r="AK226" i="14" s="1"/>
  <c r="AK227" i="14" s="1"/>
  <c r="AK228" i="14" s="1"/>
  <c r="AG8" i="14"/>
  <c r="AG226" i="14" s="1"/>
  <c r="AG227" i="14" s="1"/>
  <c r="AG228" i="14" s="1"/>
  <c r="AC8" i="14"/>
  <c r="AC226" i="14" s="1"/>
  <c r="AC227" i="14" s="1"/>
  <c r="AC228" i="14" s="1"/>
  <c r="Y8" i="14"/>
  <c r="Y226" i="14" s="1"/>
  <c r="Y227" i="14" s="1"/>
  <c r="Y228" i="14" s="1"/>
  <c r="U8" i="14"/>
  <c r="U226" i="14" s="1"/>
  <c r="U227" i="14" s="1"/>
  <c r="U228" i="14" s="1"/>
  <c r="Q8" i="14"/>
  <c r="Q226" i="14" s="1"/>
  <c r="Q227" i="14" s="1"/>
  <c r="Q228" i="14" s="1"/>
  <c r="M8" i="14"/>
  <c r="M226" i="14" s="1"/>
  <c r="M227" i="14" s="1"/>
  <c r="M228" i="14" s="1"/>
  <c r="BE5" i="14"/>
  <c r="BA5" i="14"/>
  <c r="AW5" i="14"/>
  <c r="AS5" i="14"/>
  <c r="AO5" i="14"/>
  <c r="AK5" i="14"/>
  <c r="AG5" i="14"/>
  <c r="AC5" i="14"/>
  <c r="Y5" i="14"/>
  <c r="U5" i="14"/>
  <c r="Q5" i="14"/>
  <c r="M5" i="14"/>
  <c r="J30" i="14"/>
  <c r="J11" i="14"/>
  <c r="I30" i="14"/>
  <c r="I11" i="14"/>
  <c r="I5" i="14"/>
  <c r="I12" i="14" s="1"/>
  <c r="AY21" i="14"/>
  <c r="AI21" i="14"/>
  <c r="S21" i="14"/>
  <c r="AS30" i="14"/>
  <c r="AC30" i="14"/>
  <c r="M30" i="14"/>
  <c r="AS22" i="14"/>
  <c r="AJ22" i="14"/>
  <c r="AB22" i="14"/>
  <c r="T22" i="14"/>
  <c r="L22" i="14"/>
  <c r="AZ18" i="14"/>
  <c r="AR18" i="14"/>
  <c r="AJ18" i="14"/>
  <c r="AB18" i="14"/>
  <c r="T18" i="14"/>
  <c r="L18" i="14"/>
  <c r="AZ11" i="14"/>
  <c r="AR11" i="14"/>
  <c r="AJ11" i="14"/>
  <c r="AB11" i="14"/>
  <c r="T11" i="14"/>
  <c r="L11" i="14"/>
  <c r="AZ10" i="14"/>
  <c r="AR10" i="14"/>
  <c r="AL10" i="14"/>
  <c r="AG10" i="14"/>
  <c r="AB10" i="14"/>
  <c r="V10" i="14"/>
  <c r="Q10" i="14"/>
  <c r="L10" i="14"/>
  <c r="BD8" i="14"/>
  <c r="BD226" i="14" s="1"/>
  <c r="BD227" i="14" s="1"/>
  <c r="BD228" i="14" s="1"/>
  <c r="AZ8" i="14"/>
  <c r="AZ226" i="14" s="1"/>
  <c r="AZ227" i="14" s="1"/>
  <c r="AZ228" i="14" s="1"/>
  <c r="AV8" i="14"/>
  <c r="AV226" i="14" s="1"/>
  <c r="AV227" i="14" s="1"/>
  <c r="AV228" i="14" s="1"/>
  <c r="AR8" i="14"/>
  <c r="AR226" i="14" s="1"/>
  <c r="AR227" i="14" s="1"/>
  <c r="AR228" i="14" s="1"/>
  <c r="AN8" i="14"/>
  <c r="AN226" i="14" s="1"/>
  <c r="AN227" i="14" s="1"/>
  <c r="AN228" i="14" s="1"/>
  <c r="AJ8" i="14"/>
  <c r="AJ226" i="14" s="1"/>
  <c r="AJ227" i="14" s="1"/>
  <c r="AJ228" i="14" s="1"/>
  <c r="AF8" i="14"/>
  <c r="AF226" i="14" s="1"/>
  <c r="AF227" i="14" s="1"/>
  <c r="AF228" i="14" s="1"/>
  <c r="AB8" i="14"/>
  <c r="AB226" i="14" s="1"/>
  <c r="AB227" i="14" s="1"/>
  <c r="AB228" i="14" s="1"/>
  <c r="X8" i="14"/>
  <c r="X226" i="14" s="1"/>
  <c r="X227" i="14" s="1"/>
  <c r="X228" i="14" s="1"/>
  <c r="T8" i="14"/>
  <c r="T226" i="14" s="1"/>
  <c r="T227" i="14" s="1"/>
  <c r="T228" i="14" s="1"/>
  <c r="P8" i="14"/>
  <c r="P226" i="14" s="1"/>
  <c r="P227" i="14" s="1"/>
  <c r="P228" i="14" s="1"/>
  <c r="L8" i="14"/>
  <c r="L226" i="14" s="1"/>
  <c r="L227" i="14" s="1"/>
  <c r="L228" i="14" s="1"/>
  <c r="BD5" i="14"/>
  <c r="AZ5" i="14"/>
  <c r="AU21" i="14"/>
  <c r="AE21" i="14"/>
  <c r="O21" i="14"/>
  <c r="BE30" i="14"/>
  <c r="AO30" i="14"/>
  <c r="Y30" i="14"/>
  <c r="BE22" i="14"/>
  <c r="AP22" i="14"/>
  <c r="AH22" i="14"/>
  <c r="Z22" i="14"/>
  <c r="R22" i="14"/>
  <c r="BF18" i="14"/>
  <c r="AX18" i="14"/>
  <c r="AP18" i="14"/>
  <c r="AH18" i="14"/>
  <c r="Z18" i="14"/>
  <c r="R18" i="14"/>
  <c r="BF11" i="14"/>
  <c r="AX11" i="14"/>
  <c r="AP11" i="14"/>
  <c r="AH11" i="14"/>
  <c r="Z11" i="14"/>
  <c r="R11" i="14"/>
  <c r="BF10" i="14"/>
  <c r="AX10" i="14"/>
  <c r="AP10" i="14"/>
  <c r="AK10" i="14"/>
  <c r="AF10" i="14"/>
  <c r="Z10" i="14"/>
  <c r="U10" i="14"/>
  <c r="P10" i="14"/>
  <c r="K10" i="14"/>
  <c r="BC8" i="14"/>
  <c r="BC226" i="14" s="1"/>
  <c r="BC227" i="14" s="1"/>
  <c r="AY8" i="14"/>
  <c r="AY226" i="14" s="1"/>
  <c r="AY227" i="14" s="1"/>
  <c r="AY228" i="14" s="1"/>
  <c r="AU8" i="14"/>
  <c r="AU226" i="14" s="1"/>
  <c r="AU227" i="14" s="1"/>
  <c r="AQ8" i="14"/>
  <c r="AQ226" i="14" s="1"/>
  <c r="AQ227" i="14" s="1"/>
  <c r="AQ228" i="14" s="1"/>
  <c r="AM8" i="14"/>
  <c r="AM226" i="14" s="1"/>
  <c r="AM227" i="14" s="1"/>
  <c r="AI8" i="14"/>
  <c r="AI226" i="14" s="1"/>
  <c r="AI227" i="14" s="1"/>
  <c r="AI228" i="14" s="1"/>
  <c r="AE8" i="14"/>
  <c r="AE226" i="14" s="1"/>
  <c r="AE227" i="14" s="1"/>
  <c r="AA8" i="14"/>
  <c r="AA226" i="14" s="1"/>
  <c r="AA227" i="14" s="1"/>
  <c r="AA228" i="14" s="1"/>
  <c r="W8" i="14"/>
  <c r="W226" i="14" s="1"/>
  <c r="W227" i="14" s="1"/>
  <c r="S8" i="14"/>
  <c r="S226" i="14" s="1"/>
  <c r="S227" i="14" s="1"/>
  <c r="S228" i="14" s="1"/>
  <c r="O8" i="14"/>
  <c r="O226" i="14" s="1"/>
  <c r="O227" i="14" s="1"/>
  <c r="K8" i="14"/>
  <c r="K226" i="14" s="1"/>
  <c r="K227" i="14" s="1"/>
  <c r="K228" i="14" s="1"/>
  <c r="BC5" i="14"/>
  <c r="AY5" i="14"/>
  <c r="AU5" i="14"/>
  <c r="AQ5" i="14"/>
  <c r="AM5" i="14"/>
  <c r="AI5" i="14"/>
  <c r="AE5" i="14"/>
  <c r="AA5" i="14"/>
  <c r="AA12" i="14" s="1"/>
  <c r="W5" i="14"/>
  <c r="S5" i="14"/>
  <c r="O5" i="14"/>
  <c r="K5" i="14"/>
  <c r="J18" i="14"/>
  <c r="I18" i="14"/>
  <c r="I8" i="14"/>
  <c r="I226" i="14" s="1"/>
  <c r="I227" i="14" s="1"/>
  <c r="I228" i="14" s="1"/>
  <c r="AQ21" i="14"/>
  <c r="AA21" i="14"/>
  <c r="K21" i="14"/>
  <c r="BA30" i="14"/>
  <c r="AK30" i="14"/>
  <c r="U30" i="14"/>
  <c r="BA22" i="14"/>
  <c r="AN22" i="14"/>
  <c r="AF22" i="14"/>
  <c r="X22" i="14"/>
  <c r="P22" i="14"/>
  <c r="BD18" i="14"/>
  <c r="AV18" i="14"/>
  <c r="AN18" i="14"/>
  <c r="AF18" i="14"/>
  <c r="X18" i="14"/>
  <c r="P18" i="14"/>
  <c r="BD11" i="14"/>
  <c r="AV11" i="14"/>
  <c r="AN11" i="14"/>
  <c r="AF11" i="14"/>
  <c r="X11" i="14"/>
  <c r="P11" i="14"/>
  <c r="BD10" i="14"/>
  <c r="AV10" i="14"/>
  <c r="AO10" i="14"/>
  <c r="AJ10" i="14"/>
  <c r="AD10" i="14"/>
  <c r="Y10" i="14"/>
  <c r="T10" i="14"/>
  <c r="N10" i="14"/>
  <c r="BF8" i="14"/>
  <c r="BF226" i="14" s="1"/>
  <c r="BF227" i="14" s="1"/>
  <c r="BF228" i="14" s="1"/>
  <c r="BB8" i="14"/>
  <c r="BB226" i="14" s="1"/>
  <c r="BB227" i="14" s="1"/>
  <c r="BB228" i="14" s="1"/>
  <c r="AX8" i="14"/>
  <c r="AX226" i="14" s="1"/>
  <c r="AX227" i="14" s="1"/>
  <c r="AX228" i="14" s="1"/>
  <c r="AT8" i="14"/>
  <c r="AT226" i="14" s="1"/>
  <c r="AT227" i="14" s="1"/>
  <c r="AT228" i="14" s="1"/>
  <c r="AP8" i="14"/>
  <c r="AP226" i="14" s="1"/>
  <c r="AP227" i="14" s="1"/>
  <c r="AP228" i="14" s="1"/>
  <c r="AL8" i="14"/>
  <c r="AL226" i="14" s="1"/>
  <c r="AL227" i="14" s="1"/>
  <c r="AL228" i="14" s="1"/>
  <c r="AH8" i="14"/>
  <c r="AH226" i="14" s="1"/>
  <c r="AH227" i="14" s="1"/>
  <c r="AH228" i="14" s="1"/>
  <c r="AD8" i="14"/>
  <c r="AD226" i="14" s="1"/>
  <c r="AD227" i="14" s="1"/>
  <c r="AD228" i="14" s="1"/>
  <c r="Z8" i="14"/>
  <c r="Z226" i="14" s="1"/>
  <c r="Z227" i="14" s="1"/>
  <c r="Z228" i="14" s="1"/>
  <c r="V8" i="14"/>
  <c r="V226" i="14" s="1"/>
  <c r="V227" i="14" s="1"/>
  <c r="V228" i="14" s="1"/>
  <c r="R8" i="14"/>
  <c r="R226" i="14" s="1"/>
  <c r="R227" i="14" s="1"/>
  <c r="R228" i="14" s="1"/>
  <c r="N8" i="14"/>
  <c r="N226" i="14" s="1"/>
  <c r="N227" i="14" s="1"/>
  <c r="N228" i="14" s="1"/>
  <c r="BF5" i="14"/>
  <c r="BB5" i="14"/>
  <c r="AX5" i="14"/>
  <c r="AT5" i="14"/>
  <c r="AP5" i="14"/>
  <c r="AL5" i="14"/>
  <c r="AH5" i="14"/>
  <c r="AD5" i="14"/>
  <c r="Z5" i="14"/>
  <c r="V5" i="14"/>
  <c r="AJ5" i="14"/>
  <c r="T5" i="14"/>
  <c r="L5" i="14"/>
  <c r="J22" i="14"/>
  <c r="J8" i="14"/>
  <c r="J226" i="14" s="1"/>
  <c r="J227" i="14" s="1"/>
  <c r="I22" i="14"/>
  <c r="AV5" i="14"/>
  <c r="AF5" i="14"/>
  <c r="R5" i="14"/>
  <c r="J5" i="14"/>
  <c r="AR5" i="14"/>
  <c r="AB5" i="14"/>
  <c r="P5" i="14"/>
  <c r="J10" i="14"/>
  <c r="I10" i="14"/>
  <c r="AN5" i="14"/>
  <c r="X5" i="14"/>
  <c r="N5" i="14"/>
  <c r="N12" i="14" s="1"/>
  <c r="I151" i="14"/>
  <c r="I152" i="14" s="1"/>
  <c r="I153" i="14" s="1"/>
  <c r="I212" i="14"/>
  <c r="I57" i="14"/>
  <c r="BF108" i="14" l="1"/>
  <c r="AI108" i="14"/>
  <c r="BD108" i="14"/>
  <c r="AH108" i="14"/>
  <c r="AA108" i="14"/>
  <c r="AC108" i="14"/>
  <c r="AK108" i="14"/>
  <c r="Y108" i="14"/>
  <c r="AS108" i="14"/>
  <c r="AG108" i="14"/>
  <c r="AF108" i="14"/>
  <c r="AU108" i="14"/>
  <c r="AB108" i="14"/>
  <c r="Z108" i="14"/>
  <c r="AZ108" i="14"/>
  <c r="AQ108" i="14"/>
  <c r="AJ108" i="14"/>
  <c r="AR108" i="14"/>
  <c r="N108" i="14"/>
  <c r="V108" i="14"/>
  <c r="AY108" i="14"/>
  <c r="AD108" i="14"/>
  <c r="BA108" i="14"/>
  <c r="AO108" i="14"/>
  <c r="AV108" i="14"/>
  <c r="AT108" i="14"/>
  <c r="BB108" i="14"/>
  <c r="M108" i="14"/>
  <c r="U108" i="14"/>
  <c r="AN108" i="14"/>
  <c r="J108" i="14"/>
  <c r="Q35" i="13"/>
  <c r="O108" i="14"/>
  <c r="R108" i="14"/>
  <c r="W108" i="14"/>
  <c r="AL108" i="14"/>
  <c r="S108" i="14"/>
  <c r="BE108" i="14"/>
  <c r="AM108" i="14"/>
  <c r="AX108" i="14"/>
  <c r="BC108" i="14"/>
  <c r="K108" i="14"/>
  <c r="AP108" i="14"/>
  <c r="L108" i="14"/>
  <c r="P108" i="14"/>
  <c r="T108" i="14"/>
  <c r="X108" i="14"/>
  <c r="AE108" i="14"/>
  <c r="AW108" i="14"/>
  <c r="I197" i="14"/>
  <c r="I199" i="14" s="1"/>
  <c r="I201" i="14"/>
  <c r="I203" i="14" s="1"/>
  <c r="N197" i="14"/>
  <c r="N199" i="14" s="1"/>
  <c r="N201" i="14"/>
  <c r="N203" i="14" s="1"/>
  <c r="AA197" i="14"/>
  <c r="AA199" i="14" s="1"/>
  <c r="AA201" i="14"/>
  <c r="AA203" i="14" s="1"/>
  <c r="N204" i="14"/>
  <c r="N206" i="14" s="1"/>
  <c r="AA204" i="14"/>
  <c r="AA206" i="14" s="1"/>
  <c r="I204" i="14"/>
  <c r="I206" i="14" s="1"/>
  <c r="I108" i="14"/>
  <c r="BB262" i="14"/>
  <c r="AS262" i="14"/>
  <c r="AT262" i="14"/>
  <c r="L262" i="14"/>
  <c r="BA262" i="14"/>
  <c r="K262" i="14"/>
  <c r="W262" i="14"/>
  <c r="AV262" i="14"/>
  <c r="AH262" i="14"/>
  <c r="BC262" i="14"/>
  <c r="J262" i="14"/>
  <c r="AI262" i="14"/>
  <c r="AB262" i="14"/>
  <c r="AK262" i="14"/>
  <c r="AC262" i="14"/>
  <c r="V262" i="14"/>
  <c r="AJ262" i="14"/>
  <c r="AW262" i="14"/>
  <c r="Y262" i="14"/>
  <c r="O262" i="14"/>
  <c r="AU262" i="14"/>
  <c r="AP262" i="14"/>
  <c r="AO262" i="14"/>
  <c r="AF262" i="14"/>
  <c r="AQ262" i="14"/>
  <c r="N262" i="14"/>
  <c r="AZ262" i="14"/>
  <c r="AM262" i="14"/>
  <c r="BF262" i="14"/>
  <c r="Z262" i="14"/>
  <c r="AG262" i="14"/>
  <c r="P262" i="14"/>
  <c r="AR262" i="14"/>
  <c r="AY262" i="14"/>
  <c r="S262" i="14"/>
  <c r="AL262" i="14"/>
  <c r="BE262" i="14"/>
  <c r="AN262" i="14"/>
  <c r="U262" i="14"/>
  <c r="AE262" i="14"/>
  <c r="AX262" i="14"/>
  <c r="R262" i="14"/>
  <c r="Q262" i="14"/>
  <c r="M262" i="14"/>
  <c r="AA262" i="14"/>
  <c r="AD262" i="14"/>
  <c r="BD262" i="14"/>
  <c r="T262" i="14"/>
  <c r="I262" i="14"/>
  <c r="X262" i="14"/>
  <c r="AA64" i="14"/>
  <c r="N64" i="14"/>
  <c r="I64" i="14"/>
  <c r="X47" i="14"/>
  <c r="X46" i="14"/>
  <c r="T47" i="14"/>
  <c r="T46" i="14"/>
  <c r="AZ47" i="14"/>
  <c r="AZ46" i="14"/>
  <c r="BB46" i="14"/>
  <c r="BB47" i="14"/>
  <c r="AM46" i="14"/>
  <c r="AM47" i="14"/>
  <c r="Q47" i="14"/>
  <c r="Q46" i="14"/>
  <c r="AP46" i="14"/>
  <c r="AP47" i="14"/>
  <c r="AB46" i="14"/>
  <c r="AB47" i="14"/>
  <c r="AD46" i="14"/>
  <c r="AD47" i="14"/>
  <c r="K47" i="14"/>
  <c r="K46" i="14"/>
  <c r="AK47" i="14"/>
  <c r="AK46" i="14"/>
  <c r="AN47" i="14"/>
  <c r="AN46" i="14"/>
  <c r="R46" i="14"/>
  <c r="R47" i="14"/>
  <c r="AX47" i="14"/>
  <c r="AX46" i="14"/>
  <c r="AJ46" i="14"/>
  <c r="AJ47" i="14"/>
  <c r="P46" i="14"/>
  <c r="P47" i="14"/>
  <c r="AV47" i="14"/>
  <c r="AV46" i="14"/>
  <c r="Z47" i="14"/>
  <c r="Z46" i="14"/>
  <c r="BF46" i="14"/>
  <c r="BF47" i="14"/>
  <c r="L47" i="14"/>
  <c r="L46" i="14"/>
  <c r="AR46" i="14"/>
  <c r="AR47" i="14"/>
  <c r="I47" i="14"/>
  <c r="I46" i="14"/>
  <c r="N47" i="14"/>
  <c r="N46" i="14"/>
  <c r="AT46" i="14"/>
  <c r="AT47" i="14"/>
  <c r="S47" i="14"/>
  <c r="S46" i="14"/>
  <c r="AI47" i="14"/>
  <c r="AI46" i="14"/>
  <c r="AY47" i="14"/>
  <c r="AY46" i="14"/>
  <c r="M47" i="14"/>
  <c r="M46" i="14"/>
  <c r="AC47" i="14"/>
  <c r="AC46" i="14"/>
  <c r="AS47" i="14"/>
  <c r="AS46" i="14"/>
  <c r="BD46" i="14"/>
  <c r="BD47" i="14"/>
  <c r="V46" i="14"/>
  <c r="V47" i="14"/>
  <c r="BC46" i="14"/>
  <c r="BC47" i="14"/>
  <c r="AG47" i="14"/>
  <c r="AG46" i="14"/>
  <c r="AQ47" i="14"/>
  <c r="AQ46" i="14"/>
  <c r="BA47" i="14"/>
  <c r="BA46" i="14"/>
  <c r="AH46" i="14"/>
  <c r="AH47" i="14"/>
  <c r="W47" i="14"/>
  <c r="W46" i="14"/>
  <c r="AW47" i="14"/>
  <c r="AW46" i="14"/>
  <c r="AF47" i="14"/>
  <c r="AF46" i="14"/>
  <c r="J46" i="14"/>
  <c r="J47" i="14"/>
  <c r="AA46" i="14"/>
  <c r="AA47" i="14"/>
  <c r="U47" i="14"/>
  <c r="U46" i="14"/>
  <c r="AL47" i="14"/>
  <c r="AL46" i="14"/>
  <c r="O47" i="14"/>
  <c r="O46" i="14"/>
  <c r="AE46" i="14"/>
  <c r="AE47" i="14"/>
  <c r="AU47" i="14"/>
  <c r="AU46" i="14"/>
  <c r="Y47" i="14"/>
  <c r="Y46" i="14"/>
  <c r="AO47" i="14"/>
  <c r="AO46" i="14"/>
  <c r="BE47" i="14"/>
  <c r="BE46" i="14"/>
  <c r="J48" i="14"/>
  <c r="AD48" i="14"/>
  <c r="AA48" i="14"/>
  <c r="BA48" i="14"/>
  <c r="AE48" i="14"/>
  <c r="AO48" i="14"/>
  <c r="P48" i="14"/>
  <c r="BF48" i="14"/>
  <c r="L48" i="14"/>
  <c r="AT48" i="14"/>
  <c r="AI48" i="14"/>
  <c r="AC48" i="14"/>
  <c r="AF48" i="14"/>
  <c r="AP48" i="14"/>
  <c r="AB48" i="14"/>
  <c r="K48" i="14"/>
  <c r="AQ48" i="14"/>
  <c r="U48" i="14"/>
  <c r="AK48" i="14"/>
  <c r="AN48" i="14"/>
  <c r="R48" i="14"/>
  <c r="AX48" i="14"/>
  <c r="AJ48" i="14"/>
  <c r="AL48" i="14"/>
  <c r="O48" i="14"/>
  <c r="AU48" i="14"/>
  <c r="Y48" i="14"/>
  <c r="BE48" i="14"/>
  <c r="AV48" i="14"/>
  <c r="Z48" i="14"/>
  <c r="AR48" i="14"/>
  <c r="I48" i="14"/>
  <c r="N48" i="14"/>
  <c r="S48" i="14"/>
  <c r="AY48" i="14"/>
  <c r="M48" i="14"/>
  <c r="AS48" i="14"/>
  <c r="X48" i="14"/>
  <c r="BD48" i="14"/>
  <c r="AH48" i="14"/>
  <c r="T48" i="14"/>
  <c r="AZ48" i="14"/>
  <c r="V48" i="14"/>
  <c r="BB48" i="14"/>
  <c r="W48" i="14"/>
  <c r="AM48" i="14"/>
  <c r="BC48" i="14"/>
  <c r="Q48" i="14"/>
  <c r="AG48" i="14"/>
  <c r="AW48" i="14"/>
  <c r="O228" i="14"/>
  <c r="O229" i="14" s="1"/>
  <c r="O48" i="13" s="1"/>
  <c r="AU228" i="14"/>
  <c r="AU229" i="14" s="1"/>
  <c r="J228" i="14"/>
  <c r="J229" i="14" s="1"/>
  <c r="J48" i="13" s="1"/>
  <c r="W228" i="14"/>
  <c r="W229" i="14" s="1"/>
  <c r="W48" i="13" s="1"/>
  <c r="AM228" i="14"/>
  <c r="AM229" i="14" s="1"/>
  <c r="BC228" i="14"/>
  <c r="BC229" i="14" s="1"/>
  <c r="AE228" i="14"/>
  <c r="AE229" i="14" s="1"/>
  <c r="R229" i="14"/>
  <c r="R48" i="13" s="1"/>
  <c r="AX229" i="14"/>
  <c r="M229" i="14"/>
  <c r="M48" i="13" s="1"/>
  <c r="AC229" i="14"/>
  <c r="AC48" i="13" s="1"/>
  <c r="AS229" i="14"/>
  <c r="AH229" i="14"/>
  <c r="P229" i="14"/>
  <c r="P48" i="13" s="1"/>
  <c r="AF229" i="14"/>
  <c r="AV229" i="14"/>
  <c r="BF229" i="14"/>
  <c r="BD244" i="14"/>
  <c r="AV244" i="14"/>
  <c r="Y244" i="14"/>
  <c r="Y51" i="13" s="1"/>
  <c r="K244" i="14"/>
  <c r="K51" i="13" s="1"/>
  <c r="AB244" i="14"/>
  <c r="AB51" i="13" s="1"/>
  <c r="AR244" i="14"/>
  <c r="AU244" i="14"/>
  <c r="AD244" i="14"/>
  <c r="BF244" i="14"/>
  <c r="BA244" i="14"/>
  <c r="U244" i="14"/>
  <c r="U51" i="13" s="1"/>
  <c r="AT244" i="14"/>
  <c r="M244" i="14"/>
  <c r="M51" i="13" s="1"/>
  <c r="L244" i="14"/>
  <c r="L51" i="13" s="1"/>
  <c r="AW244" i="14"/>
  <c r="AY244" i="14"/>
  <c r="AJ244" i="14"/>
  <c r="AI244" i="14"/>
  <c r="X244" i="14"/>
  <c r="X51" i="13" s="1"/>
  <c r="AN244" i="14"/>
  <c r="BC244" i="14"/>
  <c r="AP244" i="14"/>
  <c r="U229" i="14"/>
  <c r="U48" i="13" s="1"/>
  <c r="AK229" i="14"/>
  <c r="BA229" i="14"/>
  <c r="AL244" i="14"/>
  <c r="AX244" i="14"/>
  <c r="AE244" i="14"/>
  <c r="Q244" i="14"/>
  <c r="Q51" i="13" s="1"/>
  <c r="AQ244" i="14"/>
  <c r="N244" i="14"/>
  <c r="N51" i="13" s="1"/>
  <c r="AK244" i="14"/>
  <c r="AF244" i="14"/>
  <c r="AM244" i="14"/>
  <c r="Z244" i="14"/>
  <c r="Z51" i="13" s="1"/>
  <c r="P244" i="14"/>
  <c r="P51" i="13" s="1"/>
  <c r="S244" i="14"/>
  <c r="S51" i="13" s="1"/>
  <c r="BB244" i="14"/>
  <c r="AG244" i="14"/>
  <c r="Z229" i="14"/>
  <c r="Z48" i="13" s="1"/>
  <c r="AP229" i="14"/>
  <c r="X229" i="14"/>
  <c r="X48" i="13" s="1"/>
  <c r="AN229" i="14"/>
  <c r="BD229" i="14"/>
  <c r="V244" i="14"/>
  <c r="V51" i="13" s="1"/>
  <c r="AH244" i="14"/>
  <c r="O244" i="14"/>
  <c r="O51" i="13" s="1"/>
  <c r="T244" i="14"/>
  <c r="T51" i="13" s="1"/>
  <c r="R244" i="14"/>
  <c r="R51" i="13" s="1"/>
  <c r="AA244" i="14"/>
  <c r="AA51" i="13" s="1"/>
  <c r="AO244" i="14"/>
  <c r="AZ244" i="14"/>
  <c r="AS244" i="14"/>
  <c r="W244" i="14"/>
  <c r="W51" i="13" s="1"/>
  <c r="J244" i="14"/>
  <c r="J51" i="13" s="1"/>
  <c r="AC244" i="14"/>
  <c r="AC51" i="13" s="1"/>
  <c r="BE244" i="14"/>
  <c r="I239" i="14"/>
  <c r="I50" i="13" s="1"/>
  <c r="AW229" i="14"/>
  <c r="I229" i="14"/>
  <c r="I48" i="13" s="1"/>
  <c r="AA229" i="14"/>
  <c r="AA48" i="13" s="1"/>
  <c r="AT229" i="14"/>
  <c r="N229" i="14"/>
  <c r="N48" i="13" s="1"/>
  <c r="T229" i="14"/>
  <c r="T48" i="13" s="1"/>
  <c r="AG229" i="14"/>
  <c r="AR229" i="14"/>
  <c r="AY229" i="14"/>
  <c r="S229" i="14"/>
  <c r="S48" i="13" s="1"/>
  <c r="AL229" i="14"/>
  <c r="BE229" i="14"/>
  <c r="Q229" i="14"/>
  <c r="Q48" i="13" s="1"/>
  <c r="AB229" i="14"/>
  <c r="AB48" i="13" s="1"/>
  <c r="AQ229" i="14"/>
  <c r="K229" i="14"/>
  <c r="K48" i="13" s="1"/>
  <c r="AD229" i="14"/>
  <c r="AO229" i="14"/>
  <c r="AZ229" i="14"/>
  <c r="L229" i="14"/>
  <c r="L48" i="13" s="1"/>
  <c r="AI229" i="14"/>
  <c r="BB229" i="14"/>
  <c r="V229" i="14"/>
  <c r="V48" i="13" s="1"/>
  <c r="Y229" i="14"/>
  <c r="Y48" i="13" s="1"/>
  <c r="AJ229" i="14"/>
  <c r="AA182" i="14"/>
  <c r="AA181" i="14"/>
  <c r="N181" i="14"/>
  <c r="N182" i="14"/>
  <c r="N239" i="14"/>
  <c r="N50" i="13" s="1"/>
  <c r="AL239" i="14"/>
  <c r="S239" i="14"/>
  <c r="S50" i="13" s="1"/>
  <c r="AY239" i="14"/>
  <c r="AE239" i="14"/>
  <c r="AJ239" i="14"/>
  <c r="AA239" i="14"/>
  <c r="AA50" i="13" s="1"/>
  <c r="AH239" i="14"/>
  <c r="V239" i="14"/>
  <c r="V50" i="13" s="1"/>
  <c r="R239" i="14"/>
  <c r="R50" i="13" s="1"/>
  <c r="AZ239" i="14"/>
  <c r="AG239" i="14"/>
  <c r="AU239" i="14"/>
  <c r="M239" i="14"/>
  <c r="M50" i="13" s="1"/>
  <c r="AV239" i="14"/>
  <c r="AN239" i="14"/>
  <c r="BF239" i="14"/>
  <c r="Z239" i="14"/>
  <c r="Z50" i="13" s="1"/>
  <c r="AB239" i="14"/>
  <c r="AB50" i="13" s="1"/>
  <c r="AO239" i="14"/>
  <c r="AW239" i="14"/>
  <c r="BA239" i="14"/>
  <c r="AM239" i="14"/>
  <c r="AI239" i="14"/>
  <c r="BE239" i="14"/>
  <c r="P239" i="14"/>
  <c r="P50" i="13" s="1"/>
  <c r="O239" i="14"/>
  <c r="O50" i="13" s="1"/>
  <c r="AF239" i="14"/>
  <c r="AT239" i="14"/>
  <c r="BD239" i="14"/>
  <c r="T239" i="14"/>
  <c r="T50" i="13" s="1"/>
  <c r="AC239" i="14"/>
  <c r="AC50" i="13" s="1"/>
  <c r="AK239" i="14"/>
  <c r="BC239" i="14"/>
  <c r="J239" i="14"/>
  <c r="J50" i="13" s="1"/>
  <c r="K239" i="14"/>
  <c r="K50" i="13" s="1"/>
  <c r="Q239" i="14"/>
  <c r="Q50" i="13" s="1"/>
  <c r="U239" i="14"/>
  <c r="U50" i="13" s="1"/>
  <c r="W239" i="14"/>
  <c r="W50" i="13" s="1"/>
  <c r="BB239" i="14"/>
  <c r="Y239" i="14"/>
  <c r="Y50" i="13" s="1"/>
  <c r="AR239" i="14"/>
  <c r="AX239" i="14"/>
  <c r="AS239" i="14"/>
  <c r="AQ239" i="14"/>
  <c r="AD239" i="14"/>
  <c r="X239" i="14"/>
  <c r="X50" i="13" s="1"/>
  <c r="AP239" i="14"/>
  <c r="L239" i="14"/>
  <c r="L50" i="13" s="1"/>
  <c r="AN45" i="14"/>
  <c r="AN44" i="14"/>
  <c r="AN43" i="14"/>
  <c r="R44" i="14"/>
  <c r="R43" i="14"/>
  <c r="R45" i="14"/>
  <c r="AX44" i="14"/>
  <c r="AX43" i="14"/>
  <c r="AX45" i="14"/>
  <c r="AJ44" i="14"/>
  <c r="AJ45" i="14"/>
  <c r="AJ43" i="14"/>
  <c r="I41" i="14"/>
  <c r="I42" i="14"/>
  <c r="I66" i="14"/>
  <c r="I63" i="14"/>
  <c r="AL44" i="14"/>
  <c r="AL43" i="14"/>
  <c r="AL45" i="14"/>
  <c r="O44" i="14"/>
  <c r="O43" i="14"/>
  <c r="O45" i="14"/>
  <c r="AE44" i="14"/>
  <c r="AE43" i="14"/>
  <c r="AE45" i="14"/>
  <c r="AU44" i="14"/>
  <c r="AU43" i="14"/>
  <c r="AU45" i="14"/>
  <c r="Y45" i="14"/>
  <c r="Y44" i="14"/>
  <c r="Y43" i="14"/>
  <c r="AO45" i="14"/>
  <c r="AO44" i="14"/>
  <c r="AO43" i="14"/>
  <c r="BE45" i="14"/>
  <c r="BE44" i="14"/>
  <c r="BE43" i="14"/>
  <c r="N41" i="14"/>
  <c r="N42" i="14"/>
  <c r="N66" i="14"/>
  <c r="N63" i="14"/>
  <c r="P44" i="14"/>
  <c r="P43" i="14"/>
  <c r="P45" i="14"/>
  <c r="AV45" i="14"/>
  <c r="AV44" i="14"/>
  <c r="AV43" i="14"/>
  <c r="Z43" i="14"/>
  <c r="Z45" i="14"/>
  <c r="Z44" i="14"/>
  <c r="BF44" i="14"/>
  <c r="BF43" i="14"/>
  <c r="BF45" i="14"/>
  <c r="L45" i="14"/>
  <c r="L44" i="14"/>
  <c r="L43" i="14"/>
  <c r="AR43" i="14"/>
  <c r="AR45" i="14"/>
  <c r="AR44" i="14"/>
  <c r="I45" i="14"/>
  <c r="I44" i="14"/>
  <c r="I43" i="14"/>
  <c r="N45" i="14"/>
  <c r="N44" i="14"/>
  <c r="N43" i="14"/>
  <c r="AT44" i="14"/>
  <c r="AT45" i="14"/>
  <c r="AT43" i="14"/>
  <c r="S45" i="14"/>
  <c r="S44" i="14"/>
  <c r="S43" i="14"/>
  <c r="AI45" i="14"/>
  <c r="AI43" i="14"/>
  <c r="AI44" i="14"/>
  <c r="AY45" i="14"/>
  <c r="AY43" i="14"/>
  <c r="AY44" i="14"/>
  <c r="M45" i="14"/>
  <c r="M44" i="14"/>
  <c r="M43" i="14"/>
  <c r="AC45" i="14"/>
  <c r="AC44" i="14"/>
  <c r="AC43" i="14"/>
  <c r="AS45" i="14"/>
  <c r="AS43" i="14"/>
  <c r="AS44" i="14"/>
  <c r="X44" i="14"/>
  <c r="X45" i="14"/>
  <c r="X43" i="14"/>
  <c r="BD45" i="14"/>
  <c r="BD43" i="14"/>
  <c r="BD44" i="14"/>
  <c r="AH44" i="14"/>
  <c r="AH45" i="14"/>
  <c r="AH43" i="14"/>
  <c r="T44" i="14"/>
  <c r="T45" i="14"/>
  <c r="T43" i="14"/>
  <c r="AZ44" i="14"/>
  <c r="AZ45" i="14"/>
  <c r="AZ43" i="14"/>
  <c r="V43" i="14"/>
  <c r="V44" i="14"/>
  <c r="V45" i="14"/>
  <c r="BB44" i="14"/>
  <c r="BB45" i="14"/>
  <c r="BB43" i="14"/>
  <c r="W44" i="14"/>
  <c r="W43" i="14"/>
  <c r="W45" i="14"/>
  <c r="AM43" i="14"/>
  <c r="AM45" i="14"/>
  <c r="AM44" i="14"/>
  <c r="BC43" i="14"/>
  <c r="BC45" i="14"/>
  <c r="BC44" i="14"/>
  <c r="Q45" i="14"/>
  <c r="Q44" i="14"/>
  <c r="Q43" i="14"/>
  <c r="AG45" i="14"/>
  <c r="AG44" i="14"/>
  <c r="AG43" i="14"/>
  <c r="AW45" i="14"/>
  <c r="AW43" i="14"/>
  <c r="AW44" i="14"/>
  <c r="AF45" i="14"/>
  <c r="AF44" i="14"/>
  <c r="AF43" i="14"/>
  <c r="AA42" i="14"/>
  <c r="AA41" i="14"/>
  <c r="AA66" i="14"/>
  <c r="AA63" i="14"/>
  <c r="AP44" i="14"/>
  <c r="AP45" i="14"/>
  <c r="AP43" i="14"/>
  <c r="AB45" i="14"/>
  <c r="AB43" i="14"/>
  <c r="AB44" i="14"/>
  <c r="J44" i="14"/>
  <c r="J43" i="14"/>
  <c r="J45" i="14"/>
  <c r="AD44" i="14"/>
  <c r="AD45" i="14"/>
  <c r="AD43" i="14"/>
  <c r="K45" i="14"/>
  <c r="K44" i="14"/>
  <c r="K43" i="14"/>
  <c r="AA45" i="14"/>
  <c r="AA43" i="14"/>
  <c r="AA44" i="14"/>
  <c r="AQ43" i="14"/>
  <c r="AQ45" i="14"/>
  <c r="AQ44" i="14"/>
  <c r="U45" i="14"/>
  <c r="U43" i="14"/>
  <c r="U44" i="14"/>
  <c r="AK45" i="14"/>
  <c r="AK44" i="14"/>
  <c r="AK43" i="14"/>
  <c r="BA45" i="14"/>
  <c r="BA44" i="14"/>
  <c r="BA43" i="14"/>
  <c r="I244" i="14"/>
  <c r="I51" i="13" s="1"/>
  <c r="AQ192" i="14"/>
  <c r="AQ38" i="13" s="1"/>
  <c r="T192" i="14"/>
  <c r="T38" i="13" s="1"/>
  <c r="I192" i="14"/>
  <c r="I38" i="13" s="1"/>
  <c r="K192" i="14"/>
  <c r="K38" i="13" s="1"/>
  <c r="AY192" i="14"/>
  <c r="AY38" i="13" s="1"/>
  <c r="BB192" i="14"/>
  <c r="BB38" i="13" s="1"/>
  <c r="AD192" i="14"/>
  <c r="AD38" i="13" s="1"/>
  <c r="AL192" i="14"/>
  <c r="AL38" i="13" s="1"/>
  <c r="AZ192" i="14"/>
  <c r="AZ38" i="13" s="1"/>
  <c r="AW192" i="14"/>
  <c r="AW38" i="13" s="1"/>
  <c r="Q192" i="14"/>
  <c r="Q38" i="13" s="1"/>
  <c r="AU192" i="14"/>
  <c r="AU38" i="13" s="1"/>
  <c r="AH192" i="14"/>
  <c r="AH38" i="13" s="1"/>
  <c r="AS192" i="14"/>
  <c r="AS38" i="13" s="1"/>
  <c r="W192" i="14"/>
  <c r="W38" i="13" s="1"/>
  <c r="J192" i="14"/>
  <c r="J38" i="13" s="1"/>
  <c r="AE192" i="14"/>
  <c r="AE38" i="13" s="1"/>
  <c r="R192" i="14"/>
  <c r="R38" i="13" s="1"/>
  <c r="AJ192" i="14"/>
  <c r="AJ38" i="13" s="1"/>
  <c r="V192" i="14"/>
  <c r="V38" i="13" s="1"/>
  <c r="P192" i="14"/>
  <c r="P38" i="13" s="1"/>
  <c r="AT192" i="14"/>
  <c r="AT38" i="13" s="1"/>
  <c r="Y192" i="14"/>
  <c r="Y38" i="13" s="1"/>
  <c r="AR192" i="14"/>
  <c r="AR38" i="13" s="1"/>
  <c r="BF192" i="14"/>
  <c r="AO192" i="14"/>
  <c r="AO38" i="13" s="1"/>
  <c r="AF192" i="14"/>
  <c r="AF38" i="13" s="1"/>
  <c r="BE192" i="14"/>
  <c r="M192" i="14"/>
  <c r="M38" i="13" s="1"/>
  <c r="O192" i="14"/>
  <c r="O38" i="13" s="1"/>
  <c r="BA192" i="14"/>
  <c r="BA38" i="13" s="1"/>
  <c r="AC192" i="14"/>
  <c r="AC38" i="13" s="1"/>
  <c r="AK192" i="14"/>
  <c r="AK38" i="13" s="1"/>
  <c r="BD192" i="14"/>
  <c r="BC192" i="14"/>
  <c r="AP192" i="14"/>
  <c r="AP38" i="13" s="1"/>
  <c r="U192" i="14"/>
  <c r="U38" i="13" s="1"/>
  <c r="X192" i="14"/>
  <c r="X38" i="13" s="1"/>
  <c r="AX192" i="14"/>
  <c r="AX38" i="13" s="1"/>
  <c r="AG192" i="14"/>
  <c r="AG38" i="13" s="1"/>
  <c r="AI192" i="14"/>
  <c r="AI38" i="13" s="1"/>
  <c r="L192" i="14"/>
  <c r="L38" i="13" s="1"/>
  <c r="AA192" i="14"/>
  <c r="AA38" i="13" s="1"/>
  <c r="N192" i="14"/>
  <c r="N38" i="13" s="1"/>
  <c r="AB192" i="14"/>
  <c r="AB38" i="13" s="1"/>
  <c r="AM192" i="14"/>
  <c r="AM38" i="13" s="1"/>
  <c r="Z192" i="14"/>
  <c r="Z38" i="13" s="1"/>
  <c r="AV192" i="14"/>
  <c r="AV38" i="13" s="1"/>
  <c r="S192" i="14"/>
  <c r="S38" i="13" s="1"/>
  <c r="AN192" i="14"/>
  <c r="AN38" i="13" s="1"/>
  <c r="AL173" i="14"/>
  <c r="AL44" i="13" s="1"/>
  <c r="BE173" i="14"/>
  <c r="AN173" i="14"/>
  <c r="AN44" i="13" s="1"/>
  <c r="BA173" i="14"/>
  <c r="BA44" i="13" s="1"/>
  <c r="AF173" i="14"/>
  <c r="AF44" i="13" s="1"/>
  <c r="AD173" i="14"/>
  <c r="AD44" i="13" s="1"/>
  <c r="L173" i="14"/>
  <c r="L44" i="13" s="1"/>
  <c r="AU173" i="14"/>
  <c r="AU44" i="13" s="1"/>
  <c r="AE173" i="14"/>
  <c r="AE44" i="13" s="1"/>
  <c r="T173" i="14"/>
  <c r="T44" i="13" s="1"/>
  <c r="AM173" i="14"/>
  <c r="AM44" i="13" s="1"/>
  <c r="Z173" i="14"/>
  <c r="Z44" i="13" s="1"/>
  <c r="V173" i="14"/>
  <c r="V44" i="13" s="1"/>
  <c r="O173" i="14"/>
  <c r="O44" i="13" s="1"/>
  <c r="AH173" i="14"/>
  <c r="AH44" i="13" s="1"/>
  <c r="AW173" i="14"/>
  <c r="AW44" i="13" s="1"/>
  <c r="AB173" i="14"/>
  <c r="AB44" i="13" s="1"/>
  <c r="AT173" i="14"/>
  <c r="AT44" i="13" s="1"/>
  <c r="N173" i="14"/>
  <c r="N44" i="13" s="1"/>
  <c r="AO173" i="14"/>
  <c r="AO44" i="13" s="1"/>
  <c r="BD173" i="14"/>
  <c r="X173" i="14"/>
  <c r="X44" i="13" s="1"/>
  <c r="J173" i="14"/>
  <c r="J44" i="13" s="1"/>
  <c r="AV173" i="14"/>
  <c r="AV44" i="13" s="1"/>
  <c r="AC173" i="14"/>
  <c r="AC44" i="13" s="1"/>
  <c r="AI173" i="14"/>
  <c r="AI44" i="13" s="1"/>
  <c r="BB173" i="14"/>
  <c r="BB44" i="13" s="1"/>
  <c r="U173" i="14"/>
  <c r="U44" i="13" s="1"/>
  <c r="R173" i="14"/>
  <c r="R44" i="13" s="1"/>
  <c r="AS173" i="14"/>
  <c r="AS44" i="13" s="1"/>
  <c r="AQ173" i="14"/>
  <c r="AQ44" i="13" s="1"/>
  <c r="AA173" i="14"/>
  <c r="AA44" i="13" s="1"/>
  <c r="AK173" i="14"/>
  <c r="AK44" i="13" s="1"/>
  <c r="BC173" i="14"/>
  <c r="AP173" i="14"/>
  <c r="AP44" i="13" s="1"/>
  <c r="AG173" i="14"/>
  <c r="AG44" i="13" s="1"/>
  <c r="AY173" i="14"/>
  <c r="AY44" i="13" s="1"/>
  <c r="K173" i="14"/>
  <c r="K44" i="13" s="1"/>
  <c r="P173" i="14"/>
  <c r="P44" i="13" s="1"/>
  <c r="S173" i="14"/>
  <c r="S44" i="13" s="1"/>
  <c r="Y173" i="14"/>
  <c r="Y44" i="13" s="1"/>
  <c r="AJ173" i="14"/>
  <c r="AJ44" i="13" s="1"/>
  <c r="AX173" i="14"/>
  <c r="AX44" i="13" s="1"/>
  <c r="Q173" i="14"/>
  <c r="Q44" i="13" s="1"/>
  <c r="M173" i="14"/>
  <c r="M44" i="13" s="1"/>
  <c r="AZ173" i="14"/>
  <c r="AZ44" i="13" s="1"/>
  <c r="W173" i="14"/>
  <c r="W44" i="13" s="1"/>
  <c r="BF173" i="14"/>
  <c r="AR173" i="14"/>
  <c r="AR44" i="13" s="1"/>
  <c r="AL167" i="14"/>
  <c r="AL168" i="14" s="1"/>
  <c r="AL43" i="13" s="1"/>
  <c r="Y167" i="14"/>
  <c r="Y168" i="14" s="1"/>
  <c r="Y43" i="13" s="1"/>
  <c r="AN167" i="14"/>
  <c r="AN168" i="14" s="1"/>
  <c r="AN43" i="13" s="1"/>
  <c r="AU167" i="14"/>
  <c r="AU168" i="14" s="1"/>
  <c r="AU43" i="13" s="1"/>
  <c r="AE167" i="14"/>
  <c r="AE168" i="14" s="1"/>
  <c r="AE43" i="13" s="1"/>
  <c r="AH167" i="14"/>
  <c r="AH168" i="14" s="1"/>
  <c r="AH43" i="13" s="1"/>
  <c r="M167" i="14"/>
  <c r="M168" i="14" s="1"/>
  <c r="M43" i="13" s="1"/>
  <c r="K167" i="14"/>
  <c r="K168" i="14" s="1"/>
  <c r="K43" i="13" s="1"/>
  <c r="BD167" i="14"/>
  <c r="BD168" i="14" s="1"/>
  <c r="X167" i="14"/>
  <c r="X168" i="14" s="1"/>
  <c r="X43" i="13" s="1"/>
  <c r="T167" i="14"/>
  <c r="T168" i="14" s="1"/>
  <c r="T43" i="13" s="1"/>
  <c r="BC167" i="14"/>
  <c r="BC168" i="14" s="1"/>
  <c r="Z167" i="14"/>
  <c r="Z168" i="14" s="1"/>
  <c r="Z43" i="13" s="1"/>
  <c r="AV167" i="14"/>
  <c r="AV168" i="14" s="1"/>
  <c r="AV43" i="13" s="1"/>
  <c r="L167" i="14"/>
  <c r="L168" i="14" s="1"/>
  <c r="L43" i="13" s="1"/>
  <c r="V167" i="14"/>
  <c r="V168" i="14" s="1"/>
  <c r="V43" i="13" s="1"/>
  <c r="O167" i="14"/>
  <c r="O168" i="14" s="1"/>
  <c r="O43" i="13" s="1"/>
  <c r="AX167" i="14"/>
  <c r="AX168" i="14" s="1"/>
  <c r="AX43" i="13" s="1"/>
  <c r="R167" i="14"/>
  <c r="R168" i="14" s="1"/>
  <c r="R43" i="13" s="1"/>
  <c r="AB167" i="14"/>
  <c r="AB168" i="14" s="1"/>
  <c r="AB43" i="13" s="1"/>
  <c r="AC167" i="14"/>
  <c r="AC168" i="14" s="1"/>
  <c r="AC43" i="13" s="1"/>
  <c r="AI167" i="14"/>
  <c r="AI168" i="14" s="1"/>
  <c r="AI43" i="13" s="1"/>
  <c r="S167" i="14"/>
  <c r="S168" i="14" s="1"/>
  <c r="S43" i="13" s="1"/>
  <c r="BE167" i="14"/>
  <c r="BE168" i="14" s="1"/>
  <c r="BA167" i="14"/>
  <c r="BA168" i="14" s="1"/>
  <c r="BA43" i="13" s="1"/>
  <c r="U167" i="14"/>
  <c r="U168" i="14" s="1"/>
  <c r="U43" i="13" s="1"/>
  <c r="AJ167" i="14"/>
  <c r="AJ168" i="14" s="1"/>
  <c r="AJ43" i="13" s="1"/>
  <c r="AW167" i="14"/>
  <c r="AW168" i="14" s="1"/>
  <c r="AW43" i="13" s="1"/>
  <c r="Q167" i="14"/>
  <c r="Q168" i="14" s="1"/>
  <c r="Q43" i="13" s="1"/>
  <c r="AF167" i="14"/>
  <c r="AF168" i="14" s="1"/>
  <c r="AF43" i="13" s="1"/>
  <c r="AZ167" i="14"/>
  <c r="AZ168" i="14" s="1"/>
  <c r="AZ43" i="13" s="1"/>
  <c r="W167" i="14"/>
  <c r="W168" i="14" s="1"/>
  <c r="W43" i="13" s="1"/>
  <c r="BF167" i="14"/>
  <c r="BF168" i="14" s="1"/>
  <c r="AY167" i="14"/>
  <c r="AY168" i="14" s="1"/>
  <c r="AY43" i="13" s="1"/>
  <c r="BB167" i="14"/>
  <c r="BB168" i="14" s="1"/>
  <c r="BB43" i="13" s="1"/>
  <c r="AS167" i="14"/>
  <c r="AS168" i="14" s="1"/>
  <c r="AS43" i="13" s="1"/>
  <c r="AQ167" i="14"/>
  <c r="AQ168" i="14" s="1"/>
  <c r="AQ43" i="13" s="1"/>
  <c r="AA167" i="14"/>
  <c r="AA168" i="14" s="1"/>
  <c r="AA43" i="13" s="1"/>
  <c r="AT167" i="14"/>
  <c r="AT168" i="14" s="1"/>
  <c r="AT43" i="13" s="1"/>
  <c r="AD167" i="14"/>
  <c r="AD168" i="14" s="1"/>
  <c r="AD43" i="13" s="1"/>
  <c r="N167" i="14"/>
  <c r="N168" i="14" s="1"/>
  <c r="N43" i="13" s="1"/>
  <c r="AO167" i="14"/>
  <c r="AO168" i="14" s="1"/>
  <c r="AO43" i="13" s="1"/>
  <c r="AK167" i="14"/>
  <c r="AK168" i="14" s="1"/>
  <c r="AK43" i="13" s="1"/>
  <c r="AM167" i="14"/>
  <c r="AM168" i="14" s="1"/>
  <c r="AM43" i="13" s="1"/>
  <c r="AP167" i="14"/>
  <c r="AP168" i="14" s="1"/>
  <c r="AP43" i="13" s="1"/>
  <c r="J167" i="14"/>
  <c r="J168" i="14" s="1"/>
  <c r="J43" i="13" s="1"/>
  <c r="AG167" i="14"/>
  <c r="AG168" i="14" s="1"/>
  <c r="AG43" i="13" s="1"/>
  <c r="P167" i="14"/>
  <c r="P168" i="14" s="1"/>
  <c r="P43" i="13" s="1"/>
  <c r="AR167" i="14"/>
  <c r="AR168" i="14" s="1"/>
  <c r="AR43" i="13" s="1"/>
  <c r="AY154" i="14"/>
  <c r="AY155" i="14" s="1"/>
  <c r="AY42" i="13" s="1"/>
  <c r="AJ154" i="14"/>
  <c r="AJ155" i="14" s="1"/>
  <c r="AJ42" i="13" s="1"/>
  <c r="AX154" i="14"/>
  <c r="AX155" i="14" s="1"/>
  <c r="AX42" i="13" s="1"/>
  <c r="AW154" i="14"/>
  <c r="AW155" i="14" s="1"/>
  <c r="AW42" i="13" s="1"/>
  <c r="X154" i="14"/>
  <c r="X155" i="14" s="1"/>
  <c r="X42" i="13" s="1"/>
  <c r="AM154" i="14"/>
  <c r="AM155" i="14" s="1"/>
  <c r="AM42" i="13" s="1"/>
  <c r="BF154" i="14"/>
  <c r="BF155" i="14" s="1"/>
  <c r="AV154" i="14"/>
  <c r="AV155" i="14" s="1"/>
  <c r="AV42" i="13" s="1"/>
  <c r="BA154" i="14"/>
  <c r="BA155" i="14" s="1"/>
  <c r="BA42" i="13" s="1"/>
  <c r="AH154" i="14"/>
  <c r="AH155" i="14" s="1"/>
  <c r="AH42" i="13" s="1"/>
  <c r="R154" i="14"/>
  <c r="R155" i="14" s="1"/>
  <c r="R42" i="13" s="1"/>
  <c r="AQ154" i="14"/>
  <c r="AQ155" i="14" s="1"/>
  <c r="AQ42" i="13" s="1"/>
  <c r="AT154" i="14"/>
  <c r="AT155" i="14" s="1"/>
  <c r="AT42" i="13" s="1"/>
  <c r="AO154" i="14"/>
  <c r="AO155" i="14" s="1"/>
  <c r="AO42" i="13" s="1"/>
  <c r="AZ154" i="14"/>
  <c r="AZ155" i="14" s="1"/>
  <c r="AZ42" i="13" s="1"/>
  <c r="W154" i="14"/>
  <c r="W155" i="14" s="1"/>
  <c r="W42" i="13" s="1"/>
  <c r="AR154" i="14"/>
  <c r="AR155" i="14" s="1"/>
  <c r="AR42" i="13" s="1"/>
  <c r="BB154" i="14"/>
  <c r="BB155" i="14" s="1"/>
  <c r="BB42" i="13" s="1"/>
  <c r="AL154" i="14"/>
  <c r="AL155" i="14" s="1"/>
  <c r="AL42" i="13" s="1"/>
  <c r="BE154" i="14"/>
  <c r="BE155" i="14" s="1"/>
  <c r="U154" i="14"/>
  <c r="U155" i="14" s="1"/>
  <c r="U42" i="13" s="1"/>
  <c r="AS154" i="14"/>
  <c r="AS155" i="14" s="1"/>
  <c r="AS42" i="13" s="1"/>
  <c r="M154" i="14"/>
  <c r="M155" i="14" s="1"/>
  <c r="M42" i="13" s="1"/>
  <c r="K154" i="14"/>
  <c r="K155" i="14" s="1"/>
  <c r="K42" i="13" s="1"/>
  <c r="BC154" i="14"/>
  <c r="BC155" i="14" s="1"/>
  <c r="J154" i="14"/>
  <c r="J155" i="14" s="1"/>
  <c r="J42" i="13" s="1"/>
  <c r="AG154" i="14"/>
  <c r="AG155" i="14" s="1"/>
  <c r="AG42" i="13" s="1"/>
  <c r="P154" i="14"/>
  <c r="P155" i="14" s="1"/>
  <c r="P42" i="13" s="1"/>
  <c r="L154" i="14"/>
  <c r="L155" i="14" s="1"/>
  <c r="L42" i="13" s="1"/>
  <c r="S154" i="14"/>
  <c r="S155" i="14" s="1"/>
  <c r="S42" i="13" s="1"/>
  <c r="V154" i="14"/>
  <c r="V155" i="14" s="1"/>
  <c r="V42" i="13" s="1"/>
  <c r="Q154" i="14"/>
  <c r="Q155" i="14" s="1"/>
  <c r="Q42" i="13" s="1"/>
  <c r="AF154" i="14"/>
  <c r="AF155" i="14" s="1"/>
  <c r="AF42" i="13" s="1"/>
  <c r="AD154" i="14"/>
  <c r="AD155" i="14" s="1"/>
  <c r="AD42" i="13" s="1"/>
  <c r="AI154" i="14"/>
  <c r="AI155" i="14" s="1"/>
  <c r="AI42" i="13" s="1"/>
  <c r="Y154" i="14"/>
  <c r="Y155" i="14" s="1"/>
  <c r="Y42" i="13" s="1"/>
  <c r="AE154" i="14"/>
  <c r="AE155" i="14" s="1"/>
  <c r="AE42" i="13" s="1"/>
  <c r="AA154" i="14"/>
  <c r="AA155" i="14" s="1"/>
  <c r="AA42" i="13" s="1"/>
  <c r="N154" i="14"/>
  <c r="N155" i="14" s="1"/>
  <c r="N42" i="13" s="1"/>
  <c r="AK154" i="14"/>
  <c r="AK155" i="14" s="1"/>
  <c r="AK42" i="13" s="1"/>
  <c r="AP154" i="14"/>
  <c r="AP155" i="14" s="1"/>
  <c r="AP42" i="13" s="1"/>
  <c r="Z154" i="14"/>
  <c r="Z155" i="14" s="1"/>
  <c r="Z42" i="13" s="1"/>
  <c r="AN154" i="14"/>
  <c r="AN155" i="14" s="1"/>
  <c r="AN42" i="13" s="1"/>
  <c r="AU154" i="14"/>
  <c r="AU155" i="14" s="1"/>
  <c r="AU42" i="13" s="1"/>
  <c r="O154" i="14"/>
  <c r="O155" i="14" s="1"/>
  <c r="O42" i="13" s="1"/>
  <c r="AB154" i="14"/>
  <c r="AB155" i="14" s="1"/>
  <c r="AB42" i="13" s="1"/>
  <c r="BD154" i="14"/>
  <c r="BD155" i="14" s="1"/>
  <c r="T154" i="14"/>
  <c r="T155" i="14" s="1"/>
  <c r="T42" i="13" s="1"/>
  <c r="AC154" i="14"/>
  <c r="AC155" i="14" s="1"/>
  <c r="AC42" i="13" s="1"/>
  <c r="R120" i="14"/>
  <c r="R34" i="13" s="1"/>
  <c r="AB120" i="14"/>
  <c r="AB34" i="13" s="1"/>
  <c r="AQ120" i="14"/>
  <c r="AQ34" i="13" s="1"/>
  <c r="Z120" i="14"/>
  <c r="Z34" i="13" s="1"/>
  <c r="AV120" i="14"/>
  <c r="AV34" i="13" s="1"/>
  <c r="AS120" i="14"/>
  <c r="AS34" i="13" s="1"/>
  <c r="L120" i="14"/>
  <c r="L34" i="13" s="1"/>
  <c r="N120" i="14"/>
  <c r="N34" i="13" s="1"/>
  <c r="AR120" i="14"/>
  <c r="AR34" i="13" s="1"/>
  <c r="AC120" i="14"/>
  <c r="AC34" i="13" s="1"/>
  <c r="X120" i="14"/>
  <c r="X34" i="13" s="1"/>
  <c r="AX120" i="14"/>
  <c r="AX34" i="13" s="1"/>
  <c r="AU120" i="14"/>
  <c r="AU34" i="13" s="1"/>
  <c r="P120" i="14"/>
  <c r="P34" i="13" s="1"/>
  <c r="AH120" i="14"/>
  <c r="AH34" i="13" s="1"/>
  <c r="AL120" i="14"/>
  <c r="AL34" i="13" s="1"/>
  <c r="Q120" i="14"/>
  <c r="Q34" i="13" s="1"/>
  <c r="AW120" i="14"/>
  <c r="AW34" i="13" s="1"/>
  <c r="AG120" i="14"/>
  <c r="AG34" i="13" s="1"/>
  <c r="S120" i="14"/>
  <c r="S34" i="13" s="1"/>
  <c r="AI120" i="14"/>
  <c r="AI34" i="13" s="1"/>
  <c r="J120" i="14"/>
  <c r="J34" i="13" s="1"/>
  <c r="AM120" i="14"/>
  <c r="AM34" i="13" s="1"/>
  <c r="V120" i="14"/>
  <c r="V34" i="13" s="1"/>
  <c r="AJ120" i="14"/>
  <c r="AJ34" i="13" s="1"/>
  <c r="M120" i="14"/>
  <c r="M34" i="13" s="1"/>
  <c r="AT120" i="14"/>
  <c r="AT34" i="13" s="1"/>
  <c r="I120" i="14"/>
  <c r="I34" i="13" s="1"/>
  <c r="AO120" i="14"/>
  <c r="AO34" i="13" s="1"/>
  <c r="BF120" i="14"/>
  <c r="Y120" i="14"/>
  <c r="Y34" i="13" s="1"/>
  <c r="K120" i="14"/>
  <c r="K34" i="13" s="1"/>
  <c r="W120" i="14"/>
  <c r="W34" i="13" s="1"/>
  <c r="BA120" i="14"/>
  <c r="BA34" i="13" s="1"/>
  <c r="AE120" i="14"/>
  <c r="AE34" i="13" s="1"/>
  <c r="AY120" i="14"/>
  <c r="AY34" i="13" s="1"/>
  <c r="AN120" i="14"/>
  <c r="AN34" i="13" s="1"/>
  <c r="T120" i="14"/>
  <c r="T34" i="13" s="1"/>
  <c r="BC120" i="14"/>
  <c r="AD120" i="14"/>
  <c r="AD34" i="13" s="1"/>
  <c r="AF120" i="14"/>
  <c r="AF34" i="13" s="1"/>
  <c r="AZ120" i="14"/>
  <c r="AZ34" i="13" s="1"/>
  <c r="AP120" i="14"/>
  <c r="AP34" i="13" s="1"/>
  <c r="BD120" i="14"/>
  <c r="AK120" i="14"/>
  <c r="AK34" i="13" s="1"/>
  <c r="BB120" i="14"/>
  <c r="BB34" i="13" s="1"/>
  <c r="U120" i="14"/>
  <c r="U34" i="13" s="1"/>
  <c r="BE120" i="14"/>
  <c r="O120" i="14"/>
  <c r="O34" i="13" s="1"/>
  <c r="AA120" i="14"/>
  <c r="AA34" i="13" s="1"/>
  <c r="BD211" i="14"/>
  <c r="BD213" i="14" s="1"/>
  <c r="BD214" i="14" s="1"/>
  <c r="AN211" i="14"/>
  <c r="AN213" i="14" s="1"/>
  <c r="AN214" i="14" s="1"/>
  <c r="X211" i="14"/>
  <c r="X213" i="14" s="1"/>
  <c r="X214" i="14" s="1"/>
  <c r="BC211" i="14"/>
  <c r="BC213" i="14" s="1"/>
  <c r="BC214" i="14" s="1"/>
  <c r="AM211" i="14"/>
  <c r="AM213" i="14" s="1"/>
  <c r="AM214" i="14" s="1"/>
  <c r="W211" i="14"/>
  <c r="W213" i="14" s="1"/>
  <c r="W214" i="14" s="1"/>
  <c r="BF211" i="14"/>
  <c r="BF213" i="14" s="1"/>
  <c r="BF214" i="14" s="1"/>
  <c r="AP211" i="14"/>
  <c r="AP213" i="14" s="1"/>
  <c r="AP214" i="14" s="1"/>
  <c r="Z211" i="14"/>
  <c r="Z213" i="14" s="1"/>
  <c r="Z214" i="14" s="1"/>
  <c r="J211" i="14"/>
  <c r="J213" i="14" s="1"/>
  <c r="J214" i="14" s="1"/>
  <c r="BA211" i="14"/>
  <c r="BA213" i="14" s="1"/>
  <c r="BA214" i="14" s="1"/>
  <c r="Y211" i="14"/>
  <c r="Y213" i="14" s="1"/>
  <c r="Y214" i="14" s="1"/>
  <c r="AW211" i="14"/>
  <c r="AW213" i="14" s="1"/>
  <c r="AW214" i="14" s="1"/>
  <c r="AF211" i="14"/>
  <c r="AF213" i="14" s="1"/>
  <c r="AF214" i="14" s="1"/>
  <c r="O211" i="14"/>
  <c r="O213" i="14" s="1"/>
  <c r="O214" i="14" s="1"/>
  <c r="AH211" i="14"/>
  <c r="AH213" i="14" s="1"/>
  <c r="AH214" i="14" s="1"/>
  <c r="BE211" i="14"/>
  <c r="BE213" i="14" s="1"/>
  <c r="BE214" i="14" s="1"/>
  <c r="AB211" i="14"/>
  <c r="AB213" i="14" s="1"/>
  <c r="AB214" i="14" s="1"/>
  <c r="U211" i="14"/>
  <c r="U213" i="14" s="1"/>
  <c r="U214" i="14" s="1"/>
  <c r="AZ211" i="14"/>
  <c r="AZ213" i="14" s="1"/>
  <c r="AZ214" i="14" s="1"/>
  <c r="AJ211" i="14"/>
  <c r="AJ213" i="14" s="1"/>
  <c r="AJ214" i="14" s="1"/>
  <c r="T211" i="14"/>
  <c r="T213" i="14" s="1"/>
  <c r="T214" i="14" s="1"/>
  <c r="AY211" i="14"/>
  <c r="AY213" i="14" s="1"/>
  <c r="AY214" i="14" s="1"/>
  <c r="AI211" i="14"/>
  <c r="AI213" i="14" s="1"/>
  <c r="AI214" i="14" s="1"/>
  <c r="S211" i="14"/>
  <c r="S213" i="14" s="1"/>
  <c r="S214" i="14" s="1"/>
  <c r="BB211" i="14"/>
  <c r="BB213" i="14" s="1"/>
  <c r="BB214" i="14" s="1"/>
  <c r="AL211" i="14"/>
  <c r="AL213" i="14" s="1"/>
  <c r="AL214" i="14" s="1"/>
  <c r="V211" i="14"/>
  <c r="V213" i="14" s="1"/>
  <c r="V214" i="14" s="1"/>
  <c r="AS211" i="14"/>
  <c r="AS213" i="14" s="1"/>
  <c r="AS214" i="14" s="1"/>
  <c r="AG211" i="14"/>
  <c r="AG213" i="14" s="1"/>
  <c r="AG214" i="14" s="1"/>
  <c r="I211" i="14"/>
  <c r="Q211" i="14"/>
  <c r="Q213" i="14" s="1"/>
  <c r="Q214" i="14" s="1"/>
  <c r="AV211" i="14"/>
  <c r="AV213" i="14" s="1"/>
  <c r="AV214" i="14" s="1"/>
  <c r="P211" i="14"/>
  <c r="P213" i="14" s="1"/>
  <c r="P214" i="14" s="1"/>
  <c r="AU211" i="14"/>
  <c r="AU213" i="14" s="1"/>
  <c r="AU214" i="14" s="1"/>
  <c r="AE211" i="14"/>
  <c r="AE213" i="14" s="1"/>
  <c r="AE214" i="14" s="1"/>
  <c r="AX211" i="14"/>
  <c r="AX213" i="14" s="1"/>
  <c r="AX214" i="14" s="1"/>
  <c r="R211" i="14"/>
  <c r="R213" i="14" s="1"/>
  <c r="R214" i="14" s="1"/>
  <c r="AC211" i="14"/>
  <c r="AC213" i="14" s="1"/>
  <c r="AC214" i="14" s="1"/>
  <c r="AK211" i="14"/>
  <c r="AK213" i="14" s="1"/>
  <c r="AK214" i="14" s="1"/>
  <c r="AR211" i="14"/>
  <c r="AR213" i="14" s="1"/>
  <c r="AR214" i="14" s="1"/>
  <c r="L211" i="14"/>
  <c r="L213" i="14" s="1"/>
  <c r="L214" i="14" s="1"/>
  <c r="AQ211" i="14"/>
  <c r="AQ213" i="14" s="1"/>
  <c r="AQ214" i="14" s="1"/>
  <c r="AA211" i="14"/>
  <c r="AA213" i="14" s="1"/>
  <c r="AA214" i="14" s="1"/>
  <c r="K211" i="14"/>
  <c r="K213" i="14" s="1"/>
  <c r="K214" i="14" s="1"/>
  <c r="AT211" i="14"/>
  <c r="AT213" i="14" s="1"/>
  <c r="AT214" i="14" s="1"/>
  <c r="AD211" i="14"/>
  <c r="AD213" i="14" s="1"/>
  <c r="AD214" i="14" s="1"/>
  <c r="N211" i="14"/>
  <c r="N213" i="14" s="1"/>
  <c r="N214" i="14" s="1"/>
  <c r="M211" i="14"/>
  <c r="M213" i="14" s="1"/>
  <c r="M214" i="14" s="1"/>
  <c r="AO211" i="14"/>
  <c r="AO213" i="14" s="1"/>
  <c r="AO214" i="14" s="1"/>
  <c r="I182" i="14"/>
  <c r="I181" i="14"/>
  <c r="P12" i="14"/>
  <c r="J86" i="14"/>
  <c r="J95" i="14"/>
  <c r="J103" i="14"/>
  <c r="J58" i="14"/>
  <c r="J59" i="14" s="1"/>
  <c r="J17" i="14"/>
  <c r="J23" i="14" s="1"/>
  <c r="J24" i="13" s="1"/>
  <c r="AH12" i="14"/>
  <c r="R17" i="14"/>
  <c r="R23" i="14" s="1"/>
  <c r="R24" i="13" s="1"/>
  <c r="R86" i="14"/>
  <c r="R58" i="14"/>
  <c r="R59" i="14" s="1"/>
  <c r="R103" i="14"/>
  <c r="R95" i="14"/>
  <c r="AX17" i="14"/>
  <c r="AX23" i="14" s="1"/>
  <c r="AX24" i="13" s="1"/>
  <c r="AX103" i="14"/>
  <c r="AX86" i="14"/>
  <c r="AX58" i="14"/>
  <c r="AX59" i="14" s="1"/>
  <c r="AX95" i="14"/>
  <c r="AM12" i="14"/>
  <c r="W17" i="14"/>
  <c r="W23" i="14" s="1"/>
  <c r="W24" i="13" s="1"/>
  <c r="W58" i="14"/>
  <c r="W59" i="14" s="1"/>
  <c r="W103" i="14"/>
  <c r="W86" i="14"/>
  <c r="W95" i="14"/>
  <c r="BC17" i="14"/>
  <c r="BC23" i="14" s="1"/>
  <c r="BC58" i="14"/>
  <c r="BC59" i="14" s="1"/>
  <c r="BC103" i="14"/>
  <c r="BC95" i="14"/>
  <c r="BC86" i="14"/>
  <c r="AR12" i="14"/>
  <c r="AV12" i="14"/>
  <c r="L12" i="14"/>
  <c r="Z12" i="14"/>
  <c r="AP12" i="14"/>
  <c r="BF15" i="14"/>
  <c r="BF12" i="14"/>
  <c r="Z17" i="14"/>
  <c r="Z23" i="14" s="1"/>
  <c r="Z24" i="13" s="1"/>
  <c r="Z86" i="14"/>
  <c r="Z103" i="14"/>
  <c r="Z58" i="14"/>
  <c r="Z59" i="14" s="1"/>
  <c r="Z95" i="14"/>
  <c r="AP17" i="14"/>
  <c r="AP23" i="14" s="1"/>
  <c r="AP24" i="13" s="1"/>
  <c r="AP86" i="14"/>
  <c r="AP58" i="14"/>
  <c r="AP59" i="14" s="1"/>
  <c r="AP95" i="14"/>
  <c r="AP103" i="14"/>
  <c r="BF17" i="14"/>
  <c r="BF23" i="14" s="1"/>
  <c r="BF95" i="14"/>
  <c r="BF103" i="14"/>
  <c r="BF58" i="14"/>
  <c r="BF59" i="14" s="1"/>
  <c r="BF86" i="14"/>
  <c r="O12" i="14"/>
  <c r="AE12" i="14"/>
  <c r="AU12" i="14"/>
  <c r="O17" i="14"/>
  <c r="O23" i="14" s="1"/>
  <c r="O24" i="13" s="1"/>
  <c r="O58" i="14"/>
  <c r="O59" i="14" s="1"/>
  <c r="O86" i="14"/>
  <c r="O95" i="14"/>
  <c r="O103" i="14"/>
  <c r="AE17" i="14"/>
  <c r="AE23" i="14" s="1"/>
  <c r="AE24" i="13" s="1"/>
  <c r="AE86" i="14"/>
  <c r="AE58" i="14"/>
  <c r="AE59" i="14" s="1"/>
  <c r="AE95" i="14"/>
  <c r="AE103" i="14"/>
  <c r="AU17" i="14"/>
  <c r="AU23" i="14" s="1"/>
  <c r="AU24" i="13" s="1"/>
  <c r="AU58" i="14"/>
  <c r="AU59" i="14" s="1"/>
  <c r="AU86" i="14"/>
  <c r="AU95" i="14"/>
  <c r="AU103" i="14"/>
  <c r="BD15" i="14"/>
  <c r="BD12" i="14"/>
  <c r="X17" i="14"/>
  <c r="X23" i="14" s="1"/>
  <c r="X24" i="13" s="1"/>
  <c r="X103" i="14"/>
  <c r="X86" i="14"/>
  <c r="X95" i="14"/>
  <c r="X58" i="14"/>
  <c r="X59" i="14" s="1"/>
  <c r="AN17" i="14"/>
  <c r="AN23" i="14" s="1"/>
  <c r="AN24" i="13" s="1"/>
  <c r="AN95" i="14"/>
  <c r="AN103" i="14"/>
  <c r="AN58" i="14"/>
  <c r="AN59" i="14" s="1"/>
  <c r="AN86" i="14"/>
  <c r="BD17" i="14"/>
  <c r="BD23" i="14" s="1"/>
  <c r="BD95" i="14"/>
  <c r="BD58" i="14"/>
  <c r="BD59" i="14" s="1"/>
  <c r="BD86" i="14"/>
  <c r="BD103" i="14"/>
  <c r="U12" i="14"/>
  <c r="AK12" i="14"/>
  <c r="BA12" i="14"/>
  <c r="U17" i="14"/>
  <c r="U23" i="14" s="1"/>
  <c r="U24" i="13" s="1"/>
  <c r="U86" i="14"/>
  <c r="U103" i="14"/>
  <c r="U95" i="14"/>
  <c r="U58" i="14"/>
  <c r="U59" i="14" s="1"/>
  <c r="AK17" i="14"/>
  <c r="AK23" i="14" s="1"/>
  <c r="AK24" i="13" s="1"/>
  <c r="AK103" i="14"/>
  <c r="AK58" i="14"/>
  <c r="AK59" i="14" s="1"/>
  <c r="AK86" i="14"/>
  <c r="AK95" i="14"/>
  <c r="BA17" i="14"/>
  <c r="BA23" i="14" s="1"/>
  <c r="BA24" i="13" s="1"/>
  <c r="BA95" i="14"/>
  <c r="BA86" i="14"/>
  <c r="BA58" i="14"/>
  <c r="BA59" i="14" s="1"/>
  <c r="BA103" i="14"/>
  <c r="J12" i="14"/>
  <c r="T12" i="14"/>
  <c r="AD12" i="14"/>
  <c r="AT12" i="14"/>
  <c r="N17" i="14"/>
  <c r="N23" i="14" s="1"/>
  <c r="N24" i="13" s="1"/>
  <c r="N95" i="14"/>
  <c r="N58" i="14"/>
  <c r="N59" i="14" s="1"/>
  <c r="N103" i="14"/>
  <c r="N86" i="14"/>
  <c r="AD17" i="14"/>
  <c r="AD23" i="14" s="1"/>
  <c r="AD24" i="13" s="1"/>
  <c r="AD86" i="14"/>
  <c r="AD95" i="14"/>
  <c r="AD103" i="14"/>
  <c r="AD58" i="14"/>
  <c r="AD59" i="14" s="1"/>
  <c r="AT17" i="14"/>
  <c r="AT23" i="14" s="1"/>
  <c r="AT24" i="13" s="1"/>
  <c r="AT103" i="14"/>
  <c r="AT95" i="14"/>
  <c r="AT58" i="14"/>
  <c r="AT59" i="14" s="1"/>
  <c r="AT86" i="14"/>
  <c r="S12" i="14"/>
  <c r="AI12" i="14"/>
  <c r="AY12" i="14"/>
  <c r="S17" i="14"/>
  <c r="S23" i="14" s="1"/>
  <c r="S24" i="13" s="1"/>
  <c r="S103" i="14"/>
  <c r="S86" i="14"/>
  <c r="S58" i="14"/>
  <c r="S59" i="14" s="1"/>
  <c r="S95" i="14"/>
  <c r="AI17" i="14"/>
  <c r="AI23" i="14" s="1"/>
  <c r="AI24" i="13" s="1"/>
  <c r="AI95" i="14"/>
  <c r="AI58" i="14"/>
  <c r="AI59" i="14" s="1"/>
  <c r="AI103" i="14"/>
  <c r="AI86" i="14"/>
  <c r="AY17" i="14"/>
  <c r="AY23" i="14" s="1"/>
  <c r="AY24" i="13" s="1"/>
  <c r="AY103" i="14"/>
  <c r="AY58" i="14"/>
  <c r="AY59" i="14" s="1"/>
  <c r="AY95" i="14"/>
  <c r="AY86" i="14"/>
  <c r="L17" i="14"/>
  <c r="L23" i="14" s="1"/>
  <c r="L24" i="13" s="1"/>
  <c r="L58" i="14"/>
  <c r="L59" i="14" s="1"/>
  <c r="L103" i="14"/>
  <c r="L86" i="14"/>
  <c r="L95" i="14"/>
  <c r="AB17" i="14"/>
  <c r="AB23" i="14" s="1"/>
  <c r="AB24" i="13" s="1"/>
  <c r="AB58" i="14"/>
  <c r="AB59" i="14" s="1"/>
  <c r="AB103" i="14"/>
  <c r="AB86" i="14"/>
  <c r="AB95" i="14"/>
  <c r="AR17" i="14"/>
  <c r="AR23" i="14" s="1"/>
  <c r="AR24" i="13" s="1"/>
  <c r="AR86" i="14"/>
  <c r="AR58" i="14"/>
  <c r="AR59" i="14" s="1"/>
  <c r="AR103" i="14"/>
  <c r="AR95" i="14"/>
  <c r="Y12" i="14"/>
  <c r="AO12" i="14"/>
  <c r="BE15" i="14"/>
  <c r="BE12" i="14"/>
  <c r="Y17" i="14"/>
  <c r="Y23" i="14" s="1"/>
  <c r="Y24" i="13" s="1"/>
  <c r="Y58" i="14"/>
  <c r="Y59" i="14" s="1"/>
  <c r="Y103" i="14"/>
  <c r="Y86" i="14"/>
  <c r="Y95" i="14"/>
  <c r="AO17" i="14"/>
  <c r="AO23" i="14" s="1"/>
  <c r="AO24" i="13" s="1"/>
  <c r="AO58" i="14"/>
  <c r="AO59" i="14" s="1"/>
  <c r="AO103" i="14"/>
  <c r="AO86" i="14"/>
  <c r="AO95" i="14"/>
  <c r="BE17" i="14"/>
  <c r="BE23" i="14" s="1"/>
  <c r="BE58" i="14"/>
  <c r="BE59" i="14" s="1"/>
  <c r="BE103" i="14"/>
  <c r="BE86" i="14"/>
  <c r="BE95" i="14"/>
  <c r="X12" i="14"/>
  <c r="R12" i="14"/>
  <c r="AJ12" i="14"/>
  <c r="AX12" i="14"/>
  <c r="AH17" i="14"/>
  <c r="AH23" i="14" s="1"/>
  <c r="AH24" i="13" s="1"/>
  <c r="AH95" i="14"/>
  <c r="AH58" i="14"/>
  <c r="AH59" i="14" s="1"/>
  <c r="AH103" i="14"/>
  <c r="AH86" i="14"/>
  <c r="W12" i="14"/>
  <c r="BC15" i="14"/>
  <c r="BC12" i="14"/>
  <c r="AM17" i="14"/>
  <c r="AM23" i="14" s="1"/>
  <c r="AM24" i="13" s="1"/>
  <c r="AM58" i="14"/>
  <c r="AM59" i="14" s="1"/>
  <c r="AM86" i="14"/>
  <c r="AM103" i="14"/>
  <c r="AM95" i="14"/>
  <c r="P17" i="14"/>
  <c r="P23" i="14" s="1"/>
  <c r="P24" i="13" s="1"/>
  <c r="P95" i="14"/>
  <c r="P58" i="14"/>
  <c r="P59" i="14" s="1"/>
  <c r="P86" i="14"/>
  <c r="P103" i="14"/>
  <c r="AF17" i="14"/>
  <c r="AF23" i="14" s="1"/>
  <c r="AF24" i="13" s="1"/>
  <c r="AF103" i="14"/>
  <c r="AF95" i="14"/>
  <c r="AF86" i="14"/>
  <c r="AF58" i="14"/>
  <c r="AF59" i="14" s="1"/>
  <c r="AV17" i="14"/>
  <c r="AV23" i="14" s="1"/>
  <c r="AV24" i="13" s="1"/>
  <c r="AV103" i="14"/>
  <c r="AV58" i="14"/>
  <c r="AV59" i="14" s="1"/>
  <c r="AV86" i="14"/>
  <c r="AV95" i="14"/>
  <c r="M12" i="14"/>
  <c r="AC12" i="14"/>
  <c r="AS12" i="14"/>
  <c r="M17" i="14"/>
  <c r="M23" i="14" s="1"/>
  <c r="M24" i="13" s="1"/>
  <c r="M95" i="14"/>
  <c r="M58" i="14"/>
  <c r="M59" i="14" s="1"/>
  <c r="M103" i="14"/>
  <c r="M86" i="14"/>
  <c r="AC17" i="14"/>
  <c r="AC23" i="14" s="1"/>
  <c r="AC24" i="13" s="1"/>
  <c r="AC86" i="14"/>
  <c r="AC58" i="14"/>
  <c r="AC59" i="14" s="1"/>
  <c r="AC103" i="14"/>
  <c r="AC95" i="14"/>
  <c r="AS17" i="14"/>
  <c r="AS23" i="14" s="1"/>
  <c r="AS24" i="13" s="1"/>
  <c r="AS95" i="14"/>
  <c r="AS58" i="14"/>
  <c r="AS59" i="14" s="1"/>
  <c r="AS86" i="14"/>
  <c r="AS103" i="14"/>
  <c r="AN12" i="14"/>
  <c r="AB12" i="14"/>
  <c r="AF12" i="14"/>
  <c r="V12" i="14"/>
  <c r="AL12" i="14"/>
  <c r="BB12" i="14"/>
  <c r="V17" i="14"/>
  <c r="V23" i="14" s="1"/>
  <c r="V24" i="13" s="1"/>
  <c r="V86" i="14"/>
  <c r="V103" i="14"/>
  <c r="V58" i="14"/>
  <c r="V59" i="14" s="1"/>
  <c r="V95" i="14"/>
  <c r="AL17" i="14"/>
  <c r="AL23" i="14" s="1"/>
  <c r="AL24" i="13" s="1"/>
  <c r="AL58" i="14"/>
  <c r="AL59" i="14" s="1"/>
  <c r="AL86" i="14"/>
  <c r="AL95" i="14"/>
  <c r="AL103" i="14"/>
  <c r="BB17" i="14"/>
  <c r="BB23" i="14" s="1"/>
  <c r="BB24" i="13" s="1"/>
  <c r="BB95" i="14"/>
  <c r="BB103" i="14"/>
  <c r="BB86" i="14"/>
  <c r="BB58" i="14"/>
  <c r="BB59" i="14" s="1"/>
  <c r="K12" i="14"/>
  <c r="AQ12" i="14"/>
  <c r="K17" i="14"/>
  <c r="K23" i="14" s="1"/>
  <c r="K24" i="13" s="1"/>
  <c r="K86" i="14"/>
  <c r="K103" i="14"/>
  <c r="K58" i="14"/>
  <c r="K59" i="14" s="1"/>
  <c r="K95" i="14"/>
  <c r="AA17" i="14"/>
  <c r="AA23" i="14" s="1"/>
  <c r="AA24" i="13" s="1"/>
  <c r="AA86" i="14"/>
  <c r="AA103" i="14"/>
  <c r="AA58" i="14"/>
  <c r="AA59" i="14" s="1"/>
  <c r="AA95" i="14"/>
  <c r="AQ17" i="14"/>
  <c r="AQ23" i="14" s="1"/>
  <c r="AQ24" i="13" s="1"/>
  <c r="AQ95" i="14"/>
  <c r="AQ58" i="14"/>
  <c r="AQ59" i="14" s="1"/>
  <c r="AQ103" i="14"/>
  <c r="AQ86" i="14"/>
  <c r="AZ12" i="14"/>
  <c r="T17" i="14"/>
  <c r="T23" i="14" s="1"/>
  <c r="T24" i="13" s="1"/>
  <c r="T95" i="14"/>
  <c r="T86" i="14"/>
  <c r="T58" i="14"/>
  <c r="T59" i="14" s="1"/>
  <c r="T103" i="14"/>
  <c r="AJ17" i="14"/>
  <c r="AJ23" i="14" s="1"/>
  <c r="AJ24" i="13" s="1"/>
  <c r="AJ86" i="14"/>
  <c r="AJ95" i="14"/>
  <c r="AJ103" i="14"/>
  <c r="AJ58" i="14"/>
  <c r="AJ59" i="14" s="1"/>
  <c r="AZ17" i="14"/>
  <c r="AZ23" i="14" s="1"/>
  <c r="AZ24" i="13" s="1"/>
  <c r="AZ95" i="14"/>
  <c r="AZ58" i="14"/>
  <c r="AZ59" i="14" s="1"/>
  <c r="AZ86" i="14"/>
  <c r="AZ103" i="14"/>
  <c r="Q12" i="14"/>
  <c r="AG12" i="14"/>
  <c r="AW12" i="14"/>
  <c r="Q17" i="14"/>
  <c r="Q23" i="14" s="1"/>
  <c r="Q24" i="13" s="1"/>
  <c r="Q58" i="14"/>
  <c r="Q59" i="14" s="1"/>
  <c r="Q103" i="14"/>
  <c r="Q86" i="14"/>
  <c r="Q95" i="14"/>
  <c r="AG17" i="14"/>
  <c r="AG23" i="14" s="1"/>
  <c r="AG24" i="13" s="1"/>
  <c r="AG58" i="14"/>
  <c r="AG59" i="14" s="1"/>
  <c r="AG95" i="14"/>
  <c r="AG86" i="14"/>
  <c r="AG103" i="14"/>
  <c r="AW17" i="14"/>
  <c r="AW23" i="14" s="1"/>
  <c r="AW24" i="13" s="1"/>
  <c r="AW58" i="14"/>
  <c r="AW59" i="14" s="1"/>
  <c r="AW86" i="14"/>
  <c r="AW103" i="14"/>
  <c r="AW95" i="14"/>
  <c r="I114" i="14"/>
  <c r="I115" i="14" s="1"/>
  <c r="I36" i="13" s="1"/>
  <c r="I58" i="14"/>
  <c r="I59" i="14" s="1"/>
  <c r="I173" i="14"/>
  <c r="I44" i="13" s="1"/>
  <c r="I166" i="14"/>
  <c r="I167" i="14" s="1"/>
  <c r="I168" i="14" s="1"/>
  <c r="I43" i="13" s="1"/>
  <c r="I95" i="14"/>
  <c r="I96" i="14" s="1"/>
  <c r="I97" i="14" s="1"/>
  <c r="I40" i="13" s="1"/>
  <c r="I86" i="14"/>
  <c r="I17" i="14"/>
  <c r="I23" i="14" s="1"/>
  <c r="I24" i="13" s="1"/>
  <c r="AW35" i="13" l="1"/>
  <c r="X35" i="13"/>
  <c r="P35" i="13"/>
  <c r="AP35" i="13"/>
  <c r="AX35" i="13"/>
  <c r="AL35" i="13"/>
  <c r="R35" i="13"/>
  <c r="AN35" i="13"/>
  <c r="M35" i="13"/>
  <c r="AT35" i="13"/>
  <c r="AO35" i="13"/>
  <c r="AD35" i="13"/>
  <c r="V35" i="13"/>
  <c r="AR35" i="13"/>
  <c r="AQ35" i="13"/>
  <c r="Z35" i="13"/>
  <c r="AU35" i="13"/>
  <c r="AG35" i="13"/>
  <c r="Y35" i="13"/>
  <c r="AC35" i="13"/>
  <c r="AH35" i="13"/>
  <c r="AI35" i="13"/>
  <c r="AE35" i="13"/>
  <c r="T35" i="13"/>
  <c r="L35" i="13"/>
  <c r="K35" i="13"/>
  <c r="AM35" i="13"/>
  <c r="S35" i="13"/>
  <c r="W35" i="13"/>
  <c r="O35" i="13"/>
  <c r="J35" i="13"/>
  <c r="U35" i="13"/>
  <c r="BB35" i="13"/>
  <c r="AV35" i="13"/>
  <c r="BA35" i="13"/>
  <c r="AY35" i="13"/>
  <c r="N35" i="13"/>
  <c r="AJ35" i="13"/>
  <c r="AZ35" i="13"/>
  <c r="AB35" i="13"/>
  <c r="AF35" i="13"/>
  <c r="AS35" i="13"/>
  <c r="AK35" i="13"/>
  <c r="AA35" i="13"/>
  <c r="AA207" i="14"/>
  <c r="AA45" i="13" s="1"/>
  <c r="I207" i="14"/>
  <c r="I45" i="13" s="1"/>
  <c r="AQ46" i="13"/>
  <c r="AU46" i="13"/>
  <c r="AL46" i="13"/>
  <c r="U46" i="13"/>
  <c r="BA46" i="13"/>
  <c r="X46" i="13"/>
  <c r="AO46" i="13"/>
  <c r="AT46" i="13"/>
  <c r="R46" i="13"/>
  <c r="BB46" i="13"/>
  <c r="AB46" i="13"/>
  <c r="J46" i="13"/>
  <c r="AN46" i="13"/>
  <c r="M46" i="13"/>
  <c r="K46" i="13"/>
  <c r="AR46" i="13"/>
  <c r="AX46" i="13"/>
  <c r="AV46" i="13"/>
  <c r="AS46" i="13"/>
  <c r="S46" i="13"/>
  <c r="AJ46" i="13"/>
  <c r="AW46" i="13"/>
  <c r="Z46" i="13"/>
  <c r="AM46" i="13"/>
  <c r="AD46" i="13"/>
  <c r="AC46" i="13"/>
  <c r="AY46" i="13"/>
  <c r="O46" i="13"/>
  <c r="L46" i="13"/>
  <c r="P46" i="13"/>
  <c r="AG46" i="13"/>
  <c r="T46" i="13"/>
  <c r="AF46" i="13"/>
  <c r="W46" i="13"/>
  <c r="N46" i="13"/>
  <c r="AA46" i="13"/>
  <c r="AK46" i="13"/>
  <c r="AE46" i="13"/>
  <c r="Q46" i="13"/>
  <c r="V46" i="13"/>
  <c r="AI46" i="13"/>
  <c r="AZ46" i="13"/>
  <c r="AH46" i="13"/>
  <c r="Y46" i="13"/>
  <c r="AP46" i="13"/>
  <c r="N207" i="14"/>
  <c r="K197" i="14"/>
  <c r="K199" i="14" s="1"/>
  <c r="K201" i="14"/>
  <c r="K203" i="14" s="1"/>
  <c r="BB197" i="14"/>
  <c r="BB199" i="14" s="1"/>
  <c r="BB201" i="14"/>
  <c r="BB203" i="14" s="1"/>
  <c r="BC197" i="14"/>
  <c r="BC199" i="14" s="1"/>
  <c r="BC201" i="14"/>
  <c r="BC203" i="14" s="1"/>
  <c r="AV197" i="14"/>
  <c r="AV199" i="14" s="1"/>
  <c r="AV201" i="14"/>
  <c r="AV203" i="14" s="1"/>
  <c r="AM197" i="14"/>
  <c r="AM199" i="14" s="1"/>
  <c r="AM201" i="14"/>
  <c r="AM203" i="14" s="1"/>
  <c r="AW197" i="14"/>
  <c r="AW199" i="14" s="1"/>
  <c r="AW201" i="14"/>
  <c r="AW203" i="14" s="1"/>
  <c r="AL197" i="14"/>
  <c r="AL199" i="14" s="1"/>
  <c r="AL201" i="14"/>
  <c r="AL203" i="14" s="1"/>
  <c r="AG197" i="14"/>
  <c r="AG199" i="14" s="1"/>
  <c r="AG201" i="14"/>
  <c r="AG203" i="14" s="1"/>
  <c r="AC197" i="14"/>
  <c r="AC199" i="14" s="1"/>
  <c r="AC201" i="14"/>
  <c r="AC203" i="14" s="1"/>
  <c r="W197" i="14"/>
  <c r="W199" i="14" s="1"/>
  <c r="W201" i="14"/>
  <c r="W203" i="14" s="1"/>
  <c r="R197" i="14"/>
  <c r="R199" i="14" s="1"/>
  <c r="R201" i="14"/>
  <c r="R203" i="14" s="1"/>
  <c r="Y197" i="14"/>
  <c r="Y199" i="14" s="1"/>
  <c r="Y201" i="14"/>
  <c r="Y203" i="14" s="1"/>
  <c r="AI197" i="14"/>
  <c r="AI199" i="14" s="1"/>
  <c r="AI201" i="14"/>
  <c r="AI203" i="14" s="1"/>
  <c r="J197" i="14"/>
  <c r="J199" i="14" s="1"/>
  <c r="J201" i="14"/>
  <c r="J203" i="14" s="1"/>
  <c r="Q197" i="14"/>
  <c r="Q199" i="14" s="1"/>
  <c r="Q201" i="14"/>
  <c r="Q203" i="14" s="1"/>
  <c r="AZ197" i="14"/>
  <c r="AZ199" i="14" s="1"/>
  <c r="AZ201" i="14"/>
  <c r="AZ203" i="14" s="1"/>
  <c r="AQ197" i="14"/>
  <c r="AQ199" i="14" s="1"/>
  <c r="AQ201" i="14"/>
  <c r="AQ203" i="14" s="1"/>
  <c r="AF197" i="14"/>
  <c r="AF199" i="14" s="1"/>
  <c r="AF201" i="14"/>
  <c r="AF203" i="14" s="1"/>
  <c r="M197" i="14"/>
  <c r="M199" i="14" s="1"/>
  <c r="M201" i="14"/>
  <c r="M203" i="14" s="1"/>
  <c r="X197" i="14"/>
  <c r="X199" i="14" s="1"/>
  <c r="X201" i="14"/>
  <c r="X203" i="14" s="1"/>
  <c r="BE197" i="14"/>
  <c r="BE199" i="14" s="1"/>
  <c r="BE201" i="14"/>
  <c r="BE203" i="14" s="1"/>
  <c r="S197" i="14"/>
  <c r="S199" i="14" s="1"/>
  <c r="S201" i="14"/>
  <c r="S203" i="14" s="1"/>
  <c r="AT197" i="14"/>
  <c r="AT199" i="14" s="1"/>
  <c r="AT201" i="14"/>
  <c r="AT203" i="14" s="1"/>
  <c r="AK197" i="14"/>
  <c r="AK199" i="14" s="1"/>
  <c r="AK201" i="14"/>
  <c r="AK203" i="14" s="1"/>
  <c r="O197" i="14"/>
  <c r="O199" i="14" s="1"/>
  <c r="O201" i="14"/>
  <c r="O203" i="14" s="1"/>
  <c r="BF197" i="14"/>
  <c r="BF199" i="14" s="1"/>
  <c r="BF201" i="14"/>
  <c r="BF203" i="14" s="1"/>
  <c r="L197" i="14"/>
  <c r="L199" i="14" s="1"/>
  <c r="L201" i="14"/>
  <c r="L203" i="14" s="1"/>
  <c r="AH197" i="14"/>
  <c r="AH199" i="14" s="1"/>
  <c r="AH201" i="14"/>
  <c r="AH203" i="14" s="1"/>
  <c r="AX197" i="14"/>
  <c r="AX199" i="14" s="1"/>
  <c r="AX201" i="14"/>
  <c r="AX203" i="14" s="1"/>
  <c r="AD197" i="14"/>
  <c r="AD199" i="14" s="1"/>
  <c r="AD201" i="14"/>
  <c r="AD203" i="14" s="1"/>
  <c r="U197" i="14"/>
  <c r="U199" i="14" s="1"/>
  <c r="U201" i="14"/>
  <c r="U203" i="14" s="1"/>
  <c r="BD197" i="14"/>
  <c r="BD199" i="14" s="1"/>
  <c r="BD201" i="14"/>
  <c r="BD203" i="14" s="1"/>
  <c r="AN197" i="14"/>
  <c r="AN199" i="14" s="1"/>
  <c r="AN201" i="14"/>
  <c r="AN203" i="14" s="1"/>
  <c r="AS197" i="14"/>
  <c r="AS199" i="14" s="1"/>
  <c r="AS201" i="14"/>
  <c r="AS203" i="14" s="1"/>
  <c r="AJ197" i="14"/>
  <c r="AJ199" i="14" s="1"/>
  <c r="AJ201" i="14"/>
  <c r="AJ203" i="14" s="1"/>
  <c r="AO197" i="14"/>
  <c r="AO199" i="14" s="1"/>
  <c r="AO201" i="14"/>
  <c r="AO203" i="14" s="1"/>
  <c r="AY197" i="14"/>
  <c r="AY199" i="14" s="1"/>
  <c r="AY201" i="14"/>
  <c r="AY203" i="14" s="1"/>
  <c r="T197" i="14"/>
  <c r="T199" i="14" s="1"/>
  <c r="T201" i="14"/>
  <c r="T203" i="14" s="1"/>
  <c r="AU197" i="14"/>
  <c r="AU199" i="14" s="1"/>
  <c r="AU201" i="14"/>
  <c r="AU203" i="14" s="1"/>
  <c r="AP197" i="14"/>
  <c r="AP199" i="14" s="1"/>
  <c r="AP201" i="14"/>
  <c r="AP203" i="14" s="1"/>
  <c r="AR197" i="14"/>
  <c r="AR199" i="14" s="1"/>
  <c r="AR201" i="14"/>
  <c r="AR203" i="14" s="1"/>
  <c r="P197" i="14"/>
  <c r="P199" i="14" s="1"/>
  <c r="P201" i="14"/>
  <c r="P203" i="14" s="1"/>
  <c r="AB197" i="14"/>
  <c r="AB199" i="14" s="1"/>
  <c r="AB201" i="14"/>
  <c r="AB203" i="14" s="1"/>
  <c r="V197" i="14"/>
  <c r="V199" i="14" s="1"/>
  <c r="V201" i="14"/>
  <c r="V203" i="14" s="1"/>
  <c r="BA197" i="14"/>
  <c r="BA199" i="14" s="1"/>
  <c r="BA201" i="14"/>
  <c r="BA203" i="14" s="1"/>
  <c r="AE197" i="14"/>
  <c r="AE199" i="14" s="1"/>
  <c r="AE201" i="14"/>
  <c r="AE203" i="14" s="1"/>
  <c r="Z197" i="14"/>
  <c r="Z199" i="14" s="1"/>
  <c r="Z201" i="14"/>
  <c r="Z203" i="14" s="1"/>
  <c r="Q204" i="14"/>
  <c r="Q206" i="14" s="1"/>
  <c r="AZ204" i="14"/>
  <c r="AZ206" i="14" s="1"/>
  <c r="AQ204" i="14"/>
  <c r="AQ206" i="14" s="1"/>
  <c r="AF204" i="14"/>
  <c r="AF206" i="14" s="1"/>
  <c r="BE204" i="14"/>
  <c r="BE206" i="14" s="1"/>
  <c r="AT204" i="14"/>
  <c r="AT206" i="14" s="1"/>
  <c r="O204" i="14"/>
  <c r="O206" i="14" s="1"/>
  <c r="BF204" i="14"/>
  <c r="BF206" i="14" s="1"/>
  <c r="K204" i="14"/>
  <c r="K206" i="14" s="1"/>
  <c r="AB204" i="14"/>
  <c r="AB206" i="14" s="1"/>
  <c r="BC204" i="14"/>
  <c r="BC206" i="14" s="1"/>
  <c r="AD204" i="14"/>
  <c r="AD206" i="14" s="1"/>
  <c r="U204" i="14"/>
  <c r="U206" i="14" s="1"/>
  <c r="BD204" i="14"/>
  <c r="BD206" i="14" s="1"/>
  <c r="AV204" i="14"/>
  <c r="AV206" i="14" s="1"/>
  <c r="AM204" i="14"/>
  <c r="AM206" i="14" s="1"/>
  <c r="AW204" i="14"/>
  <c r="AW206" i="14" s="1"/>
  <c r="AN204" i="14"/>
  <c r="AN206" i="14" s="1"/>
  <c r="AS204" i="14"/>
  <c r="AS206" i="14" s="1"/>
  <c r="AJ204" i="14"/>
  <c r="AJ206" i="14" s="1"/>
  <c r="AO204" i="14"/>
  <c r="AO206" i="14" s="1"/>
  <c r="AY204" i="14"/>
  <c r="AY206" i="14" s="1"/>
  <c r="T204" i="14"/>
  <c r="T206" i="14" s="1"/>
  <c r="AP204" i="14"/>
  <c r="AP206" i="14" s="1"/>
  <c r="AR204" i="14"/>
  <c r="AR206" i="14" s="1"/>
  <c r="AG204" i="14"/>
  <c r="AG206" i="14" s="1"/>
  <c r="V204" i="14"/>
  <c r="V206" i="14" s="1"/>
  <c r="AC204" i="14"/>
  <c r="AC206" i="14" s="1"/>
  <c r="W204" i="14"/>
  <c r="W206" i="14" s="1"/>
  <c r="R204" i="14"/>
  <c r="R206" i="14" s="1"/>
  <c r="Y204" i="14"/>
  <c r="Y206" i="14" s="1"/>
  <c r="AI204" i="14"/>
  <c r="AI206" i="14" s="1"/>
  <c r="J204" i="14"/>
  <c r="J206" i="14" s="1"/>
  <c r="BA204" i="14"/>
  <c r="BA206" i="14" s="1"/>
  <c r="AE204" i="14"/>
  <c r="AE206" i="14" s="1"/>
  <c r="Z204" i="14"/>
  <c r="Z206" i="14" s="1"/>
  <c r="M204" i="14"/>
  <c r="M206" i="14" s="1"/>
  <c r="X204" i="14"/>
  <c r="X206" i="14" s="1"/>
  <c r="S204" i="14"/>
  <c r="S206" i="14" s="1"/>
  <c r="AK204" i="14"/>
  <c r="AK206" i="14" s="1"/>
  <c r="L204" i="14"/>
  <c r="L206" i="14" s="1"/>
  <c r="AH204" i="14"/>
  <c r="AH206" i="14" s="1"/>
  <c r="BB204" i="14"/>
  <c r="BB206" i="14" s="1"/>
  <c r="AX204" i="14"/>
  <c r="AX206" i="14" s="1"/>
  <c r="AL204" i="14"/>
  <c r="AL206" i="14" s="1"/>
  <c r="AU204" i="14"/>
  <c r="AU206" i="14" s="1"/>
  <c r="P204" i="14"/>
  <c r="P206" i="14" s="1"/>
  <c r="T263" i="14"/>
  <c r="T264" i="14" s="1"/>
  <c r="T265" i="14" s="1"/>
  <c r="T52" i="13" s="1"/>
  <c r="M263" i="14"/>
  <c r="M264" i="14" s="1"/>
  <c r="M265" i="14" s="1"/>
  <c r="M52" i="13" s="1"/>
  <c r="AE263" i="14"/>
  <c r="AE264" i="14" s="1"/>
  <c r="AE265" i="14" s="1"/>
  <c r="AL263" i="14"/>
  <c r="AL264" i="14" s="1"/>
  <c r="AL265" i="14" s="1"/>
  <c r="P263" i="14"/>
  <c r="P264" i="14" s="1"/>
  <c r="P265" i="14" s="1"/>
  <c r="P52" i="13" s="1"/>
  <c r="AM263" i="14"/>
  <c r="AM264" i="14" s="1"/>
  <c r="AM265" i="14" s="1"/>
  <c r="AF263" i="14"/>
  <c r="AF264" i="14" s="1"/>
  <c r="AF265" i="14" s="1"/>
  <c r="O263" i="14"/>
  <c r="O264" i="14" s="1"/>
  <c r="O265" i="14" s="1"/>
  <c r="O52" i="13" s="1"/>
  <c r="V263" i="14"/>
  <c r="V264" i="14" s="1"/>
  <c r="V265" i="14" s="1"/>
  <c r="V52" i="13" s="1"/>
  <c r="AI263" i="14"/>
  <c r="AI264" i="14" s="1"/>
  <c r="AI265" i="14" s="1"/>
  <c r="AV263" i="14"/>
  <c r="AV264" i="14" s="1"/>
  <c r="AV265" i="14" s="1"/>
  <c r="L263" i="14"/>
  <c r="L264" i="14" s="1"/>
  <c r="L265" i="14" s="1"/>
  <c r="L52" i="13" s="1"/>
  <c r="BD263" i="14"/>
  <c r="BD264" i="14" s="1"/>
  <c r="BD265" i="14" s="1"/>
  <c r="Q263" i="14"/>
  <c r="Q264" i="14" s="1"/>
  <c r="Q265" i="14" s="1"/>
  <c r="Q52" i="13" s="1"/>
  <c r="U263" i="14"/>
  <c r="U264" i="14" s="1"/>
  <c r="U265" i="14" s="1"/>
  <c r="U52" i="13" s="1"/>
  <c r="S263" i="14"/>
  <c r="S264" i="14" s="1"/>
  <c r="S265" i="14" s="1"/>
  <c r="S52" i="13" s="1"/>
  <c r="AG263" i="14"/>
  <c r="AG264" i="14" s="1"/>
  <c r="AG265" i="14" s="1"/>
  <c r="AZ263" i="14"/>
  <c r="AZ264" i="14" s="1"/>
  <c r="AZ265" i="14" s="1"/>
  <c r="AO263" i="14"/>
  <c r="AO264" i="14" s="1"/>
  <c r="AO265" i="14" s="1"/>
  <c r="Y263" i="14"/>
  <c r="Y264" i="14" s="1"/>
  <c r="Y265" i="14" s="1"/>
  <c r="Y52" i="13" s="1"/>
  <c r="AC263" i="14"/>
  <c r="AC264" i="14" s="1"/>
  <c r="AC265" i="14" s="1"/>
  <c r="AC52" i="13" s="1"/>
  <c r="J263" i="14"/>
  <c r="J264" i="14" s="1"/>
  <c r="J265" i="14" s="1"/>
  <c r="J52" i="13" s="1"/>
  <c r="W263" i="14"/>
  <c r="W264" i="14" s="1"/>
  <c r="W265" i="14" s="1"/>
  <c r="W52" i="13" s="1"/>
  <c r="AT263" i="14"/>
  <c r="AT264" i="14" s="1"/>
  <c r="AT265" i="14" s="1"/>
  <c r="X263" i="14"/>
  <c r="X264" i="14" s="1"/>
  <c r="X265" i="14" s="1"/>
  <c r="X52" i="13" s="1"/>
  <c r="AD263" i="14"/>
  <c r="AD264" i="14" s="1"/>
  <c r="AD265" i="14" s="1"/>
  <c r="R263" i="14"/>
  <c r="R264" i="14" s="1"/>
  <c r="R265" i="14" s="1"/>
  <c r="R52" i="13" s="1"/>
  <c r="AN263" i="14"/>
  <c r="AN264" i="14" s="1"/>
  <c r="AN265" i="14" s="1"/>
  <c r="AY263" i="14"/>
  <c r="AY264" i="14" s="1"/>
  <c r="AY265" i="14" s="1"/>
  <c r="Z263" i="14"/>
  <c r="Z264" i="14" s="1"/>
  <c r="Z265" i="14" s="1"/>
  <c r="Z52" i="13" s="1"/>
  <c r="N263" i="14"/>
  <c r="N264" i="14" s="1"/>
  <c r="N265" i="14" s="1"/>
  <c r="N52" i="13" s="1"/>
  <c r="AP263" i="14"/>
  <c r="AP264" i="14" s="1"/>
  <c r="AP265" i="14" s="1"/>
  <c r="AW263" i="14"/>
  <c r="AW264" i="14" s="1"/>
  <c r="AW265" i="14" s="1"/>
  <c r="AK263" i="14"/>
  <c r="AK264" i="14" s="1"/>
  <c r="AK265" i="14" s="1"/>
  <c r="BC263" i="14"/>
  <c r="BC264" i="14" s="1"/>
  <c r="BC265" i="14" s="1"/>
  <c r="K263" i="14"/>
  <c r="K264" i="14" s="1"/>
  <c r="K265" i="14" s="1"/>
  <c r="K52" i="13" s="1"/>
  <c r="AS263" i="14"/>
  <c r="AS264" i="14" s="1"/>
  <c r="AS265" i="14" s="1"/>
  <c r="AA263" i="14"/>
  <c r="AA264" i="14" s="1"/>
  <c r="AA265" i="14" s="1"/>
  <c r="AA52" i="13" s="1"/>
  <c r="AX263" i="14"/>
  <c r="AX264" i="14" s="1"/>
  <c r="AX265" i="14" s="1"/>
  <c r="BE263" i="14"/>
  <c r="BE264" i="14" s="1"/>
  <c r="BE265" i="14" s="1"/>
  <c r="AR263" i="14"/>
  <c r="AR264" i="14" s="1"/>
  <c r="AR265" i="14" s="1"/>
  <c r="BF263" i="14"/>
  <c r="BF264" i="14" s="1"/>
  <c r="BF265" i="14" s="1"/>
  <c r="AQ263" i="14"/>
  <c r="AQ264" i="14" s="1"/>
  <c r="AQ265" i="14" s="1"/>
  <c r="AU263" i="14"/>
  <c r="AU264" i="14" s="1"/>
  <c r="AU265" i="14" s="1"/>
  <c r="AJ263" i="14"/>
  <c r="AJ264" i="14" s="1"/>
  <c r="AJ265" i="14" s="1"/>
  <c r="AB263" i="14"/>
  <c r="AB264" i="14" s="1"/>
  <c r="AB265" i="14" s="1"/>
  <c r="AB52" i="13" s="1"/>
  <c r="AH263" i="14"/>
  <c r="AH264" i="14" s="1"/>
  <c r="AH265" i="14" s="1"/>
  <c r="BA263" i="14"/>
  <c r="BA264" i="14" s="1"/>
  <c r="BA265" i="14" s="1"/>
  <c r="BB263" i="14"/>
  <c r="BB264" i="14" s="1"/>
  <c r="BB265" i="14" s="1"/>
  <c r="I263" i="14"/>
  <c r="I264" i="14" s="1"/>
  <c r="I265" i="14" s="1"/>
  <c r="I52" i="13" s="1"/>
  <c r="AW64" i="14"/>
  <c r="AQ64" i="14"/>
  <c r="BB64" i="14"/>
  <c r="AB64" i="14"/>
  <c r="AS64" i="14"/>
  <c r="AX64" i="14"/>
  <c r="AO64" i="14"/>
  <c r="S64" i="14"/>
  <c r="AD64" i="14"/>
  <c r="O64" i="14"/>
  <c r="AV64" i="14"/>
  <c r="AG64" i="14"/>
  <c r="AZ64" i="14"/>
  <c r="K64" i="14"/>
  <c r="AL64" i="14"/>
  <c r="AN64" i="14"/>
  <c r="AC64" i="14"/>
  <c r="W64" i="14"/>
  <c r="AJ64" i="14"/>
  <c r="Y64" i="14"/>
  <c r="T64" i="14"/>
  <c r="BA64" i="14"/>
  <c r="AP64" i="14"/>
  <c r="AR64" i="14"/>
  <c r="Q64" i="14"/>
  <c r="V64" i="14"/>
  <c r="M64" i="14"/>
  <c r="R64" i="14"/>
  <c r="BE64" i="14"/>
  <c r="AY64" i="14"/>
  <c r="J64" i="14"/>
  <c r="AK64" i="14"/>
  <c r="BD64" i="14"/>
  <c r="AU64" i="14"/>
  <c r="Z64" i="14"/>
  <c r="AM64" i="14"/>
  <c r="P64" i="14"/>
  <c r="AF64" i="14"/>
  <c r="BC64" i="14"/>
  <c r="X64" i="14"/>
  <c r="AI64" i="14"/>
  <c r="AT64" i="14"/>
  <c r="U64" i="14"/>
  <c r="AE64" i="14"/>
  <c r="BF64" i="14"/>
  <c r="L64" i="14"/>
  <c r="AH64" i="14"/>
  <c r="I72" i="14"/>
  <c r="AA184" i="14"/>
  <c r="AA185" i="14" s="1"/>
  <c r="AG182" i="14"/>
  <c r="AG181" i="14"/>
  <c r="AZ181" i="14"/>
  <c r="AZ182" i="14"/>
  <c r="AN182" i="14"/>
  <c r="AN181" i="14"/>
  <c r="AC182" i="14"/>
  <c r="AC181" i="14"/>
  <c r="BA182" i="14"/>
  <c r="BA181" i="14"/>
  <c r="AP181" i="14"/>
  <c r="AP182" i="14"/>
  <c r="Q182" i="14"/>
  <c r="Q181" i="14"/>
  <c r="M182" i="14"/>
  <c r="M181" i="14"/>
  <c r="AY182" i="14"/>
  <c r="AY181" i="14"/>
  <c r="AK182" i="14"/>
  <c r="AK181" i="14"/>
  <c r="BD181" i="14"/>
  <c r="BD182" i="14"/>
  <c r="Z181" i="14"/>
  <c r="Z182" i="14"/>
  <c r="P182" i="14"/>
  <c r="P181" i="14"/>
  <c r="AF182" i="14"/>
  <c r="AF181" i="14"/>
  <c r="BC182" i="14"/>
  <c r="BC181" i="14"/>
  <c r="X182" i="14"/>
  <c r="X181" i="14"/>
  <c r="AI181" i="14"/>
  <c r="AI182" i="14"/>
  <c r="AT181" i="14"/>
  <c r="AT182" i="14"/>
  <c r="U182" i="14"/>
  <c r="U181" i="14"/>
  <c r="AE181" i="14"/>
  <c r="AE182" i="14"/>
  <c r="BF181" i="14"/>
  <c r="BF182" i="14"/>
  <c r="L181" i="14"/>
  <c r="L182" i="14"/>
  <c r="AH181" i="14"/>
  <c r="AH182" i="14"/>
  <c r="N184" i="14"/>
  <c r="N185" i="14" s="1"/>
  <c r="K182" i="14"/>
  <c r="K181" i="14"/>
  <c r="AL181" i="14"/>
  <c r="AL182" i="14"/>
  <c r="W182" i="14"/>
  <c r="W181" i="14"/>
  <c r="AJ181" i="14"/>
  <c r="AJ182" i="14"/>
  <c r="Y182" i="14"/>
  <c r="Y181" i="14"/>
  <c r="T181" i="14"/>
  <c r="T182" i="14"/>
  <c r="AR182" i="14"/>
  <c r="AR181" i="14"/>
  <c r="V181" i="14"/>
  <c r="V182" i="14"/>
  <c r="R181" i="14"/>
  <c r="R182" i="14"/>
  <c r="BE182" i="14"/>
  <c r="BE181" i="14"/>
  <c r="J181" i="14"/>
  <c r="J182" i="14"/>
  <c r="AU181" i="14"/>
  <c r="AU182" i="14"/>
  <c r="AM181" i="14"/>
  <c r="AM182" i="14"/>
  <c r="AW182" i="14"/>
  <c r="AW181" i="14"/>
  <c r="AQ182" i="14"/>
  <c r="AQ181" i="14"/>
  <c r="BB181" i="14"/>
  <c r="BB182" i="14"/>
  <c r="AB182" i="14"/>
  <c r="AB181" i="14"/>
  <c r="AS182" i="14"/>
  <c r="AS181" i="14"/>
  <c r="AX181" i="14"/>
  <c r="AX182" i="14"/>
  <c r="AO182" i="14"/>
  <c r="AO181" i="14"/>
  <c r="S181" i="14"/>
  <c r="S182" i="14"/>
  <c r="AD181" i="14"/>
  <c r="AD182" i="14"/>
  <c r="O181" i="14"/>
  <c r="O182" i="14"/>
  <c r="AV182" i="14"/>
  <c r="AV181" i="14"/>
  <c r="I154" i="14"/>
  <c r="I155" i="14" s="1"/>
  <c r="BE63" i="13"/>
  <c r="BE6" i="13"/>
  <c r="BE15" i="13" s="1"/>
  <c r="BE16" i="13" s="1"/>
  <c r="BD6" i="13"/>
  <c r="BD15" i="13" s="1"/>
  <c r="BD16" i="13" s="1"/>
  <c r="BD63" i="13"/>
  <c r="BC63" i="13"/>
  <c r="BC6" i="13"/>
  <c r="BC15" i="13" s="1"/>
  <c r="BC16" i="13" s="1"/>
  <c r="BF6" i="13"/>
  <c r="BF15" i="13" s="1"/>
  <c r="BF16" i="13" s="1"/>
  <c r="BF63" i="13"/>
  <c r="N72" i="14"/>
  <c r="N73" i="14" s="1"/>
  <c r="AG41" i="14"/>
  <c r="AG42" i="14"/>
  <c r="AG63" i="14"/>
  <c r="AG66" i="14"/>
  <c r="AZ63" i="14"/>
  <c r="AZ41" i="14"/>
  <c r="AZ42" i="14"/>
  <c r="AZ66" i="14"/>
  <c r="K41" i="14"/>
  <c r="K42" i="14"/>
  <c r="K63" i="14"/>
  <c r="K66" i="14"/>
  <c r="AL41" i="14"/>
  <c r="AL42" i="14"/>
  <c r="AL63" i="14"/>
  <c r="AL66" i="14"/>
  <c r="AN63" i="14"/>
  <c r="AN42" i="14"/>
  <c r="AN41" i="14"/>
  <c r="AN66" i="14"/>
  <c r="AC41" i="14"/>
  <c r="AC42" i="14"/>
  <c r="AC66" i="14"/>
  <c r="AC63" i="14"/>
  <c r="W42" i="14"/>
  <c r="W41" i="14"/>
  <c r="W63" i="14"/>
  <c r="W66" i="14"/>
  <c r="AJ41" i="14"/>
  <c r="AJ42" i="14"/>
  <c r="AJ63" i="14"/>
  <c r="AJ66" i="14"/>
  <c r="Y41" i="14"/>
  <c r="Y42" i="14"/>
  <c r="Y66" i="14"/>
  <c r="Y63" i="14"/>
  <c r="T41" i="14"/>
  <c r="T63" i="14"/>
  <c r="T66" i="14"/>
  <c r="T42" i="14"/>
  <c r="BA41" i="14"/>
  <c r="BA42" i="14"/>
  <c r="BA63" i="14"/>
  <c r="BA66" i="14"/>
  <c r="AP41" i="14"/>
  <c r="AP42" i="14"/>
  <c r="AP63" i="14"/>
  <c r="AP66" i="14"/>
  <c r="AR63" i="14"/>
  <c r="AR41" i="14"/>
  <c r="AR42" i="14"/>
  <c r="AR66" i="14"/>
  <c r="Q41" i="14"/>
  <c r="Q42" i="14"/>
  <c r="Q63" i="14"/>
  <c r="Q66" i="14"/>
  <c r="V41" i="14"/>
  <c r="V63" i="14"/>
  <c r="V42" i="14"/>
  <c r="V66" i="14"/>
  <c r="M41" i="14"/>
  <c r="M66" i="14"/>
  <c r="M63" i="14"/>
  <c r="M42" i="14"/>
  <c r="R41" i="14"/>
  <c r="R66" i="14"/>
  <c r="R63" i="14"/>
  <c r="R42" i="14"/>
  <c r="BE41" i="14"/>
  <c r="BE63" i="14"/>
  <c r="BE42" i="14"/>
  <c r="BE66" i="14"/>
  <c r="AY42" i="14"/>
  <c r="AY63" i="14"/>
  <c r="AY41" i="14"/>
  <c r="AY66" i="14"/>
  <c r="J41" i="14"/>
  <c r="J42" i="14"/>
  <c r="J66" i="14"/>
  <c r="J63" i="14"/>
  <c r="AK41" i="14"/>
  <c r="AK42" i="14"/>
  <c r="AK63" i="14"/>
  <c r="AK66" i="14"/>
  <c r="BD63" i="14"/>
  <c r="BD42" i="14"/>
  <c r="BD41" i="14"/>
  <c r="BD66" i="14"/>
  <c r="AU42" i="14"/>
  <c r="AU63" i="14"/>
  <c r="AU41" i="14"/>
  <c r="AU66" i="14"/>
  <c r="Z41" i="14"/>
  <c r="Z42" i="14"/>
  <c r="Z63" i="14"/>
  <c r="Z66" i="14"/>
  <c r="AM42" i="14"/>
  <c r="AM63" i="14"/>
  <c r="AM41" i="14"/>
  <c r="AM66" i="14"/>
  <c r="P41" i="14"/>
  <c r="P66" i="14"/>
  <c r="P42" i="14"/>
  <c r="P63" i="14"/>
  <c r="AF63" i="14"/>
  <c r="AF41" i="14"/>
  <c r="AF42" i="14"/>
  <c r="AF66" i="14"/>
  <c r="BC42" i="14"/>
  <c r="BC63" i="14"/>
  <c r="BC41" i="14"/>
  <c r="BC66" i="14"/>
  <c r="X42" i="14"/>
  <c r="X41" i="14"/>
  <c r="X66" i="14"/>
  <c r="X63" i="14"/>
  <c r="AI42" i="14"/>
  <c r="AI63" i="14"/>
  <c r="AI41" i="14"/>
  <c r="AI66" i="14"/>
  <c r="AT41" i="14"/>
  <c r="AT42" i="14"/>
  <c r="AT63" i="14"/>
  <c r="AT66" i="14"/>
  <c r="U41" i="14"/>
  <c r="U42" i="14"/>
  <c r="U63" i="14"/>
  <c r="U66" i="14"/>
  <c r="AE42" i="14"/>
  <c r="AE63" i="14"/>
  <c r="AE41" i="14"/>
  <c r="AE66" i="14"/>
  <c r="BF41" i="14"/>
  <c r="BF42" i="14"/>
  <c r="BF63" i="14"/>
  <c r="BF66" i="14"/>
  <c r="L42" i="14"/>
  <c r="L41" i="14"/>
  <c r="L63" i="14"/>
  <c r="L66" i="14"/>
  <c r="AH41" i="14"/>
  <c r="AH42" i="14"/>
  <c r="AH63" i="14"/>
  <c r="AH66" i="14"/>
  <c r="AW41" i="14"/>
  <c r="AW63" i="14"/>
  <c r="AW42" i="14"/>
  <c r="AW66" i="14"/>
  <c r="AQ42" i="14"/>
  <c r="AQ63" i="14"/>
  <c r="AQ41" i="14"/>
  <c r="AQ66" i="14"/>
  <c r="BB41" i="14"/>
  <c r="BB42" i="14"/>
  <c r="BB63" i="14"/>
  <c r="BB66" i="14"/>
  <c r="AB41" i="14"/>
  <c r="AB42" i="14"/>
  <c r="AB66" i="14"/>
  <c r="AB63" i="14"/>
  <c r="AS41" i="14"/>
  <c r="AS42" i="14"/>
  <c r="AS63" i="14"/>
  <c r="AS66" i="14"/>
  <c r="AX41" i="14"/>
  <c r="AX42" i="14"/>
  <c r="AX63" i="14"/>
  <c r="AX66" i="14"/>
  <c r="AO41" i="14"/>
  <c r="AO63" i="14"/>
  <c r="AO42" i="14"/>
  <c r="AO66" i="14"/>
  <c r="S41" i="14"/>
  <c r="S66" i="14"/>
  <c r="S42" i="14"/>
  <c r="S63" i="14"/>
  <c r="AD41" i="14"/>
  <c r="AD42" i="14"/>
  <c r="AD63" i="14"/>
  <c r="AD66" i="14"/>
  <c r="O42" i="14"/>
  <c r="O41" i="14"/>
  <c r="O63" i="14"/>
  <c r="O66" i="14"/>
  <c r="AV63" i="14"/>
  <c r="AV41" i="14"/>
  <c r="AV42" i="14"/>
  <c r="AV66" i="14"/>
  <c r="AA72" i="14"/>
  <c r="AA73" i="14" s="1"/>
  <c r="M87" i="14"/>
  <c r="M88" i="14" s="1"/>
  <c r="AR87" i="14"/>
  <c r="AR88" i="14" s="1"/>
  <c r="AR39" i="13" s="1"/>
  <c r="U87" i="14"/>
  <c r="U88" i="14" s="1"/>
  <c r="AP87" i="14"/>
  <c r="AP88" i="14" s="1"/>
  <c r="AP39" i="13" s="1"/>
  <c r="R87" i="14"/>
  <c r="R88" i="14" s="1"/>
  <c r="BB87" i="14"/>
  <c r="BB88" i="14" s="1"/>
  <c r="BB39" i="13" s="1"/>
  <c r="AL87" i="14"/>
  <c r="AL88" i="14" s="1"/>
  <c r="AL39" i="13" s="1"/>
  <c r="S87" i="14"/>
  <c r="S88" i="14" s="1"/>
  <c r="AQ87" i="14"/>
  <c r="AQ88" i="14" s="1"/>
  <c r="AQ39" i="13" s="1"/>
  <c r="AV87" i="14"/>
  <c r="AV88" i="14" s="1"/>
  <c r="AV39" i="13" s="1"/>
  <c r="AH87" i="14"/>
  <c r="AH88" i="14" s="1"/>
  <c r="AH39" i="13" s="1"/>
  <c r="AO87" i="14"/>
  <c r="AO88" i="14" s="1"/>
  <c r="AO39" i="13" s="1"/>
  <c r="AU87" i="14"/>
  <c r="AU88" i="14" s="1"/>
  <c r="AU39" i="13" s="1"/>
  <c r="AE87" i="14"/>
  <c r="AE88" i="14" s="1"/>
  <c r="AE39" i="13" s="1"/>
  <c r="AQ104" i="14"/>
  <c r="AQ105" i="14" s="1"/>
  <c r="AQ109" i="14" s="1"/>
  <c r="AQ41" i="13" s="1"/>
  <c r="AF104" i="14"/>
  <c r="AF105" i="14" s="1"/>
  <c r="AF109" i="14" s="1"/>
  <c r="AF41" i="13" s="1"/>
  <c r="AM104" i="14"/>
  <c r="AM105" i="14" s="1"/>
  <c r="AM109" i="14" s="1"/>
  <c r="AM41" i="13" s="1"/>
  <c r="AO104" i="14"/>
  <c r="AO105" i="14" s="1"/>
  <c r="AO109" i="14" s="1"/>
  <c r="AO41" i="13" s="1"/>
  <c r="AW104" i="14"/>
  <c r="AW105" i="14" s="1"/>
  <c r="AW109" i="14" s="1"/>
  <c r="AW41" i="13" s="1"/>
  <c r="AG104" i="14"/>
  <c r="AG105" i="14" s="1"/>
  <c r="AG109" i="14" s="1"/>
  <c r="AG41" i="13" s="1"/>
  <c r="AJ104" i="14"/>
  <c r="AJ105" i="14" s="1"/>
  <c r="AJ109" i="14" s="1"/>
  <c r="AJ41" i="13" s="1"/>
  <c r="AV104" i="14"/>
  <c r="AV105" i="14" s="1"/>
  <c r="AV109" i="14" s="1"/>
  <c r="AV41" i="13" s="1"/>
  <c r="BA104" i="14"/>
  <c r="BA105" i="14" s="1"/>
  <c r="BA109" i="14" s="1"/>
  <c r="BA41" i="13" s="1"/>
  <c r="AU104" i="14"/>
  <c r="AU105" i="14" s="1"/>
  <c r="AU109" i="14" s="1"/>
  <c r="AU41" i="13" s="1"/>
  <c r="O104" i="14"/>
  <c r="O105" i="14" s="1"/>
  <c r="O109" i="14" s="1"/>
  <c r="O41" i="13" s="1"/>
  <c r="Q104" i="14"/>
  <c r="Q105" i="14" s="1"/>
  <c r="Q109" i="14" s="1"/>
  <c r="Q41" i="13" s="1"/>
  <c r="AZ104" i="14"/>
  <c r="AZ105" i="14" s="1"/>
  <c r="AZ109" i="14" s="1"/>
  <c r="AZ41" i="13" s="1"/>
  <c r="K104" i="14"/>
  <c r="K105" i="14" s="1"/>
  <c r="K109" i="14" s="1"/>
  <c r="K41" i="13" s="1"/>
  <c r="M104" i="14"/>
  <c r="M105" i="14" s="1"/>
  <c r="M109" i="14" s="1"/>
  <c r="M41" i="13" s="1"/>
  <c r="P104" i="14"/>
  <c r="P105" i="14" s="1"/>
  <c r="P109" i="14" s="1"/>
  <c r="P41" i="13" s="1"/>
  <c r="BE104" i="14"/>
  <c r="BE105" i="14" s="1"/>
  <c r="BE109" i="14" s="1"/>
  <c r="Y104" i="14"/>
  <c r="Y105" i="14" s="1"/>
  <c r="Y109" i="14" s="1"/>
  <c r="Y41" i="13" s="1"/>
  <c r="AB104" i="14"/>
  <c r="AB105" i="14" s="1"/>
  <c r="AB109" i="14" s="1"/>
  <c r="AB41" i="13" s="1"/>
  <c r="AI104" i="14"/>
  <c r="AI105" i="14" s="1"/>
  <c r="AI109" i="14" s="1"/>
  <c r="AI41" i="13" s="1"/>
  <c r="N104" i="14"/>
  <c r="N105" i="14" s="1"/>
  <c r="N109" i="14" s="1"/>
  <c r="N41" i="13" s="1"/>
  <c r="AP104" i="14"/>
  <c r="AP105" i="14" s="1"/>
  <c r="AP109" i="14" s="1"/>
  <c r="AP41" i="13" s="1"/>
  <c r="R104" i="14"/>
  <c r="R105" i="14" s="1"/>
  <c r="R109" i="14" s="1"/>
  <c r="R41" i="13" s="1"/>
  <c r="AA104" i="14"/>
  <c r="AA105" i="14" s="1"/>
  <c r="AA109" i="14" s="1"/>
  <c r="AA41" i="13" s="1"/>
  <c r="V104" i="14"/>
  <c r="V105" i="14" s="1"/>
  <c r="V109" i="14" s="1"/>
  <c r="V41" i="13" s="1"/>
  <c r="AH104" i="14"/>
  <c r="AH105" i="14" s="1"/>
  <c r="AH109" i="14" s="1"/>
  <c r="AH41" i="13" s="1"/>
  <c r="AT104" i="14"/>
  <c r="AT105" i="14" s="1"/>
  <c r="AT109" i="14" s="1"/>
  <c r="AT41" i="13" s="1"/>
  <c r="U104" i="14"/>
  <c r="U105" i="14" s="1"/>
  <c r="U109" i="14" s="1"/>
  <c r="U41" i="13" s="1"/>
  <c r="BC104" i="14"/>
  <c r="BC105" i="14" s="1"/>
  <c r="BC109" i="14" s="1"/>
  <c r="AS104" i="14"/>
  <c r="AS105" i="14" s="1"/>
  <c r="AS109" i="14" s="1"/>
  <c r="AS41" i="13" s="1"/>
  <c r="AC104" i="14"/>
  <c r="AC105" i="14" s="1"/>
  <c r="AC109" i="14" s="1"/>
  <c r="AC41" i="13" s="1"/>
  <c r="BD104" i="14"/>
  <c r="BD105" i="14" s="1"/>
  <c r="BD109" i="14" s="1"/>
  <c r="AN104" i="14"/>
  <c r="AN105" i="14" s="1"/>
  <c r="AN109" i="14" s="1"/>
  <c r="AN41" i="13" s="1"/>
  <c r="X104" i="14"/>
  <c r="X105" i="14" s="1"/>
  <c r="X109" i="14" s="1"/>
  <c r="X41" i="13" s="1"/>
  <c r="T104" i="14"/>
  <c r="T105" i="14" s="1"/>
  <c r="T109" i="14" s="1"/>
  <c r="T41" i="13" s="1"/>
  <c r="BB104" i="14"/>
  <c r="BB105" i="14" s="1"/>
  <c r="BB109" i="14" s="1"/>
  <c r="BB41" i="13" s="1"/>
  <c r="AL104" i="14"/>
  <c r="AL105" i="14" s="1"/>
  <c r="AL109" i="14" s="1"/>
  <c r="AL41" i="13" s="1"/>
  <c r="AR104" i="14"/>
  <c r="AR105" i="14" s="1"/>
  <c r="AR109" i="14" s="1"/>
  <c r="AR41" i="13" s="1"/>
  <c r="L104" i="14"/>
  <c r="L105" i="14" s="1"/>
  <c r="L109" i="14" s="1"/>
  <c r="L41" i="13" s="1"/>
  <c r="AY104" i="14"/>
  <c r="AY105" i="14" s="1"/>
  <c r="AY109" i="14" s="1"/>
  <c r="AY41" i="13" s="1"/>
  <c r="S104" i="14"/>
  <c r="S105" i="14" s="1"/>
  <c r="S109" i="14" s="1"/>
  <c r="S41" i="13" s="1"/>
  <c r="AD104" i="14"/>
  <c r="AD105" i="14" s="1"/>
  <c r="AD109" i="14" s="1"/>
  <c r="AD41" i="13" s="1"/>
  <c r="AK104" i="14"/>
  <c r="AK105" i="14" s="1"/>
  <c r="AK109" i="14" s="1"/>
  <c r="AK41" i="13" s="1"/>
  <c r="AE104" i="14"/>
  <c r="AE105" i="14" s="1"/>
  <c r="AE109" i="14" s="1"/>
  <c r="AE41" i="13" s="1"/>
  <c r="BF104" i="14"/>
  <c r="BF105" i="14" s="1"/>
  <c r="BF109" i="14" s="1"/>
  <c r="Z104" i="14"/>
  <c r="Z105" i="14" s="1"/>
  <c r="Z109" i="14" s="1"/>
  <c r="Z41" i="13" s="1"/>
  <c r="W104" i="14"/>
  <c r="W105" i="14" s="1"/>
  <c r="W109" i="14" s="1"/>
  <c r="W41" i="13" s="1"/>
  <c r="AX104" i="14"/>
  <c r="AX105" i="14" s="1"/>
  <c r="AX109" i="14" s="1"/>
  <c r="AX41" i="13" s="1"/>
  <c r="J104" i="14"/>
  <c r="J105" i="14" s="1"/>
  <c r="J109" i="14" s="1"/>
  <c r="J41" i="13" s="1"/>
  <c r="AG96" i="14"/>
  <c r="AG97" i="14" s="1"/>
  <c r="AG40" i="13" s="1"/>
  <c r="Q96" i="14"/>
  <c r="Q97" i="14" s="1"/>
  <c r="Q40" i="13" s="1"/>
  <c r="K96" i="14"/>
  <c r="K97" i="14" s="1"/>
  <c r="K40" i="13" s="1"/>
  <c r="K87" i="14"/>
  <c r="AC96" i="14"/>
  <c r="AC97" i="14" s="1"/>
  <c r="AC40" i="13" s="1"/>
  <c r="AC87" i="14"/>
  <c r="P87" i="14"/>
  <c r="AH96" i="14"/>
  <c r="AH97" i="14" s="1"/>
  <c r="AH40" i="13" s="1"/>
  <c r="BE96" i="14"/>
  <c r="Y96" i="14"/>
  <c r="Y97" i="14" s="1"/>
  <c r="Y40" i="13" s="1"/>
  <c r="AY87" i="14"/>
  <c r="I87" i="14"/>
  <c r="I88" i="14" s="1"/>
  <c r="Q87" i="14"/>
  <c r="Q88" i="14" s="1"/>
  <c r="T87" i="14"/>
  <c r="T88" i="14" s="1"/>
  <c r="AA96" i="14"/>
  <c r="AA97" i="14" s="1"/>
  <c r="AA40" i="13" s="1"/>
  <c r="AA87" i="14"/>
  <c r="BB96" i="14"/>
  <c r="BB97" i="14" s="1"/>
  <c r="BB40" i="13" s="1"/>
  <c r="V87" i="14"/>
  <c r="AS96" i="14"/>
  <c r="AS97" i="14" s="1"/>
  <c r="AS40" i="13" s="1"/>
  <c r="AF87" i="14"/>
  <c r="P96" i="14"/>
  <c r="P97" i="14" s="1"/>
  <c r="P40" i="13" s="1"/>
  <c r="AM87" i="14"/>
  <c r="BE87" i="14"/>
  <c r="AO96" i="14"/>
  <c r="AO97" i="14" s="1"/>
  <c r="AO40" i="13" s="1"/>
  <c r="Y87" i="14"/>
  <c r="AR96" i="14"/>
  <c r="AR97" i="14" s="1"/>
  <c r="AR40" i="13" s="1"/>
  <c r="AB87" i="14"/>
  <c r="AB88" i="14" s="1"/>
  <c r="L96" i="14"/>
  <c r="L97" i="14" s="1"/>
  <c r="L40" i="13" s="1"/>
  <c r="AI87" i="14"/>
  <c r="AI88" i="14" s="1"/>
  <c r="AI39" i="13" s="1"/>
  <c r="AD87" i="14"/>
  <c r="AD88" i="14" s="1"/>
  <c r="AD39" i="13" s="1"/>
  <c r="N87" i="14"/>
  <c r="BA96" i="14"/>
  <c r="BA97" i="14" s="1"/>
  <c r="BA40" i="13" s="1"/>
  <c r="AK87" i="14"/>
  <c r="BD96" i="14"/>
  <c r="Z96" i="14"/>
  <c r="Z97" i="14" s="1"/>
  <c r="Z40" i="13" s="1"/>
  <c r="J96" i="14"/>
  <c r="J97" i="14" s="1"/>
  <c r="J40" i="13" s="1"/>
  <c r="AW87" i="14"/>
  <c r="AG87" i="14"/>
  <c r="AZ96" i="14"/>
  <c r="AZ97" i="14" s="1"/>
  <c r="AZ40" i="13" s="1"/>
  <c r="AJ96" i="14"/>
  <c r="AJ97" i="14" s="1"/>
  <c r="AJ40" i="13" s="1"/>
  <c r="T96" i="14"/>
  <c r="T97" i="14" s="1"/>
  <c r="T40" i="13" s="1"/>
  <c r="AQ96" i="14"/>
  <c r="AQ97" i="14" s="1"/>
  <c r="AQ40" i="13" s="1"/>
  <c r="V96" i="14"/>
  <c r="V97" i="14" s="1"/>
  <c r="V40" i="13" s="1"/>
  <c r="AS87" i="14"/>
  <c r="AV96" i="14"/>
  <c r="AV97" i="14" s="1"/>
  <c r="AV40" i="13" s="1"/>
  <c r="AF96" i="14"/>
  <c r="AF97" i="14" s="1"/>
  <c r="AF40" i="13" s="1"/>
  <c r="AM96" i="14"/>
  <c r="AM97" i="14" s="1"/>
  <c r="AM40" i="13" s="1"/>
  <c r="L87" i="14"/>
  <c r="L88" i="14" s="1"/>
  <c r="U96" i="14"/>
  <c r="U97" i="14" s="1"/>
  <c r="U40" i="13" s="1"/>
  <c r="BD87" i="14"/>
  <c r="AN96" i="14"/>
  <c r="AN97" i="14" s="1"/>
  <c r="AN40" i="13" s="1"/>
  <c r="X96" i="14"/>
  <c r="X97" i="14" s="1"/>
  <c r="X40" i="13" s="1"/>
  <c r="AU96" i="14"/>
  <c r="AU97" i="14" s="1"/>
  <c r="AU40" i="13" s="1"/>
  <c r="O96" i="14"/>
  <c r="O97" i="14" s="1"/>
  <c r="O40" i="13" s="1"/>
  <c r="W96" i="14"/>
  <c r="W97" i="14" s="1"/>
  <c r="W40" i="13" s="1"/>
  <c r="R96" i="14"/>
  <c r="R97" i="14" s="1"/>
  <c r="R40" i="13" s="1"/>
  <c r="J87" i="14"/>
  <c r="AT96" i="14"/>
  <c r="AT97" i="14" s="1"/>
  <c r="AT40" i="13" s="1"/>
  <c r="BA87" i="14"/>
  <c r="AN87" i="14"/>
  <c r="AN88" i="14" s="1"/>
  <c r="AN39" i="13" s="1"/>
  <c r="O87" i="14"/>
  <c r="AP96" i="14"/>
  <c r="AP97" i="14" s="1"/>
  <c r="AP40" i="13" s="1"/>
  <c r="BC87" i="14"/>
  <c r="W87" i="14"/>
  <c r="AX87" i="14"/>
  <c r="AX88" i="14" s="1"/>
  <c r="AX39" i="13" s="1"/>
  <c r="AW96" i="14"/>
  <c r="AW97" i="14" s="1"/>
  <c r="AW40" i="13" s="1"/>
  <c r="AZ87" i="14"/>
  <c r="AZ88" i="14" s="1"/>
  <c r="AZ39" i="13" s="1"/>
  <c r="AJ87" i="14"/>
  <c r="AL96" i="14"/>
  <c r="AL97" i="14" s="1"/>
  <c r="AL40" i="13" s="1"/>
  <c r="M96" i="14"/>
  <c r="M97" i="14" s="1"/>
  <c r="M40" i="13" s="1"/>
  <c r="AB96" i="14"/>
  <c r="AB97" i="14" s="1"/>
  <c r="AB40" i="13" s="1"/>
  <c r="AY96" i="14"/>
  <c r="AY97" i="14" s="1"/>
  <c r="AY40" i="13" s="1"/>
  <c r="AI96" i="14"/>
  <c r="AI97" i="14" s="1"/>
  <c r="AI40" i="13" s="1"/>
  <c r="S96" i="14"/>
  <c r="S97" i="14" s="1"/>
  <c r="S40" i="13" s="1"/>
  <c r="AT87" i="14"/>
  <c r="AD96" i="14"/>
  <c r="AD97" i="14" s="1"/>
  <c r="AD40" i="13" s="1"/>
  <c r="N96" i="14"/>
  <c r="N97" i="14" s="1"/>
  <c r="N40" i="13" s="1"/>
  <c r="AK96" i="14"/>
  <c r="AK97" i="14" s="1"/>
  <c r="AK40" i="13" s="1"/>
  <c r="X87" i="14"/>
  <c r="X88" i="14" s="1"/>
  <c r="AE96" i="14"/>
  <c r="AE97" i="14" s="1"/>
  <c r="AE40" i="13" s="1"/>
  <c r="BF87" i="14"/>
  <c r="BF96" i="14"/>
  <c r="Z87" i="14"/>
  <c r="Z88" i="14" s="1"/>
  <c r="BC96" i="14"/>
  <c r="AX96" i="14"/>
  <c r="AX97" i="14" s="1"/>
  <c r="AX40" i="13" s="1"/>
  <c r="I184" i="14"/>
  <c r="AA51" i="14"/>
  <c r="AA29" i="13" s="1"/>
  <c r="X28" i="14"/>
  <c r="L28" i="14"/>
  <c r="AB28" i="14"/>
  <c r="AZ28" i="14"/>
  <c r="R28" i="14"/>
  <c r="AE28" i="14"/>
  <c r="BB28" i="14"/>
  <c r="AQ28" i="14"/>
  <c r="AH28" i="14"/>
  <c r="AR28" i="14"/>
  <c r="V28" i="14"/>
  <c r="AN28" i="14"/>
  <c r="N51" i="14"/>
  <c r="N29" i="13" s="1"/>
  <c r="T28" i="14"/>
  <c r="AS28" i="14"/>
  <c r="O28" i="14"/>
  <c r="AF28" i="14"/>
  <c r="K28" i="14"/>
  <c r="AP28" i="14"/>
  <c r="J28" i="14"/>
  <c r="M28" i="14"/>
  <c r="AJ28" i="14"/>
  <c r="AI28" i="14"/>
  <c r="P28" i="14"/>
  <c r="Q28" i="14"/>
  <c r="AL28" i="14"/>
  <c r="AY28" i="14"/>
  <c r="AC28" i="14"/>
  <c r="AO28" i="14"/>
  <c r="U28" i="14"/>
  <c r="AM28" i="14"/>
  <c r="AD28" i="14"/>
  <c r="Y28" i="14"/>
  <c r="BC28" i="14"/>
  <c r="AV28" i="14"/>
  <c r="BD28" i="14"/>
  <c r="BE28" i="14"/>
  <c r="AK28" i="14"/>
  <c r="AA28" i="14"/>
  <c r="N28" i="14"/>
  <c r="Z28" i="14"/>
  <c r="W28" i="14"/>
  <c r="AG28" i="14"/>
  <c r="AW28" i="14"/>
  <c r="AX28" i="14"/>
  <c r="BA28" i="14"/>
  <c r="AU28" i="14"/>
  <c r="BF28" i="14"/>
  <c r="S28" i="14"/>
  <c r="AT28" i="14"/>
  <c r="I51" i="14"/>
  <c r="I29" i="13" s="1"/>
  <c r="I213" i="14"/>
  <c r="I103" i="14"/>
  <c r="I208" i="14" l="1"/>
  <c r="AA208" i="14"/>
  <c r="AH207" i="14"/>
  <c r="X207" i="14"/>
  <c r="X208" i="14" s="1"/>
  <c r="AG207" i="14"/>
  <c r="BD207" i="14"/>
  <c r="BD208" i="14" s="1"/>
  <c r="AZ207" i="14"/>
  <c r="P207" i="14"/>
  <c r="P208" i="14" s="1"/>
  <c r="BB207" i="14"/>
  <c r="S207" i="14"/>
  <c r="S208" i="14" s="1"/>
  <c r="AE207" i="14"/>
  <c r="Y207" i="14"/>
  <c r="Y208" i="14" s="1"/>
  <c r="V207" i="14"/>
  <c r="V208" i="14" s="1"/>
  <c r="T207" i="14"/>
  <c r="T208" i="14" s="1"/>
  <c r="AS207" i="14"/>
  <c r="AV207" i="14"/>
  <c r="N208" i="14"/>
  <c r="N45" i="13"/>
  <c r="J207" i="14"/>
  <c r="W207" i="14"/>
  <c r="AW207" i="14"/>
  <c r="AX207" i="14"/>
  <c r="AK207" i="14"/>
  <c r="Z207" i="14"/>
  <c r="AI207" i="14"/>
  <c r="AC207" i="14"/>
  <c r="AP207" i="14"/>
  <c r="AJ207" i="14"/>
  <c r="AM207" i="14"/>
  <c r="AD207" i="14"/>
  <c r="BF207" i="14"/>
  <c r="BF208" i="14" s="1"/>
  <c r="AF207" i="14"/>
  <c r="AL207" i="14"/>
  <c r="L207" i="14"/>
  <c r="M207" i="14"/>
  <c r="AR207" i="14"/>
  <c r="AO207" i="14"/>
  <c r="U207" i="14"/>
  <c r="K207" i="14"/>
  <c r="BE207" i="14"/>
  <c r="BE208" i="14" s="1"/>
  <c r="Q207" i="14"/>
  <c r="BC207" i="14"/>
  <c r="BC208" i="14" s="1"/>
  <c r="O207" i="14"/>
  <c r="AQ207" i="14"/>
  <c r="AU207" i="14"/>
  <c r="BA207" i="14"/>
  <c r="R207" i="14"/>
  <c r="AY207" i="14"/>
  <c r="AN207" i="14"/>
  <c r="AB207" i="14"/>
  <c r="AT207" i="14"/>
  <c r="AP58" i="13"/>
  <c r="AU57" i="13"/>
  <c r="AZ57" i="13"/>
  <c r="AN57" i="13"/>
  <c r="BB58" i="13"/>
  <c r="AD58" i="13"/>
  <c r="AZ58" i="13"/>
  <c r="AN58" i="13"/>
  <c r="AE57" i="13"/>
  <c r="AX58" i="13"/>
  <c r="BB57" i="13"/>
  <c r="AH58" i="13"/>
  <c r="AE58" i="13"/>
  <c r="AR57" i="13"/>
  <c r="AL58" i="13"/>
  <c r="AQ57" i="13"/>
  <c r="AD57" i="13"/>
  <c r="AP57" i="13"/>
  <c r="AU58" i="13"/>
  <c r="AX57" i="13"/>
  <c r="AI58" i="13"/>
  <c r="AV58" i="13"/>
  <c r="AO57" i="13"/>
  <c r="AN12" i="13"/>
  <c r="AH57" i="13"/>
  <c r="AI57" i="13"/>
  <c r="AL57" i="13"/>
  <c r="AV57" i="13"/>
  <c r="AR58" i="13"/>
  <c r="AO58" i="13"/>
  <c r="AQ58" i="13"/>
  <c r="X39" i="13"/>
  <c r="X49" i="13"/>
  <c r="AB39" i="13"/>
  <c r="AB49" i="13"/>
  <c r="T39" i="13"/>
  <c r="T49" i="13"/>
  <c r="R39" i="13"/>
  <c r="R49" i="13"/>
  <c r="M39" i="13"/>
  <c r="M49" i="13"/>
  <c r="Q39" i="13"/>
  <c r="Q49" i="13"/>
  <c r="S39" i="13"/>
  <c r="S49" i="13"/>
  <c r="Z39" i="13"/>
  <c r="Z49" i="13"/>
  <c r="L39" i="13"/>
  <c r="L49" i="13"/>
  <c r="I39" i="13"/>
  <c r="I49" i="13"/>
  <c r="U39" i="13"/>
  <c r="U49" i="13"/>
  <c r="S184" i="14"/>
  <c r="AB184" i="14"/>
  <c r="J184" i="14"/>
  <c r="AA37" i="13"/>
  <c r="AH184" i="14"/>
  <c r="U184" i="14"/>
  <c r="BC184" i="14"/>
  <c r="AN184" i="14"/>
  <c r="AG184" i="14"/>
  <c r="AP184" i="14"/>
  <c r="AL184" i="14"/>
  <c r="AV184" i="14"/>
  <c r="AV218" i="14" s="1"/>
  <c r="AO184" i="14"/>
  <c r="AO218" i="14" s="1"/>
  <c r="BB184" i="14"/>
  <c r="AU184" i="14"/>
  <c r="AY184" i="14"/>
  <c r="V184" i="14"/>
  <c r="BA184" i="14"/>
  <c r="N37" i="13"/>
  <c r="Z184" i="14"/>
  <c r="M184" i="14"/>
  <c r="AJ184" i="14"/>
  <c r="BF184" i="14"/>
  <c r="AI184" i="14"/>
  <c r="P184" i="14"/>
  <c r="BD184" i="14"/>
  <c r="Q184" i="14"/>
  <c r="L184" i="14"/>
  <c r="AT184" i="14"/>
  <c r="AF184" i="14"/>
  <c r="O184" i="14"/>
  <c r="AX184" i="14"/>
  <c r="AQ184" i="14"/>
  <c r="BE184" i="14"/>
  <c r="T184" i="14"/>
  <c r="AC184" i="14"/>
  <c r="AZ184" i="14"/>
  <c r="I185" i="14"/>
  <c r="I37" i="13"/>
  <c r="W184" i="14"/>
  <c r="K184" i="14"/>
  <c r="AD184" i="14"/>
  <c r="AD218" i="14" s="1"/>
  <c r="AS184" i="14"/>
  <c r="AW184" i="14"/>
  <c r="AE184" i="14"/>
  <c r="X184" i="14"/>
  <c r="AM184" i="14"/>
  <c r="AK184" i="14"/>
  <c r="R184" i="14"/>
  <c r="AR184" i="14"/>
  <c r="Y184" i="14"/>
  <c r="I42" i="13"/>
  <c r="S72" i="14"/>
  <c r="S73" i="14" s="1"/>
  <c r="AQ72" i="14"/>
  <c r="AQ73" i="14" s="1"/>
  <c r="AV72" i="14"/>
  <c r="AV73" i="14" s="1"/>
  <c r="AB72" i="14"/>
  <c r="AB73" i="14" s="1"/>
  <c r="AI72" i="14"/>
  <c r="AI73" i="14" s="1"/>
  <c r="AF72" i="14"/>
  <c r="AF73" i="14" s="1"/>
  <c r="J72" i="14"/>
  <c r="J73" i="14" s="1"/>
  <c r="BE72" i="14"/>
  <c r="BE73" i="14" s="1"/>
  <c r="R72" i="14"/>
  <c r="R73" i="14" s="1"/>
  <c r="BB72" i="14"/>
  <c r="BB73" i="14" s="1"/>
  <c r="L72" i="14"/>
  <c r="L73" i="14" s="1"/>
  <c r="AT72" i="14"/>
  <c r="AT73" i="14" s="1"/>
  <c r="BA72" i="14"/>
  <c r="BA73" i="14" s="1"/>
  <c r="W72" i="14"/>
  <c r="W73" i="14" s="1"/>
  <c r="AY72" i="14"/>
  <c r="AY73" i="14" s="1"/>
  <c r="V72" i="14"/>
  <c r="V73" i="14" s="1"/>
  <c r="K72" i="14"/>
  <c r="K73" i="14" s="1"/>
  <c r="O72" i="14"/>
  <c r="O73" i="14" s="1"/>
  <c r="AO72" i="14"/>
  <c r="AO73" i="14" s="1"/>
  <c r="AX72" i="14"/>
  <c r="AX73" i="14" s="1"/>
  <c r="BF72" i="14"/>
  <c r="BF73" i="14" s="1"/>
  <c r="X72" i="14"/>
  <c r="X73" i="14" s="1"/>
  <c r="AU72" i="14"/>
  <c r="AU73" i="14" s="1"/>
  <c r="Q72" i="14"/>
  <c r="Q73" i="14" s="1"/>
  <c r="Y72" i="14"/>
  <c r="Y73" i="14" s="1"/>
  <c r="AD72" i="14"/>
  <c r="AD73" i="14" s="1"/>
  <c r="AG72" i="14"/>
  <c r="AG73" i="14" s="1"/>
  <c r="AW72" i="14"/>
  <c r="AW73" i="14" s="1"/>
  <c r="AH72" i="14"/>
  <c r="AH73" i="14" s="1"/>
  <c r="AE72" i="14"/>
  <c r="AE73" i="14" s="1"/>
  <c r="U72" i="14"/>
  <c r="U73" i="14" s="1"/>
  <c r="AM72" i="14"/>
  <c r="AM73" i="14" s="1"/>
  <c r="Z72" i="14"/>
  <c r="Z73" i="14" s="1"/>
  <c r="BD72" i="14"/>
  <c r="BD73" i="14" s="1"/>
  <c r="M72" i="14"/>
  <c r="M73" i="14" s="1"/>
  <c r="AP72" i="14"/>
  <c r="AP73" i="14" s="1"/>
  <c r="AJ72" i="14"/>
  <c r="AJ73" i="14" s="1"/>
  <c r="AL72" i="14"/>
  <c r="AL73" i="14" s="1"/>
  <c r="AZ72" i="14"/>
  <c r="AZ73" i="14" s="1"/>
  <c r="AS72" i="14"/>
  <c r="AS73" i="14" s="1"/>
  <c r="AK72" i="14"/>
  <c r="AK73" i="14" s="1"/>
  <c r="T72" i="14"/>
  <c r="T73" i="14" s="1"/>
  <c r="BC72" i="14"/>
  <c r="BC73" i="14" s="1"/>
  <c r="P72" i="14"/>
  <c r="P73" i="14" s="1"/>
  <c r="AR72" i="14"/>
  <c r="AR73" i="14" s="1"/>
  <c r="AC72" i="14"/>
  <c r="AC73" i="14" s="1"/>
  <c r="AN72" i="14"/>
  <c r="AN73" i="14" s="1"/>
  <c r="I104" i="14"/>
  <c r="I105" i="14" s="1"/>
  <c r="I109" i="14" s="1"/>
  <c r="I41" i="13" s="1"/>
  <c r="BF88" i="14"/>
  <c r="BD88" i="14"/>
  <c r="AG88" i="14"/>
  <c r="AG39" i="13" s="1"/>
  <c r="AG58" i="13" s="1"/>
  <c r="BD97" i="14"/>
  <c r="AM88" i="14"/>
  <c r="AM39" i="13" s="1"/>
  <c r="AM58" i="13" s="1"/>
  <c r="V88" i="14"/>
  <c r="AC88" i="14"/>
  <c r="BC97" i="14"/>
  <c r="AJ88" i="14"/>
  <c r="AJ39" i="13" s="1"/>
  <c r="AJ58" i="13" s="1"/>
  <c r="O88" i="14"/>
  <c r="J88" i="14"/>
  <c r="AW88" i="14"/>
  <c r="AW39" i="13" s="1"/>
  <c r="AW58" i="13" s="1"/>
  <c r="AK88" i="14"/>
  <c r="AK39" i="13" s="1"/>
  <c r="AK58" i="13" s="1"/>
  <c r="Y88" i="14"/>
  <c r="BE97" i="14"/>
  <c r="AT88" i="14"/>
  <c r="AT39" i="13" s="1"/>
  <c r="AT58" i="13" s="1"/>
  <c r="W88" i="14"/>
  <c r="AS88" i="14"/>
  <c r="AS39" i="13" s="1"/>
  <c r="AS58" i="13" s="1"/>
  <c r="AF88" i="14"/>
  <c r="AF39" i="13" s="1"/>
  <c r="AF57" i="13" s="1"/>
  <c r="AA88" i="14"/>
  <c r="AA218" i="14" s="1"/>
  <c r="K88" i="14"/>
  <c r="BF97" i="14"/>
  <c r="BC88" i="14"/>
  <c r="BA88" i="14"/>
  <c r="BA39" i="13" s="1"/>
  <c r="N88" i="14"/>
  <c r="N218" i="14" s="1"/>
  <c r="BE88" i="14"/>
  <c r="AY88" i="14"/>
  <c r="AY39" i="13" s="1"/>
  <c r="AY57" i="13" s="1"/>
  <c r="P88" i="14"/>
  <c r="I73" i="14"/>
  <c r="I75" i="14" s="1"/>
  <c r="AA75" i="14"/>
  <c r="AA77" i="14" s="1"/>
  <c r="AA30" i="13" s="1"/>
  <c r="N75" i="14"/>
  <c r="I214" i="14"/>
  <c r="AV51" i="14"/>
  <c r="AV29" i="13" s="1"/>
  <c r="AR51" i="14"/>
  <c r="AR29" i="13" s="1"/>
  <c r="P51" i="14"/>
  <c r="P29" i="13" s="1"/>
  <c r="AJ51" i="14"/>
  <c r="AJ29" i="13" s="1"/>
  <c r="BC51" i="14"/>
  <c r="AL51" i="14"/>
  <c r="AL29" i="13" s="1"/>
  <c r="O51" i="14"/>
  <c r="O29" i="13" s="1"/>
  <c r="M51" i="14"/>
  <c r="M29" i="13" s="1"/>
  <c r="AB51" i="14"/>
  <c r="AB29" i="13" s="1"/>
  <c r="X51" i="14"/>
  <c r="X29" i="13" s="1"/>
  <c r="AM51" i="14"/>
  <c r="AM29" i="13" s="1"/>
  <c r="R51" i="14"/>
  <c r="R29" i="13" s="1"/>
  <c r="AW51" i="14"/>
  <c r="AW29" i="13" s="1"/>
  <c r="AP51" i="14"/>
  <c r="AP29" i="13" s="1"/>
  <c r="AQ51" i="14"/>
  <c r="AQ29" i="13" s="1"/>
  <c r="T51" i="14"/>
  <c r="T29" i="13" s="1"/>
  <c r="AC51" i="14"/>
  <c r="AC29" i="13" s="1"/>
  <c r="AE51" i="14"/>
  <c r="AE29" i="13" s="1"/>
  <c r="Q51" i="14"/>
  <c r="Q29" i="13" s="1"/>
  <c r="L51" i="14"/>
  <c r="L29" i="13" s="1"/>
  <c r="BB51" i="14"/>
  <c r="BB29" i="13" s="1"/>
  <c r="S51" i="14"/>
  <c r="S29" i="13" s="1"/>
  <c r="V51" i="14"/>
  <c r="V29" i="13" s="1"/>
  <c r="J51" i="14"/>
  <c r="J29" i="13" s="1"/>
  <c r="AZ51" i="14"/>
  <c r="AZ29" i="13" s="1"/>
  <c r="AD51" i="14"/>
  <c r="AD29" i="13" s="1"/>
  <c r="AI51" i="14"/>
  <c r="AI29" i="13" s="1"/>
  <c r="AO51" i="14"/>
  <c r="AO29" i="13" s="1"/>
  <c r="AF51" i="14"/>
  <c r="AF29" i="13" s="1"/>
  <c r="BA51" i="14"/>
  <c r="BA29" i="13" s="1"/>
  <c r="Y51" i="14"/>
  <c r="Y29" i="13" s="1"/>
  <c r="W51" i="14"/>
  <c r="W29" i="13" s="1"/>
  <c r="AU51" i="14"/>
  <c r="AU29" i="13" s="1"/>
  <c r="AK51" i="14"/>
  <c r="AK29" i="13" s="1"/>
  <c r="Z51" i="14"/>
  <c r="Z29" i="13" s="1"/>
  <c r="BF51" i="14"/>
  <c r="AN51" i="14"/>
  <c r="AN29" i="13" s="1"/>
  <c r="K51" i="14"/>
  <c r="K29" i="13" s="1"/>
  <c r="AH51" i="14"/>
  <c r="AH29" i="13" s="1"/>
  <c r="AT51" i="14"/>
  <c r="AT29" i="13" s="1"/>
  <c r="AY51" i="14"/>
  <c r="AY29" i="13" s="1"/>
  <c r="BE51" i="14"/>
  <c r="AX51" i="14"/>
  <c r="AX29" i="13" s="1"/>
  <c r="AS51" i="14"/>
  <c r="AS29" i="13" s="1"/>
  <c r="BD51" i="14"/>
  <c r="U51" i="14"/>
  <c r="U29" i="13" s="1"/>
  <c r="AG51" i="14"/>
  <c r="AG29" i="13" s="1"/>
  <c r="I28" i="14"/>
  <c r="AE218" i="14" l="1"/>
  <c r="AZ218" i="14"/>
  <c r="Y45" i="13"/>
  <c r="V45" i="13"/>
  <c r="P45" i="13"/>
  <c r="X45" i="13"/>
  <c r="AI218" i="14"/>
  <c r="AR218" i="14"/>
  <c r="AU12" i="13"/>
  <c r="BA218" i="14"/>
  <c r="BA208" i="14"/>
  <c r="BA45" i="13"/>
  <c r="AD208" i="14"/>
  <c r="AD45" i="13"/>
  <c r="AX208" i="14"/>
  <c r="AX45" i="13"/>
  <c r="AQ218" i="14"/>
  <c r="AQ219" i="14" s="1"/>
  <c r="AN208" i="14"/>
  <c r="AN45" i="13"/>
  <c r="AU208" i="14"/>
  <c r="AU45" i="13"/>
  <c r="AO208" i="14"/>
  <c r="AO45" i="13"/>
  <c r="AL208" i="14"/>
  <c r="AL45" i="13"/>
  <c r="AM208" i="14"/>
  <c r="AM45" i="13"/>
  <c r="AI208" i="14"/>
  <c r="AI45" i="13"/>
  <c r="BB208" i="14"/>
  <c r="BB45" i="13"/>
  <c r="AG208" i="14"/>
  <c r="AG45" i="13"/>
  <c r="AY208" i="14"/>
  <c r="AY45" i="13"/>
  <c r="AQ208" i="14"/>
  <c r="AQ45" i="13"/>
  <c r="AR208" i="14"/>
  <c r="AR45" i="13"/>
  <c r="AF208" i="14"/>
  <c r="AF45" i="13"/>
  <c r="AJ208" i="14"/>
  <c r="AJ45" i="13"/>
  <c r="AV208" i="14"/>
  <c r="AV45" i="13"/>
  <c r="AT208" i="14"/>
  <c r="AT45" i="13"/>
  <c r="AP208" i="14"/>
  <c r="AP45" i="13"/>
  <c r="AK208" i="14"/>
  <c r="AK45" i="13"/>
  <c r="AW208" i="14"/>
  <c r="AW45" i="13"/>
  <c r="AS208" i="14"/>
  <c r="AS45" i="13"/>
  <c r="AE208" i="14"/>
  <c r="AE45" i="13"/>
  <c r="AZ208" i="14"/>
  <c r="AZ45" i="13"/>
  <c r="AH208" i="14"/>
  <c r="AH45" i="13"/>
  <c r="S218" i="14"/>
  <c r="S269" i="14" s="1"/>
  <c r="S270" i="14" s="1"/>
  <c r="T45" i="13"/>
  <c r="S45" i="13"/>
  <c r="AF218" i="14"/>
  <c r="AP218" i="14"/>
  <c r="AP269" i="14" s="1"/>
  <c r="AP270" i="14" s="1"/>
  <c r="M218" i="14"/>
  <c r="M269" i="14" s="1"/>
  <c r="M270" i="14" s="1"/>
  <c r="AG218" i="14"/>
  <c r="BE185" i="14"/>
  <c r="BE218" i="14"/>
  <c r="BB37" i="13"/>
  <c r="BB33" i="13" s="1"/>
  <c r="BB11" i="13" s="1"/>
  <c r="BB218" i="14"/>
  <c r="AB208" i="14"/>
  <c r="AB45" i="13"/>
  <c r="U208" i="14"/>
  <c r="U45" i="13"/>
  <c r="Q208" i="14"/>
  <c r="Q45" i="13"/>
  <c r="AK218" i="14"/>
  <c r="AW218" i="14"/>
  <c r="W37" i="13"/>
  <c r="W218" i="14"/>
  <c r="AC37" i="13"/>
  <c r="AC218" i="14"/>
  <c r="AX218" i="14"/>
  <c r="L185" i="14"/>
  <c r="L218" i="14"/>
  <c r="Z37" i="13"/>
  <c r="Z218" i="14"/>
  <c r="AY218" i="14"/>
  <c r="AN218" i="14"/>
  <c r="W208" i="14"/>
  <c r="W45" i="13"/>
  <c r="X185" i="14"/>
  <c r="X218" i="14"/>
  <c r="BD185" i="14"/>
  <c r="BD218" i="14"/>
  <c r="AJ37" i="13"/>
  <c r="AJ218" i="14"/>
  <c r="U185" i="14"/>
  <c r="U218" i="14"/>
  <c r="AB185" i="14"/>
  <c r="AB218" i="14"/>
  <c r="L208" i="14"/>
  <c r="L45" i="13"/>
  <c r="R185" i="14"/>
  <c r="R218" i="14"/>
  <c r="K185" i="14"/>
  <c r="K218" i="14"/>
  <c r="AT37" i="13"/>
  <c r="AT218" i="14"/>
  <c r="AT269" i="14" s="1"/>
  <c r="AT270" i="14" s="1"/>
  <c r="P185" i="14"/>
  <c r="P218" i="14"/>
  <c r="P269" i="14" s="1"/>
  <c r="P270" i="14" s="1"/>
  <c r="V185" i="14"/>
  <c r="V218" i="14"/>
  <c r="AH37" i="13"/>
  <c r="AH218" i="14"/>
  <c r="AC208" i="14"/>
  <c r="AC45" i="13"/>
  <c r="Y185" i="14"/>
  <c r="Y218" i="14"/>
  <c r="AM218" i="14"/>
  <c r="AS218" i="14"/>
  <c r="T185" i="14"/>
  <c r="T218" i="14"/>
  <c r="O37" i="13"/>
  <c r="O218" i="14"/>
  <c r="Q185" i="14"/>
  <c r="Q218" i="14"/>
  <c r="BF185" i="14"/>
  <c r="BF218" i="14"/>
  <c r="AU218" i="14"/>
  <c r="AL218" i="14"/>
  <c r="BC185" i="14"/>
  <c r="BC218" i="14"/>
  <c r="J185" i="14"/>
  <c r="J218" i="14"/>
  <c r="J269" i="14" s="1"/>
  <c r="J270" i="14" s="1"/>
  <c r="R208" i="14"/>
  <c r="R45" i="13"/>
  <c r="O208" i="14"/>
  <c r="O45" i="13"/>
  <c r="K208" i="14"/>
  <c r="K45" i="13"/>
  <c r="M208" i="14"/>
  <c r="M45" i="13"/>
  <c r="Z208" i="14"/>
  <c r="Z45" i="13"/>
  <c r="J208" i="14"/>
  <c r="J45" i="13"/>
  <c r="AE12" i="13"/>
  <c r="AP12" i="13"/>
  <c r="AZ12" i="13"/>
  <c r="AX12" i="13"/>
  <c r="BB12" i="13"/>
  <c r="AD12" i="13"/>
  <c r="AS57" i="13"/>
  <c r="AS12" i="13" s="1"/>
  <c r="AG57" i="13"/>
  <c r="AG12" i="13" s="1"/>
  <c r="AM57" i="13"/>
  <c r="AM12" i="13" s="1"/>
  <c r="BA58" i="13"/>
  <c r="BA57" i="13"/>
  <c r="AI12" i="13"/>
  <c r="AV12" i="13"/>
  <c r="AT57" i="13"/>
  <c r="AH12" i="13"/>
  <c r="AK57" i="13"/>
  <c r="AR12" i="13"/>
  <c r="AY58" i="13"/>
  <c r="AJ57" i="13"/>
  <c r="AF58" i="13"/>
  <c r="AF12" i="13" s="1"/>
  <c r="AW57" i="13"/>
  <c r="AO12" i="13"/>
  <c r="AQ12" i="13"/>
  <c r="AL12" i="13"/>
  <c r="R47" i="13"/>
  <c r="R58" i="13"/>
  <c r="R57" i="13"/>
  <c r="Z47" i="13"/>
  <c r="Z58" i="13"/>
  <c r="Z57" i="13"/>
  <c r="U47" i="13"/>
  <c r="U57" i="13"/>
  <c r="U58" i="13"/>
  <c r="S47" i="13"/>
  <c r="S58" i="13"/>
  <c r="S57" i="13"/>
  <c r="T47" i="13"/>
  <c r="T57" i="13"/>
  <c r="T58" i="13"/>
  <c r="I47" i="13"/>
  <c r="Q47" i="13"/>
  <c r="Q58" i="13"/>
  <c r="Q57" i="13"/>
  <c r="AB47" i="13"/>
  <c r="AB57" i="13"/>
  <c r="AB58" i="13"/>
  <c r="L47" i="13"/>
  <c r="L57" i="13"/>
  <c r="L58" i="13"/>
  <c r="M47" i="13"/>
  <c r="M57" i="13"/>
  <c r="M58" i="13"/>
  <c r="X47" i="13"/>
  <c r="X58" i="13"/>
  <c r="X57" i="13"/>
  <c r="P37" i="13"/>
  <c r="I46" i="13"/>
  <c r="I58" i="13" s="1"/>
  <c r="Y39" i="13"/>
  <c r="Y49" i="13"/>
  <c r="O39" i="13"/>
  <c r="O49" i="13"/>
  <c r="V39" i="13"/>
  <c r="V49" i="13"/>
  <c r="N39" i="13"/>
  <c r="N49" i="13"/>
  <c r="K39" i="13"/>
  <c r="K49" i="13"/>
  <c r="W39" i="13"/>
  <c r="W49" i="13"/>
  <c r="P39" i="13"/>
  <c r="P49" i="13"/>
  <c r="AA39" i="13"/>
  <c r="AA49" i="13"/>
  <c r="J39" i="13"/>
  <c r="J49" i="13"/>
  <c r="AC39" i="13"/>
  <c r="AC49" i="13"/>
  <c r="AA269" i="14"/>
  <c r="AA270" i="14" s="1"/>
  <c r="N269" i="14"/>
  <c r="N270" i="14" s="1"/>
  <c r="S37" i="13"/>
  <c r="S185" i="14"/>
  <c r="AD219" i="14"/>
  <c r="AD269" i="14"/>
  <c r="AD270" i="14" s="1"/>
  <c r="AJ185" i="14"/>
  <c r="BB185" i="14"/>
  <c r="AB37" i="13"/>
  <c r="J37" i="13"/>
  <c r="AH185" i="14"/>
  <c r="Z185" i="14"/>
  <c r="AE185" i="14"/>
  <c r="AE37" i="13"/>
  <c r="AZ185" i="14"/>
  <c r="AZ37" i="13"/>
  <c r="AQ185" i="14"/>
  <c r="AQ37" i="13"/>
  <c r="AO185" i="14"/>
  <c r="AO37" i="13"/>
  <c r="AG185" i="14"/>
  <c r="AG37" i="13"/>
  <c r="K37" i="13"/>
  <c r="M37" i="13"/>
  <c r="AK185" i="14"/>
  <c r="AK37" i="13"/>
  <c r="AW185" i="14"/>
  <c r="AW37" i="13"/>
  <c r="AX37" i="13"/>
  <c r="AI185" i="14"/>
  <c r="AI37" i="13"/>
  <c r="AY185" i="14"/>
  <c r="AY37" i="13"/>
  <c r="AV37" i="13"/>
  <c r="AN37" i="13"/>
  <c r="V37" i="13"/>
  <c r="U37" i="13"/>
  <c r="AM185" i="14"/>
  <c r="AM37" i="13"/>
  <c r="AS185" i="14"/>
  <c r="AS37" i="13"/>
  <c r="AU185" i="14"/>
  <c r="AU37" i="13"/>
  <c r="AL185" i="14"/>
  <c r="AL37" i="13"/>
  <c r="AT185" i="14"/>
  <c r="AN185" i="14"/>
  <c r="AR37" i="13"/>
  <c r="AD185" i="14"/>
  <c r="AD37" i="13"/>
  <c r="AF185" i="14"/>
  <c r="AF37" i="13"/>
  <c r="BA185" i="14"/>
  <c r="BA37" i="13"/>
  <c r="AP185" i="14"/>
  <c r="AP37" i="13"/>
  <c r="Q37" i="13"/>
  <c r="AX185" i="14"/>
  <c r="L37" i="13"/>
  <c r="T37" i="13"/>
  <c r="Y37" i="13"/>
  <c r="AR185" i="14"/>
  <c r="M185" i="14"/>
  <c r="R37" i="13"/>
  <c r="AC185" i="14"/>
  <c r="W185" i="14"/>
  <c r="AV185" i="14"/>
  <c r="O185" i="14"/>
  <c r="X37" i="13"/>
  <c r="AA36" i="14"/>
  <c r="AA28" i="13" s="1"/>
  <c r="N77" i="14"/>
  <c r="N30" i="13" s="1"/>
  <c r="N27" i="14"/>
  <c r="N29" i="14" s="1"/>
  <c r="N31" i="14" s="1"/>
  <c r="N25" i="13" s="1"/>
  <c r="I77" i="14"/>
  <c r="I30" i="13" s="1"/>
  <c r="I27" i="14"/>
  <c r="I29" i="14" s="1"/>
  <c r="AY75" i="14"/>
  <c r="BD75" i="14"/>
  <c r="BD77" i="14" s="1"/>
  <c r="AT75" i="14"/>
  <c r="U75" i="14"/>
  <c r="AD75" i="14"/>
  <c r="BA75" i="14"/>
  <c r="AW75" i="14"/>
  <c r="AW77" i="14" s="1"/>
  <c r="AW30" i="13" s="1"/>
  <c r="AN75" i="14"/>
  <c r="AB75" i="14"/>
  <c r="J75" i="14"/>
  <c r="AZ75" i="14"/>
  <c r="AZ77" i="14" s="1"/>
  <c r="AZ30" i="13" s="1"/>
  <c r="V75" i="14"/>
  <c r="V77" i="14" s="1"/>
  <c r="V30" i="13" s="1"/>
  <c r="O75" i="14"/>
  <c r="AF75" i="14"/>
  <c r="AF77" i="14" s="1"/>
  <c r="AF30" i="13" s="1"/>
  <c r="T75" i="14"/>
  <c r="AG75" i="14"/>
  <c r="AS75" i="14"/>
  <c r="AS27" i="14" s="1"/>
  <c r="AS29" i="14" s="1"/>
  <c r="AS31" i="14" s="1"/>
  <c r="AS25" i="13" s="1"/>
  <c r="AH75" i="14"/>
  <c r="AH77" i="14" s="1"/>
  <c r="AH30" i="13" s="1"/>
  <c r="AQ75" i="14"/>
  <c r="AQ77" i="14" s="1"/>
  <c r="AQ30" i="13" s="1"/>
  <c r="AP75" i="14"/>
  <c r="AP77" i="14" s="1"/>
  <c r="AP30" i="13" s="1"/>
  <c r="K75" i="14"/>
  <c r="K77" i="14" s="1"/>
  <c r="K30" i="13" s="1"/>
  <c r="AC75" i="14"/>
  <c r="AR75" i="14"/>
  <c r="W75" i="14"/>
  <c r="P75" i="14"/>
  <c r="BC75" i="14"/>
  <c r="BC27" i="14" s="1"/>
  <c r="BC29" i="14" s="1"/>
  <c r="BC31" i="14" s="1"/>
  <c r="AL75" i="14"/>
  <c r="AL27" i="14" s="1"/>
  <c r="AL29" i="14" s="1"/>
  <c r="AL31" i="14" s="1"/>
  <c r="AL25" i="13" s="1"/>
  <c r="R75" i="14"/>
  <c r="AI75" i="14"/>
  <c r="L75" i="14"/>
  <c r="AU75" i="14"/>
  <c r="AJ75" i="14"/>
  <c r="AJ77" i="14" s="1"/>
  <c r="AJ30" i="13" s="1"/>
  <c r="M75" i="14"/>
  <c r="M77" i="14" s="1"/>
  <c r="M30" i="13" s="1"/>
  <c r="AX75" i="14"/>
  <c r="AV75" i="14"/>
  <c r="BF75" i="14"/>
  <c r="BF77" i="14" s="1"/>
  <c r="AK75" i="14"/>
  <c r="AK27" i="14" s="1"/>
  <c r="AK29" i="14" s="1"/>
  <c r="AK31" i="14" s="1"/>
  <c r="AK25" i="13" s="1"/>
  <c r="S75" i="14"/>
  <c r="S27" i="14" s="1"/>
  <c r="S29" i="14" s="1"/>
  <c r="S31" i="14" s="1"/>
  <c r="S25" i="13" s="1"/>
  <c r="AE75" i="14"/>
  <c r="BE75" i="14"/>
  <c r="Q75" i="14"/>
  <c r="Q77" i="14" s="1"/>
  <c r="Q30" i="13" s="1"/>
  <c r="Z75" i="14"/>
  <c r="Z77" i="14" s="1"/>
  <c r="Z30" i="13" s="1"/>
  <c r="AO75" i="14"/>
  <c r="BB75" i="14"/>
  <c r="BB77" i="14" s="1"/>
  <c r="BB30" i="13" s="1"/>
  <c r="AM75" i="14"/>
  <c r="AA27" i="14"/>
  <c r="AA29" i="14" s="1"/>
  <c r="AA31" i="14" s="1"/>
  <c r="AA25" i="13" s="1"/>
  <c r="Y75" i="14"/>
  <c r="X75" i="14"/>
  <c r="X77" i="14" s="1"/>
  <c r="X30" i="13" s="1"/>
  <c r="AX33" i="13" l="1"/>
  <c r="AM33" i="13"/>
  <c r="AM11" i="13" s="1"/>
  <c r="AN33" i="13"/>
  <c r="AN11" i="13" s="1"/>
  <c r="AT33" i="13"/>
  <c r="AT11" i="13" s="1"/>
  <c r="BA33" i="13"/>
  <c r="BA11" i="13" s="1"/>
  <c r="AL33" i="13"/>
  <c r="AL11" i="13" s="1"/>
  <c r="AD33" i="13"/>
  <c r="AU33" i="13"/>
  <c r="AU11" i="13" s="1"/>
  <c r="AI33" i="13"/>
  <c r="AI11" i="13" s="1"/>
  <c r="AJ33" i="13"/>
  <c r="AJ11" i="13" s="1"/>
  <c r="S219" i="14"/>
  <c r="AQ269" i="14"/>
  <c r="AQ270" i="14" s="1"/>
  <c r="X33" i="13"/>
  <c r="X11" i="13" s="1"/>
  <c r="AV33" i="13"/>
  <c r="AV11" i="13" s="1"/>
  <c r="AK33" i="13"/>
  <c r="AK11" i="13" s="1"/>
  <c r="AQ33" i="13"/>
  <c r="AQ11" i="13" s="1"/>
  <c r="AE33" i="13"/>
  <c r="AE11" i="13" s="1"/>
  <c r="AH33" i="13"/>
  <c r="AH11" i="13" s="1"/>
  <c r="T33" i="13"/>
  <c r="T11" i="13" s="1"/>
  <c r="AP33" i="13"/>
  <c r="AP11" i="13" s="1"/>
  <c r="AR33" i="13"/>
  <c r="AR11" i="13" s="1"/>
  <c r="AO33" i="13"/>
  <c r="AO11" i="13" s="1"/>
  <c r="AZ33" i="13"/>
  <c r="AZ11" i="13" s="1"/>
  <c r="M219" i="14"/>
  <c r="AP219" i="14"/>
  <c r="Z33" i="13"/>
  <c r="Z11" i="13" s="1"/>
  <c r="AD11" i="13"/>
  <c r="AJ12" i="13"/>
  <c r="AT12" i="13"/>
  <c r="AY12" i="13"/>
  <c r="AW12" i="13"/>
  <c r="AK12" i="13"/>
  <c r="AX11" i="13"/>
  <c r="BA12" i="13"/>
  <c r="L33" i="13"/>
  <c r="L11" i="13" s="1"/>
  <c r="AB33" i="13"/>
  <c r="AB11" i="13" s="1"/>
  <c r="S33" i="13"/>
  <c r="S11" i="13" s="1"/>
  <c r="M33" i="13"/>
  <c r="M11" i="13" s="1"/>
  <c r="R33" i="13"/>
  <c r="R11" i="13" s="1"/>
  <c r="Q33" i="13"/>
  <c r="Q11" i="13" s="1"/>
  <c r="L12" i="13"/>
  <c r="U12" i="13"/>
  <c r="X12" i="13"/>
  <c r="T12" i="13"/>
  <c r="Z12" i="13"/>
  <c r="AB12" i="13"/>
  <c r="S12" i="13"/>
  <c r="M12" i="13"/>
  <c r="Q12" i="13"/>
  <c r="R12" i="13"/>
  <c r="I57" i="13"/>
  <c r="O47" i="13"/>
  <c r="O33" i="13" s="1"/>
  <c r="O11" i="13" s="1"/>
  <c r="O58" i="13"/>
  <c r="O57" i="13"/>
  <c r="J47" i="13"/>
  <c r="J33" i="13" s="1"/>
  <c r="J11" i="13" s="1"/>
  <c r="J58" i="13"/>
  <c r="J57" i="13"/>
  <c r="K47" i="13"/>
  <c r="K33" i="13" s="1"/>
  <c r="K11" i="13" s="1"/>
  <c r="K57" i="13"/>
  <c r="K58" i="13"/>
  <c r="Y47" i="13"/>
  <c r="Y33" i="13" s="1"/>
  <c r="Y11" i="13" s="1"/>
  <c r="Y58" i="13"/>
  <c r="Y57" i="13"/>
  <c r="AA47" i="13"/>
  <c r="AA33" i="13" s="1"/>
  <c r="AA11" i="13" s="1"/>
  <c r="AA57" i="13"/>
  <c r="AA58" i="13"/>
  <c r="N47" i="13"/>
  <c r="N33" i="13" s="1"/>
  <c r="N11" i="13" s="1"/>
  <c r="N58" i="13"/>
  <c r="N57" i="13"/>
  <c r="W47" i="13"/>
  <c r="W33" i="13" s="1"/>
  <c r="W11" i="13" s="1"/>
  <c r="W58" i="13"/>
  <c r="W57" i="13"/>
  <c r="U33" i="13"/>
  <c r="U11" i="13" s="1"/>
  <c r="P47" i="13"/>
  <c r="P33" i="13" s="1"/>
  <c r="P11" i="13" s="1"/>
  <c r="P58" i="13"/>
  <c r="P57" i="13"/>
  <c r="V47" i="13"/>
  <c r="V33" i="13" s="1"/>
  <c r="V11" i="13" s="1"/>
  <c r="V57" i="13"/>
  <c r="V58" i="13"/>
  <c r="AC47" i="13"/>
  <c r="AC33" i="13" s="1"/>
  <c r="AC11" i="13" s="1"/>
  <c r="AC57" i="13"/>
  <c r="AC58" i="13"/>
  <c r="N219" i="14"/>
  <c r="AA219" i="14"/>
  <c r="AT219" i="14"/>
  <c r="J219" i="14"/>
  <c r="P219" i="14"/>
  <c r="AE219" i="14"/>
  <c r="AE269" i="14"/>
  <c r="AE270" i="14" s="1"/>
  <c r="L219" i="14"/>
  <c r="L269" i="14"/>
  <c r="L270" i="14" s="1"/>
  <c r="AG219" i="14"/>
  <c r="AG269" i="14"/>
  <c r="AG270" i="14" s="1"/>
  <c r="X219" i="14"/>
  <c r="X269" i="14"/>
  <c r="X270" i="14" s="1"/>
  <c r="AR219" i="14"/>
  <c r="AR269" i="14"/>
  <c r="AR270" i="14" s="1"/>
  <c r="U219" i="14"/>
  <c r="U269" i="14"/>
  <c r="U270" i="14" s="1"/>
  <c r="K219" i="14"/>
  <c r="K269" i="14"/>
  <c r="K270" i="14" s="1"/>
  <c r="W219" i="14"/>
  <c r="W269" i="14"/>
  <c r="W270" i="14" s="1"/>
  <c r="AL219" i="14"/>
  <c r="AL269" i="14"/>
  <c r="AL270" i="14" s="1"/>
  <c r="AO219" i="14"/>
  <c r="AO269" i="14"/>
  <c r="AO270" i="14" s="1"/>
  <c r="BD219" i="14"/>
  <c r="BD269" i="14"/>
  <c r="BD270" i="14" s="1"/>
  <c r="AZ219" i="14"/>
  <c r="AZ269" i="14"/>
  <c r="AZ270" i="14" s="1"/>
  <c r="AW219" i="14"/>
  <c r="AW269" i="14"/>
  <c r="AW270" i="14" s="1"/>
  <c r="AC219" i="14"/>
  <c r="AC269" i="14"/>
  <c r="AC270" i="14" s="1"/>
  <c r="AM219" i="14"/>
  <c r="AM269" i="14"/>
  <c r="AM270" i="14" s="1"/>
  <c r="AU219" i="14"/>
  <c r="AU269" i="14"/>
  <c r="AU270" i="14" s="1"/>
  <c r="O219" i="14"/>
  <c r="O269" i="14"/>
  <c r="O270" i="14" s="1"/>
  <c r="V219" i="14"/>
  <c r="V269" i="14"/>
  <c r="V270" i="14" s="1"/>
  <c r="AV219" i="14"/>
  <c r="AV269" i="14"/>
  <c r="AV270" i="14" s="1"/>
  <c r="BA219" i="14"/>
  <c r="BA269" i="14"/>
  <c r="BA270" i="14" s="1"/>
  <c r="BC219" i="14"/>
  <c r="BC269" i="14"/>
  <c r="BC270" i="14" s="1"/>
  <c r="AK219" i="14"/>
  <c r="AK269" i="14"/>
  <c r="AK270" i="14" s="1"/>
  <c r="AY219" i="14"/>
  <c r="AY269" i="14"/>
  <c r="AY270" i="14" s="1"/>
  <c r="R219" i="14"/>
  <c r="R269" i="14"/>
  <c r="R270" i="14" s="1"/>
  <c r="Y219" i="14"/>
  <c r="Y269" i="14"/>
  <c r="Y270" i="14" s="1"/>
  <c r="BF219" i="14"/>
  <c r="BF269" i="14"/>
  <c r="BF270" i="14" s="1"/>
  <c r="AN219" i="14"/>
  <c r="AN269" i="14"/>
  <c r="AN270" i="14" s="1"/>
  <c r="AX219" i="14"/>
  <c r="AX269" i="14"/>
  <c r="AX270" i="14" s="1"/>
  <c r="AB219" i="14"/>
  <c r="AB269" i="14"/>
  <c r="AB270" i="14" s="1"/>
  <c r="BE219" i="14"/>
  <c r="BE269" i="14"/>
  <c r="BE270" i="14" s="1"/>
  <c r="AF219" i="14"/>
  <c r="AF269" i="14"/>
  <c r="AF270" i="14" s="1"/>
  <c r="Z219" i="14"/>
  <c r="Z269" i="14"/>
  <c r="Z270" i="14" s="1"/>
  <c r="Q219" i="14"/>
  <c r="Q269" i="14"/>
  <c r="Q270" i="14" s="1"/>
  <c r="T219" i="14"/>
  <c r="T269" i="14"/>
  <c r="T270" i="14" s="1"/>
  <c r="AS219" i="14"/>
  <c r="AS269" i="14"/>
  <c r="AS270" i="14" s="1"/>
  <c r="AJ219" i="14"/>
  <c r="AJ269" i="14"/>
  <c r="AJ270" i="14" s="1"/>
  <c r="AI219" i="14"/>
  <c r="AI269" i="14"/>
  <c r="AI270" i="14" s="1"/>
  <c r="AH219" i="14"/>
  <c r="AH269" i="14"/>
  <c r="AH270" i="14" s="1"/>
  <c r="BB219" i="14"/>
  <c r="BB269" i="14"/>
  <c r="BB270" i="14" s="1"/>
  <c r="AY33" i="13"/>
  <c r="AY11" i="13" s="1"/>
  <c r="AG33" i="13"/>
  <c r="AS33" i="13"/>
  <c r="AW33" i="13"/>
  <c r="AW11" i="13" s="1"/>
  <c r="AF33" i="13"/>
  <c r="I36" i="14"/>
  <c r="I28" i="13" s="1"/>
  <c r="N15" i="14"/>
  <c r="N23" i="13" s="1"/>
  <c r="AA10" i="13"/>
  <c r="AK77" i="14"/>
  <c r="AK30" i="13" s="1"/>
  <c r="K27" i="14"/>
  <c r="K29" i="14" s="1"/>
  <c r="K31" i="14" s="1"/>
  <c r="K25" i="13" s="1"/>
  <c r="Q27" i="14"/>
  <c r="Q29" i="14" s="1"/>
  <c r="Q31" i="14" s="1"/>
  <c r="Q25" i="13" s="1"/>
  <c r="BD36" i="14"/>
  <c r="BF36" i="14"/>
  <c r="AA15" i="14"/>
  <c r="AA23" i="13" s="1"/>
  <c r="Z36" i="14"/>
  <c r="Z28" i="13" s="1"/>
  <c r="BD27" i="14"/>
  <c r="BD29" i="14" s="1"/>
  <c r="BD31" i="14" s="1"/>
  <c r="AS77" i="14"/>
  <c r="AS30" i="13" s="1"/>
  <c r="AH27" i="14"/>
  <c r="AH29" i="14" s="1"/>
  <c r="AH31" i="14" s="1"/>
  <c r="AH25" i="13" s="1"/>
  <c r="BC77" i="14"/>
  <c r="M27" i="14"/>
  <c r="M29" i="14" s="1"/>
  <c r="M31" i="14" s="1"/>
  <c r="M25" i="13" s="1"/>
  <c r="AL77" i="14"/>
  <c r="AL30" i="13" s="1"/>
  <c r="AF27" i="14"/>
  <c r="AF29" i="14" s="1"/>
  <c r="AF31" i="14" s="1"/>
  <c r="AF25" i="13" s="1"/>
  <c r="Z27" i="14"/>
  <c r="Z29" i="14" s="1"/>
  <c r="Z31" i="14" s="1"/>
  <c r="Z25" i="13" s="1"/>
  <c r="X27" i="14"/>
  <c r="X29" i="14" s="1"/>
  <c r="X31" i="14" s="1"/>
  <c r="X25" i="13" s="1"/>
  <c r="S77" i="14"/>
  <c r="S30" i="13" s="1"/>
  <c r="AW27" i="14"/>
  <c r="AW29" i="14" s="1"/>
  <c r="AW31" i="14" s="1"/>
  <c r="AW25" i="13" s="1"/>
  <c r="AZ27" i="14"/>
  <c r="AZ29" i="14" s="1"/>
  <c r="AZ31" i="14" s="1"/>
  <c r="AZ25" i="13" s="1"/>
  <c r="BB36" i="14"/>
  <c r="BB28" i="13" s="1"/>
  <c r="BE77" i="14"/>
  <c r="BE27" i="14"/>
  <c r="BE29" i="14" s="1"/>
  <c r="BE31" i="14" s="1"/>
  <c r="U77" i="14"/>
  <c r="U30" i="13" s="1"/>
  <c r="U27" i="14"/>
  <c r="U29" i="14" s="1"/>
  <c r="U31" i="14" s="1"/>
  <c r="U25" i="13" s="1"/>
  <c r="AO77" i="14"/>
  <c r="AO30" i="13" s="1"/>
  <c r="AO27" i="14"/>
  <c r="AO29" i="14" s="1"/>
  <c r="AO31" i="14" s="1"/>
  <c r="AO25" i="13" s="1"/>
  <c r="AE77" i="14"/>
  <c r="AE30" i="13" s="1"/>
  <c r="AE27" i="14"/>
  <c r="AE29" i="14" s="1"/>
  <c r="AE31" i="14" s="1"/>
  <c r="AE25" i="13" s="1"/>
  <c r="AV77" i="14"/>
  <c r="AV30" i="13" s="1"/>
  <c r="AV27" i="14"/>
  <c r="AV29" i="14" s="1"/>
  <c r="AV31" i="14" s="1"/>
  <c r="AV25" i="13" s="1"/>
  <c r="AU77" i="14"/>
  <c r="AU30" i="13" s="1"/>
  <c r="AU27" i="14"/>
  <c r="AU29" i="14" s="1"/>
  <c r="AU31" i="14" s="1"/>
  <c r="AU25" i="13" s="1"/>
  <c r="AR77" i="14"/>
  <c r="AR30" i="13" s="1"/>
  <c r="AR27" i="14"/>
  <c r="AR29" i="14" s="1"/>
  <c r="AR31" i="14" s="1"/>
  <c r="AR25" i="13" s="1"/>
  <c r="T77" i="14"/>
  <c r="T30" i="13" s="1"/>
  <c r="T27" i="14"/>
  <c r="T29" i="14" s="1"/>
  <c r="T31" i="14" s="1"/>
  <c r="T25" i="13" s="1"/>
  <c r="AT77" i="14"/>
  <c r="AT30" i="13" s="1"/>
  <c r="AT27" i="14"/>
  <c r="AT29" i="14" s="1"/>
  <c r="AT31" i="14" s="1"/>
  <c r="AT25" i="13" s="1"/>
  <c r="AX77" i="14"/>
  <c r="AX30" i="13" s="1"/>
  <c r="AX27" i="14"/>
  <c r="AX29" i="14" s="1"/>
  <c r="AX31" i="14" s="1"/>
  <c r="AX25" i="13" s="1"/>
  <c r="L77" i="14"/>
  <c r="L30" i="13" s="1"/>
  <c r="L27" i="14"/>
  <c r="L29" i="14" s="1"/>
  <c r="L31" i="14" s="1"/>
  <c r="L25" i="13" s="1"/>
  <c r="AC77" i="14"/>
  <c r="AC30" i="13" s="1"/>
  <c r="AC27" i="14"/>
  <c r="AC29" i="14" s="1"/>
  <c r="AC31" i="14" s="1"/>
  <c r="AC25" i="13" s="1"/>
  <c r="J77" i="14"/>
  <c r="J30" i="13" s="1"/>
  <c r="J27" i="14"/>
  <c r="J29" i="14" s="1"/>
  <c r="J31" i="14" s="1"/>
  <c r="J25" i="13" s="1"/>
  <c r="BA77" i="14"/>
  <c r="BA30" i="13" s="1"/>
  <c r="BA27" i="14"/>
  <c r="BA29" i="14" s="1"/>
  <c r="BA31" i="14" s="1"/>
  <c r="BA25" i="13" s="1"/>
  <c r="BB27" i="14"/>
  <c r="BB29" i="14" s="1"/>
  <c r="BB31" i="14" s="1"/>
  <c r="BB25" i="13" s="1"/>
  <c r="R77" i="14"/>
  <c r="R30" i="13" s="1"/>
  <c r="R27" i="14"/>
  <c r="R29" i="14" s="1"/>
  <c r="R31" i="14" s="1"/>
  <c r="R25" i="13" s="1"/>
  <c r="W77" i="14"/>
  <c r="W30" i="13" s="1"/>
  <c r="W27" i="14"/>
  <c r="W29" i="14" s="1"/>
  <c r="W31" i="14" s="1"/>
  <c r="W25" i="13" s="1"/>
  <c r="AG77" i="14"/>
  <c r="AG30" i="13" s="1"/>
  <c r="AG27" i="14"/>
  <c r="AG29" i="14" s="1"/>
  <c r="AG31" i="14" s="1"/>
  <c r="AG25" i="13" s="1"/>
  <c r="AN77" i="14"/>
  <c r="AN30" i="13" s="1"/>
  <c r="AN27" i="14"/>
  <c r="AN29" i="14" s="1"/>
  <c r="AN31" i="14" s="1"/>
  <c r="AN25" i="13" s="1"/>
  <c r="V27" i="14"/>
  <c r="V29" i="14" s="1"/>
  <c r="V31" i="14" s="1"/>
  <c r="V25" i="13" s="1"/>
  <c r="Y77" i="14"/>
  <c r="Y30" i="13" s="1"/>
  <c r="Y27" i="14"/>
  <c r="Y29" i="14" s="1"/>
  <c r="Y31" i="14" s="1"/>
  <c r="Y25" i="13" s="1"/>
  <c r="AP27" i="14"/>
  <c r="AP29" i="14" s="1"/>
  <c r="AP31" i="14" s="1"/>
  <c r="AP25" i="13" s="1"/>
  <c r="AQ27" i="14"/>
  <c r="AQ29" i="14" s="1"/>
  <c r="AQ31" i="14" s="1"/>
  <c r="AQ25" i="13" s="1"/>
  <c r="AJ27" i="14"/>
  <c r="AJ29" i="14" s="1"/>
  <c r="AJ31" i="14" s="1"/>
  <c r="AJ25" i="13" s="1"/>
  <c r="BF27" i="14"/>
  <c r="BF29" i="14" s="1"/>
  <c r="BF31" i="14" s="1"/>
  <c r="X36" i="14"/>
  <c r="X28" i="13" s="1"/>
  <c r="AM77" i="14"/>
  <c r="AM30" i="13" s="1"/>
  <c r="AM27" i="14"/>
  <c r="AM29" i="14" s="1"/>
  <c r="AM31" i="14" s="1"/>
  <c r="AM25" i="13" s="1"/>
  <c r="AI77" i="14"/>
  <c r="AI30" i="13" s="1"/>
  <c r="AI27" i="14"/>
  <c r="AI29" i="14" s="1"/>
  <c r="AI31" i="14" s="1"/>
  <c r="AI25" i="13" s="1"/>
  <c r="P77" i="14"/>
  <c r="P30" i="13" s="1"/>
  <c r="P27" i="14"/>
  <c r="P29" i="14" s="1"/>
  <c r="P31" i="14" s="1"/>
  <c r="P25" i="13" s="1"/>
  <c r="O77" i="14"/>
  <c r="O30" i="13" s="1"/>
  <c r="O27" i="14"/>
  <c r="O29" i="14" s="1"/>
  <c r="O31" i="14" s="1"/>
  <c r="O25" i="13" s="1"/>
  <c r="AB77" i="14"/>
  <c r="AB30" i="13" s="1"/>
  <c r="AB27" i="14"/>
  <c r="AB29" i="14" s="1"/>
  <c r="AB31" i="14" s="1"/>
  <c r="AB25" i="13" s="1"/>
  <c r="AD77" i="14"/>
  <c r="AD30" i="13" s="1"/>
  <c r="AD27" i="14"/>
  <c r="AD29" i="14" s="1"/>
  <c r="AD31" i="14" s="1"/>
  <c r="AD25" i="13" s="1"/>
  <c r="AY77" i="14"/>
  <c r="AY30" i="13" s="1"/>
  <c r="AY27" i="14"/>
  <c r="AY29" i="14" s="1"/>
  <c r="AY31" i="14" s="1"/>
  <c r="AY25" i="13" s="1"/>
  <c r="N36" i="14"/>
  <c r="N28" i="13" s="1"/>
  <c r="AL15" i="14"/>
  <c r="AL23" i="13" s="1"/>
  <c r="AQ36" i="14"/>
  <c r="AQ28" i="13" s="1"/>
  <c r="AW36" i="14"/>
  <c r="AW28" i="13" s="1"/>
  <c r="AS15" i="14"/>
  <c r="AS23" i="13" s="1"/>
  <c r="AJ36" i="14"/>
  <c r="AJ28" i="13" s="1"/>
  <c r="K36" i="14"/>
  <c r="K28" i="13" s="1"/>
  <c r="M36" i="14"/>
  <c r="M28" i="13" s="1"/>
  <c r="AZ36" i="14"/>
  <c r="AZ28" i="13" s="1"/>
  <c r="AP36" i="14"/>
  <c r="AP28" i="13" s="1"/>
  <c r="Q36" i="14"/>
  <c r="Q28" i="13" s="1"/>
  <c r="AH36" i="14"/>
  <c r="AH28" i="13" s="1"/>
  <c r="AK15" i="14"/>
  <c r="AK23" i="13" s="1"/>
  <c r="S15" i="14"/>
  <c r="S23" i="13" s="1"/>
  <c r="V36" i="14"/>
  <c r="V28" i="13" s="1"/>
  <c r="AF36" i="14"/>
  <c r="AF28" i="13" s="1"/>
  <c r="I31" i="14"/>
  <c r="I25" i="13" s="1"/>
  <c r="M60" i="13" l="1"/>
  <c r="AQ60" i="13"/>
  <c r="AJ59" i="13"/>
  <c r="AZ59" i="13"/>
  <c r="X59" i="13"/>
  <c r="AP59" i="13"/>
  <c r="Z60" i="13"/>
  <c r="AQ59" i="13"/>
  <c r="AJ60" i="13"/>
  <c r="Q60" i="13"/>
  <c r="AW59" i="13"/>
  <c r="AP60" i="13"/>
  <c r="AF11" i="13"/>
  <c r="AF59" i="13"/>
  <c r="AZ60" i="13"/>
  <c r="AH60" i="13"/>
  <c r="AH59" i="13"/>
  <c r="AS11" i="13"/>
  <c r="BB59" i="13"/>
  <c r="BB60" i="13"/>
  <c r="AW60" i="13"/>
  <c r="AG11" i="13"/>
  <c r="AF60" i="13"/>
  <c r="AA60" i="13"/>
  <c r="AA12" i="13"/>
  <c r="AA59" i="13"/>
  <c r="J12" i="13"/>
  <c r="AC12" i="13"/>
  <c r="W12" i="13"/>
  <c r="M59" i="13"/>
  <c r="V60" i="13"/>
  <c r="V59" i="13"/>
  <c r="V12" i="13"/>
  <c r="Y12" i="13"/>
  <c r="O12" i="13"/>
  <c r="Q59" i="13"/>
  <c r="Z59" i="13"/>
  <c r="X60" i="13"/>
  <c r="P12" i="13"/>
  <c r="N60" i="13"/>
  <c r="N12" i="13"/>
  <c r="N59" i="13"/>
  <c r="K12" i="13"/>
  <c r="K60" i="13"/>
  <c r="K59" i="13"/>
  <c r="I12" i="13"/>
  <c r="AK63" i="13"/>
  <c r="AK6" i="13"/>
  <c r="AA63" i="13"/>
  <c r="AA6" i="13"/>
  <c r="S63" i="13"/>
  <c r="S6" i="13"/>
  <c r="AL6" i="13"/>
  <c r="AL63" i="13"/>
  <c r="N6" i="13"/>
  <c r="N63" i="13"/>
  <c r="AS63" i="13"/>
  <c r="AS6" i="13"/>
  <c r="AF10" i="13"/>
  <c r="AH10" i="13"/>
  <c r="M10" i="13"/>
  <c r="AW10" i="13"/>
  <c r="V10" i="13"/>
  <c r="Q10" i="13"/>
  <c r="K10" i="13"/>
  <c r="AQ10" i="13"/>
  <c r="AZ10" i="13"/>
  <c r="N10" i="13"/>
  <c r="AP10" i="13"/>
  <c r="AJ10" i="13"/>
  <c r="AJ15" i="14"/>
  <c r="AJ23" i="13" s="1"/>
  <c r="T36" i="14"/>
  <c r="T28" i="13" s="1"/>
  <c r="AE36" i="14"/>
  <c r="AE28" i="13" s="1"/>
  <c r="X15" i="14"/>
  <c r="X23" i="13" s="1"/>
  <c r="M15" i="14"/>
  <c r="M23" i="13" s="1"/>
  <c r="K15" i="14"/>
  <c r="K23" i="13" s="1"/>
  <c r="AQ15" i="14"/>
  <c r="AQ23" i="13" s="1"/>
  <c r="V15" i="14"/>
  <c r="V23" i="13" s="1"/>
  <c r="AO15" i="14"/>
  <c r="AO23" i="13" s="1"/>
  <c r="Z15" i="14"/>
  <c r="Z23" i="13" s="1"/>
  <c r="AD15" i="14"/>
  <c r="AD23" i="13" s="1"/>
  <c r="O15" i="14"/>
  <c r="O23" i="13" s="1"/>
  <c r="AI15" i="14"/>
  <c r="AI23" i="13" s="1"/>
  <c r="X10" i="13"/>
  <c r="W15" i="14"/>
  <c r="W23" i="13" s="1"/>
  <c r="AW15" i="14"/>
  <c r="AW23" i="13" s="1"/>
  <c r="I10" i="13"/>
  <c r="I15" i="14"/>
  <c r="I23" i="13" s="1"/>
  <c r="Y15" i="14"/>
  <c r="Y23" i="13" s="1"/>
  <c r="BA15" i="14"/>
  <c r="BA23" i="13" s="1"/>
  <c r="AC15" i="14"/>
  <c r="AC23" i="13" s="1"/>
  <c r="T15" i="14"/>
  <c r="T23" i="13" s="1"/>
  <c r="BB10" i="13"/>
  <c r="AL36" i="14"/>
  <c r="AL28" i="13" s="1"/>
  <c r="Z10" i="13"/>
  <c r="AK36" i="14"/>
  <c r="AK28" i="13" s="1"/>
  <c r="AS36" i="14"/>
  <c r="AS28" i="13" s="1"/>
  <c r="AS60" i="13" s="1"/>
  <c r="Q15" i="14"/>
  <c r="Q23" i="13" s="1"/>
  <c r="AY36" i="14"/>
  <c r="AY28" i="13" s="1"/>
  <c r="AY60" i="13" s="1"/>
  <c r="BC36" i="14"/>
  <c r="S36" i="14"/>
  <c r="S28" i="13" s="1"/>
  <c r="BE36" i="14"/>
  <c r="AG15" i="14"/>
  <c r="AG23" i="13" s="1"/>
  <c r="P15" i="14"/>
  <c r="P23" i="13" s="1"/>
  <c r="R15" i="14"/>
  <c r="R23" i="13" s="1"/>
  <c r="AH15" i="14"/>
  <c r="AH23" i="13" s="1"/>
  <c r="AF15" i="14"/>
  <c r="AF23" i="13" s="1"/>
  <c r="AM15" i="14"/>
  <c r="AM23" i="13" s="1"/>
  <c r="BA36" i="14"/>
  <c r="BA28" i="13" s="1"/>
  <c r="O36" i="14"/>
  <c r="O28" i="13" s="1"/>
  <c r="O59" i="13" s="1"/>
  <c r="AY15" i="14"/>
  <c r="AY23" i="13" s="1"/>
  <c r="AE15" i="14"/>
  <c r="AE23" i="13" s="1"/>
  <c r="AP15" i="14"/>
  <c r="AP23" i="13" s="1"/>
  <c r="AZ15" i="14"/>
  <c r="AZ23" i="13" s="1"/>
  <c r="R36" i="14"/>
  <c r="R28" i="13" s="1"/>
  <c r="L15" i="14"/>
  <c r="L23" i="13" s="1"/>
  <c r="U15" i="14"/>
  <c r="U23" i="13" s="1"/>
  <c r="AT15" i="14"/>
  <c r="AT23" i="13" s="1"/>
  <c r="AR15" i="14"/>
  <c r="AR23" i="13" s="1"/>
  <c r="AV15" i="14"/>
  <c r="AV23" i="13" s="1"/>
  <c r="J15" i="14"/>
  <c r="J23" i="13" s="1"/>
  <c r="AI36" i="14"/>
  <c r="AI28" i="13" s="1"/>
  <c r="AN15" i="14"/>
  <c r="AN23" i="13" s="1"/>
  <c r="J36" i="14"/>
  <c r="J28" i="13" s="1"/>
  <c r="J60" i="13" s="1"/>
  <c r="L36" i="14"/>
  <c r="L28" i="13" s="1"/>
  <c r="AT36" i="14"/>
  <c r="AT28" i="13" s="1"/>
  <c r="AR36" i="14"/>
  <c r="AR28" i="13" s="1"/>
  <c r="AV36" i="14"/>
  <c r="AV28" i="13" s="1"/>
  <c r="AD36" i="14"/>
  <c r="AD28" i="13" s="1"/>
  <c r="AB15" i="14"/>
  <c r="AB23" i="13" s="1"/>
  <c r="AN36" i="14"/>
  <c r="AN28" i="13" s="1"/>
  <c r="W36" i="14"/>
  <c r="W28" i="13" s="1"/>
  <c r="W59" i="13" s="1"/>
  <c r="AX15" i="14"/>
  <c r="AX23" i="13" s="1"/>
  <c r="AU15" i="14"/>
  <c r="AU23" i="13" s="1"/>
  <c r="AG36" i="14"/>
  <c r="AG28" i="13" s="1"/>
  <c r="AG60" i="13" s="1"/>
  <c r="AO36" i="14"/>
  <c r="AO28" i="13" s="1"/>
  <c r="BB15" i="14"/>
  <c r="BB23" i="13" s="1"/>
  <c r="AB36" i="14"/>
  <c r="AB28" i="13" s="1"/>
  <c r="P36" i="14"/>
  <c r="P28" i="13" s="1"/>
  <c r="P59" i="13" s="1"/>
  <c r="AM36" i="14"/>
  <c r="AM28" i="13" s="1"/>
  <c r="Y36" i="14"/>
  <c r="Y28" i="13" s="1"/>
  <c r="Y59" i="13" s="1"/>
  <c r="AC36" i="14"/>
  <c r="AC28" i="13" s="1"/>
  <c r="AC60" i="13" s="1"/>
  <c r="AX36" i="14"/>
  <c r="AX28" i="13" s="1"/>
  <c r="AU36" i="14"/>
  <c r="AU28" i="13" s="1"/>
  <c r="U36" i="14"/>
  <c r="U28" i="13" s="1"/>
  <c r="U59" i="13" s="1"/>
  <c r="AQ13" i="13" l="1"/>
  <c r="AJ13" i="13"/>
  <c r="X13" i="13"/>
  <c r="AZ13" i="13"/>
  <c r="AP13" i="13"/>
  <c r="AP62" i="13"/>
  <c r="AQ62" i="13"/>
  <c r="AW13" i="13"/>
  <c r="AJ62" i="13"/>
  <c r="AW62" i="13"/>
  <c r="AY59" i="13"/>
  <c r="AY13" i="13" s="1"/>
  <c r="BB13" i="13"/>
  <c r="BB62" i="13"/>
  <c r="AF13" i="13"/>
  <c r="AF62" i="13"/>
  <c r="BA60" i="13"/>
  <c r="BA59" i="13"/>
  <c r="AU60" i="13"/>
  <c r="AU59" i="13"/>
  <c r="AM60" i="13"/>
  <c r="AM59" i="13"/>
  <c r="AO59" i="13"/>
  <c r="AO60" i="13"/>
  <c r="AV60" i="13"/>
  <c r="AV59" i="13"/>
  <c r="AK59" i="13"/>
  <c r="AK60" i="13"/>
  <c r="AG59" i="13"/>
  <c r="AS59" i="13"/>
  <c r="AZ62" i="13"/>
  <c r="AT60" i="13"/>
  <c r="AT59" i="13"/>
  <c r="AI59" i="13"/>
  <c r="AI60" i="13"/>
  <c r="AL60" i="13"/>
  <c r="AL59" i="13"/>
  <c r="AD60" i="13"/>
  <c r="AD59" i="13"/>
  <c r="AE59" i="13"/>
  <c r="AE60" i="13"/>
  <c r="AX60" i="13"/>
  <c r="AX59" i="13"/>
  <c r="AN59" i="13"/>
  <c r="AN60" i="13"/>
  <c r="AR60" i="13"/>
  <c r="AR59" i="13"/>
  <c r="AH13" i="13"/>
  <c r="AH62" i="13"/>
  <c r="V62" i="13"/>
  <c r="N13" i="13"/>
  <c r="AA13" i="13"/>
  <c r="N62" i="13"/>
  <c r="N64" i="13" s="1"/>
  <c r="N65" i="13" s="1"/>
  <c r="V13" i="13"/>
  <c r="O60" i="13"/>
  <c r="O13" i="13" s="1"/>
  <c r="W60" i="13"/>
  <c r="W62" i="13" s="1"/>
  <c r="P60" i="13"/>
  <c r="P13" i="13" s="1"/>
  <c r="K13" i="13"/>
  <c r="T60" i="13"/>
  <c r="T59" i="13"/>
  <c r="K62" i="13"/>
  <c r="U60" i="13"/>
  <c r="U13" i="13" s="1"/>
  <c r="AC59" i="13"/>
  <c r="L60" i="13"/>
  <c r="L59" i="13"/>
  <c r="S60" i="13"/>
  <c r="S59" i="13"/>
  <c r="Y60" i="13"/>
  <c r="Y13" i="13" s="1"/>
  <c r="Z13" i="13"/>
  <c r="Z62" i="13"/>
  <c r="M13" i="13"/>
  <c r="M62" i="13"/>
  <c r="AA62" i="13"/>
  <c r="AA64" i="13" s="1"/>
  <c r="AA65" i="13" s="1"/>
  <c r="R60" i="13"/>
  <c r="R59" i="13"/>
  <c r="Q13" i="13"/>
  <c r="Q62" i="13"/>
  <c r="J59" i="13"/>
  <c r="X62" i="13"/>
  <c r="AB60" i="13"/>
  <c r="AB59" i="13"/>
  <c r="AU63" i="13"/>
  <c r="AU6" i="13"/>
  <c r="AB6" i="13"/>
  <c r="AB63" i="13"/>
  <c r="AT6" i="13"/>
  <c r="AT63" i="13"/>
  <c r="AZ6" i="13"/>
  <c r="AZ63" i="13"/>
  <c r="AH6" i="13"/>
  <c r="AH63" i="13"/>
  <c r="AG63" i="13"/>
  <c r="AG6" i="13"/>
  <c r="O63" i="13"/>
  <c r="O6" i="13"/>
  <c r="Z6" i="13"/>
  <c r="Z63" i="13"/>
  <c r="V6" i="13"/>
  <c r="V63" i="13"/>
  <c r="K63" i="13"/>
  <c r="K6" i="13"/>
  <c r="X6" i="13"/>
  <c r="X63" i="13"/>
  <c r="BB6" i="13"/>
  <c r="BB63" i="13"/>
  <c r="AX6" i="13"/>
  <c r="AX63" i="13"/>
  <c r="J6" i="13"/>
  <c r="J63" i="13"/>
  <c r="U63" i="13"/>
  <c r="U6" i="13"/>
  <c r="AP6" i="13"/>
  <c r="AP63" i="13"/>
  <c r="R6" i="13"/>
  <c r="R63" i="13"/>
  <c r="Q63" i="13"/>
  <c r="Q6" i="13"/>
  <c r="T6" i="13"/>
  <c r="T63" i="13"/>
  <c r="BA63" i="13"/>
  <c r="BA6" i="13"/>
  <c r="AW63" i="13"/>
  <c r="AW6" i="13"/>
  <c r="AV6" i="13"/>
  <c r="AV63" i="13"/>
  <c r="L6" i="13"/>
  <c r="L63" i="13"/>
  <c r="AE63" i="13"/>
  <c r="AE6" i="13"/>
  <c r="AM63" i="13"/>
  <c r="AM6" i="13"/>
  <c r="AI63" i="13"/>
  <c r="AI6" i="13"/>
  <c r="AD6" i="13"/>
  <c r="AD63" i="13"/>
  <c r="AO63" i="13"/>
  <c r="AO6" i="13"/>
  <c r="AQ63" i="13"/>
  <c r="AQ6" i="13"/>
  <c r="M63" i="13"/>
  <c r="M6" i="13"/>
  <c r="AJ6" i="13"/>
  <c r="AJ63" i="13"/>
  <c r="AN6" i="13"/>
  <c r="AN63" i="13"/>
  <c r="AR6" i="13"/>
  <c r="AR63" i="13"/>
  <c r="AY63" i="13"/>
  <c r="AY6" i="13"/>
  <c r="AF6" i="13"/>
  <c r="AF63" i="13"/>
  <c r="P6" i="13"/>
  <c r="P63" i="13"/>
  <c r="AC63" i="13"/>
  <c r="AC6" i="13"/>
  <c r="Y63" i="13"/>
  <c r="Y6" i="13"/>
  <c r="W63" i="13"/>
  <c r="W6" i="13"/>
  <c r="U10" i="13"/>
  <c r="AU10" i="13"/>
  <c r="AM10" i="13"/>
  <c r="AN10" i="13"/>
  <c r="AR10" i="13"/>
  <c r="AX10" i="13"/>
  <c r="P10" i="13"/>
  <c r="AO10" i="13"/>
  <c r="AT10" i="13"/>
  <c r="AI10" i="13"/>
  <c r="AL10" i="13"/>
  <c r="AE10" i="13"/>
  <c r="AC10" i="13"/>
  <c r="AB10" i="13"/>
  <c r="L10" i="13"/>
  <c r="Y10" i="13"/>
  <c r="W10" i="13"/>
  <c r="AV10" i="13"/>
  <c r="J10" i="13"/>
  <c r="T10" i="13"/>
  <c r="AG10" i="13"/>
  <c r="S10" i="13"/>
  <c r="R10" i="13"/>
  <c r="AY10" i="13"/>
  <c r="AS10" i="13"/>
  <c r="AD10" i="13"/>
  <c r="O10" i="13"/>
  <c r="AK10" i="13"/>
  <c r="BA10" i="13"/>
  <c r="AO13" i="13" l="1"/>
  <c r="AY62" i="13"/>
  <c r="AI13" i="13"/>
  <c r="AI62" i="13"/>
  <c r="AS13" i="13"/>
  <c r="AS62" i="13"/>
  <c r="AV13" i="13"/>
  <c r="AV62" i="13"/>
  <c r="AV64" i="13" s="1"/>
  <c r="AV65" i="13" s="1"/>
  <c r="AM13" i="13"/>
  <c r="AM62" i="13"/>
  <c r="AL13" i="13"/>
  <c r="AL62" i="13"/>
  <c r="AT13" i="13"/>
  <c r="AT62" i="13"/>
  <c r="AG13" i="13"/>
  <c r="AG62" i="13"/>
  <c r="AN13" i="13"/>
  <c r="AN62" i="13"/>
  <c r="AE13" i="13"/>
  <c r="AE62" i="13"/>
  <c r="AO62" i="13"/>
  <c r="AU13" i="13"/>
  <c r="AU62" i="13"/>
  <c r="BA13" i="13"/>
  <c r="BA62" i="13"/>
  <c r="AR13" i="13"/>
  <c r="AR62" i="13"/>
  <c r="AX13" i="13"/>
  <c r="AX62" i="13"/>
  <c r="AD13" i="13"/>
  <c r="AD62" i="13"/>
  <c r="AD64" i="13" s="1"/>
  <c r="AD65" i="13" s="1"/>
  <c r="AK13" i="13"/>
  <c r="AK62" i="13"/>
  <c r="AK64" i="13" s="1"/>
  <c r="AK65" i="13" s="1"/>
  <c r="O62" i="13"/>
  <c r="W13" i="13"/>
  <c r="P62" i="13"/>
  <c r="P64" i="13" s="1"/>
  <c r="P65" i="13" s="1"/>
  <c r="AC13" i="13"/>
  <c r="AC62" i="13"/>
  <c r="AC64" i="13" s="1"/>
  <c r="AC65" i="13" s="1"/>
  <c r="J13" i="13"/>
  <c r="J62" i="13"/>
  <c r="J64" i="13" s="1"/>
  <c r="J65" i="13" s="1"/>
  <c r="U62" i="13"/>
  <c r="T13" i="13"/>
  <c r="T62" i="13"/>
  <c r="T64" i="13" s="1"/>
  <c r="T65" i="13" s="1"/>
  <c r="R13" i="13"/>
  <c r="R62" i="13"/>
  <c r="R64" i="13" s="1"/>
  <c r="R65" i="13" s="1"/>
  <c r="S13" i="13"/>
  <c r="S62" i="13"/>
  <c r="S64" i="13" s="1"/>
  <c r="S65" i="13" s="1"/>
  <c r="Y62" i="13"/>
  <c r="AB13" i="13"/>
  <c r="AB62" i="13"/>
  <c r="L13" i="13"/>
  <c r="L62" i="13"/>
  <c r="L64" i="13" s="1"/>
  <c r="L65" i="13" s="1"/>
  <c r="AZ64" i="13"/>
  <c r="AZ65" i="13" s="1"/>
  <c r="AW64" i="13"/>
  <c r="AW65" i="13" s="1"/>
  <c r="AJ64" i="13"/>
  <c r="AJ65" i="13" s="1"/>
  <c r="K64" i="13"/>
  <c r="K65" i="13" s="1"/>
  <c r="Q64" i="13"/>
  <c r="Q65" i="13" s="1"/>
  <c r="AH64" i="13"/>
  <c r="AH65" i="13" s="1"/>
  <c r="AQ64" i="13"/>
  <c r="AQ65" i="13" s="1"/>
  <c r="BB64" i="13"/>
  <c r="BB65" i="13" s="1"/>
  <c r="AP64" i="13"/>
  <c r="AP65" i="13" s="1"/>
  <c r="AF64" i="13"/>
  <c r="AF65" i="13" s="1"/>
  <c r="Z64" i="13"/>
  <c r="Z65" i="13" s="1"/>
  <c r="X64" i="13"/>
  <c r="X65" i="13" s="1"/>
  <c r="M64" i="13"/>
  <c r="M65" i="13" s="1"/>
  <c r="V64" i="13"/>
  <c r="V65" i="13" s="1"/>
  <c r="BB9" i="13"/>
  <c r="BB15" i="13" s="1"/>
  <c r="BB16" i="13" s="1"/>
  <c r="K9" i="13"/>
  <c r="K15" i="13" s="1"/>
  <c r="K16" i="13" s="1"/>
  <c r="M9" i="13"/>
  <c r="M15" i="13" s="1"/>
  <c r="M16" i="13" s="1"/>
  <c r="AH9" i="13"/>
  <c r="AH15" i="13" s="1"/>
  <c r="AH16" i="13" s="1"/>
  <c r="AA9" i="13"/>
  <c r="AZ9" i="13"/>
  <c r="AZ15" i="13" s="1"/>
  <c r="AZ16" i="13" s="1"/>
  <c r="AJ9" i="13"/>
  <c r="AJ15" i="13" s="1"/>
  <c r="AJ16" i="13" s="1"/>
  <c r="AF9" i="13"/>
  <c r="AF15" i="13" s="1"/>
  <c r="AF16" i="13" s="1"/>
  <c r="N9" i="13"/>
  <c r="N15" i="13" s="1"/>
  <c r="N16" i="13" s="1"/>
  <c r="AL64" i="13"/>
  <c r="AL65" i="13" s="1"/>
  <c r="BA64" i="13"/>
  <c r="BA65" i="13" s="1"/>
  <c r="AB64" i="13"/>
  <c r="AB65" i="13" s="1"/>
  <c r="W64" i="13" l="1"/>
  <c r="W65" i="13" s="1"/>
  <c r="AR64" i="13"/>
  <c r="AR65" i="13" s="1"/>
  <c r="AQ9" i="13"/>
  <c r="AQ15" i="13" s="1"/>
  <c r="AQ16" i="13" s="1"/>
  <c r="AQ17" i="13" s="1"/>
  <c r="U64" i="13"/>
  <c r="U65" i="13" s="1"/>
  <c r="O64" i="13"/>
  <c r="O65" i="13" s="1"/>
  <c r="AX64" i="13"/>
  <c r="AX65" i="13" s="1"/>
  <c r="AE64" i="13"/>
  <c r="AE65" i="13" s="1"/>
  <c r="AT64" i="13"/>
  <c r="AT65" i="13" s="1"/>
  <c r="AM64" i="13"/>
  <c r="AM65" i="13" s="1"/>
  <c r="AO64" i="13"/>
  <c r="AO65" i="13" s="1"/>
  <c r="AN64" i="13"/>
  <c r="AN65" i="13" s="1"/>
  <c r="AY64" i="13"/>
  <c r="AY65" i="13" s="1"/>
  <c r="AU64" i="13"/>
  <c r="AU65" i="13" s="1"/>
  <c r="AI64" i="13"/>
  <c r="AI65" i="13" s="1"/>
  <c r="AS64" i="13"/>
  <c r="AS65" i="13" s="1"/>
  <c r="AG64" i="13"/>
  <c r="AG65" i="13" s="1"/>
  <c r="Y64" i="13"/>
  <c r="Y65" i="13" s="1"/>
  <c r="V9" i="13"/>
  <c r="V15" i="13" s="1"/>
  <c r="V16" i="13" s="1"/>
  <c r="V17" i="13" s="1"/>
  <c r="AT9" i="13"/>
  <c r="AT15" i="13" s="1"/>
  <c r="AT16" i="13" s="1"/>
  <c r="AM9" i="13"/>
  <c r="AM15" i="13" s="1"/>
  <c r="AM16" i="13" s="1"/>
  <c r="AE9" i="13"/>
  <c r="AE15" i="13" s="1"/>
  <c r="AE16" i="13" s="1"/>
  <c r="AE17" i="13" s="1"/>
  <c r="Z9" i="13"/>
  <c r="AB9" i="13"/>
  <c r="AB15" i="13" s="1"/>
  <c r="AB16" i="13" s="1"/>
  <c r="AO9" i="13"/>
  <c r="AO15" i="13" s="1"/>
  <c r="AO16" i="13" s="1"/>
  <c r="Q66" i="13"/>
  <c r="Q9" i="13"/>
  <c r="AC9" i="13"/>
  <c r="AC15" i="13" s="1"/>
  <c r="AC16" i="13" s="1"/>
  <c r="P9" i="13"/>
  <c r="P15" i="13" s="1"/>
  <c r="P16" i="13" s="1"/>
  <c r="W9" i="13"/>
  <c r="W15" i="13" s="1"/>
  <c r="W16" i="13" s="1"/>
  <c r="U9" i="13"/>
  <c r="U15" i="13" s="1"/>
  <c r="U16" i="13" s="1"/>
  <c r="X9" i="13"/>
  <c r="AV9" i="13"/>
  <c r="AV15" i="13" s="1"/>
  <c r="AV16" i="13" s="1"/>
  <c r="AU9" i="13"/>
  <c r="AU15" i="13" s="1"/>
  <c r="AU16" i="13" s="1"/>
  <c r="AP9" i="13"/>
  <c r="AP15" i="13" s="1"/>
  <c r="AP16" i="13" s="1"/>
  <c r="AP17" i="13" s="1"/>
  <c r="J9" i="13"/>
  <c r="J15" i="13" s="1"/>
  <c r="J16" i="13" s="1"/>
  <c r="AW9" i="13"/>
  <c r="AA15" i="13"/>
  <c r="AA16" i="13" s="1"/>
  <c r="AA17" i="13" s="1"/>
  <c r="BD17" i="13"/>
  <c r="BF17" i="13"/>
  <c r="AZ17" i="13"/>
  <c r="AJ17" i="13"/>
  <c r="AF17" i="13"/>
  <c r="BB17" i="13"/>
  <c r="M17" i="13"/>
  <c r="N17" i="13"/>
  <c r="K17" i="13"/>
  <c r="AH17" i="13"/>
  <c r="Y9" i="13" l="1"/>
  <c r="Y15" i="13" s="1"/>
  <c r="Y16" i="13" s="1"/>
  <c r="Y17" i="13" s="1"/>
  <c r="AW15" i="13"/>
  <c r="AW16" i="13" s="1"/>
  <c r="AW17" i="13" s="1"/>
  <c r="Q15" i="13"/>
  <c r="Q16" i="13" s="1"/>
  <c r="Q17" i="13" s="1"/>
  <c r="AY9" i="13"/>
  <c r="X15" i="13"/>
  <c r="X16" i="13" s="1"/>
  <c r="X17" i="13" s="1"/>
  <c r="AG9" i="13"/>
  <c r="S9" i="13"/>
  <c r="AK9" i="13"/>
  <c r="AK15" i="13" s="1"/>
  <c r="AK16" i="13" s="1"/>
  <c r="AK17" i="13" s="1"/>
  <c r="AS9" i="13"/>
  <c r="AS15" i="13" s="1"/>
  <c r="AS16" i="13" s="1"/>
  <c r="AS17" i="13" s="1"/>
  <c r="AR9" i="13"/>
  <c r="AD9" i="13"/>
  <c r="AI9" i="13"/>
  <c r="AL9" i="13"/>
  <c r="Z15" i="13"/>
  <c r="Z16" i="13" s="1"/>
  <c r="Z17" i="13" s="1"/>
  <c r="AX9" i="13"/>
  <c r="AN9" i="13"/>
  <c r="BA9" i="13"/>
  <c r="R66" i="13"/>
  <c r="R9" i="13"/>
  <c r="O9" i="13"/>
  <c r="O15" i="13" s="1"/>
  <c r="O16" i="13" s="1"/>
  <c r="O17" i="13" s="1"/>
  <c r="L9" i="13"/>
  <c r="T9" i="13"/>
  <c r="BC17" i="13"/>
  <c r="BE17" i="13"/>
  <c r="AT17" i="13"/>
  <c r="AV17" i="13"/>
  <c r="AO17" i="13"/>
  <c r="AM17" i="13"/>
  <c r="AU17" i="13"/>
  <c r="U17" i="13"/>
  <c r="J17" i="13"/>
  <c r="AB17" i="13"/>
  <c r="AC17" i="13"/>
  <c r="W17" i="13"/>
  <c r="P17" i="13"/>
  <c r="J66" i="13"/>
  <c r="AL15" i="13" l="1"/>
  <c r="AL16" i="13" s="1"/>
  <c r="AL17" i="13" s="1"/>
  <c r="AD15" i="13"/>
  <c r="AD16" i="13" s="1"/>
  <c r="AD17" i="13" s="1"/>
  <c r="S15" i="13"/>
  <c r="S16" i="13" s="1"/>
  <c r="S17" i="13" s="1"/>
  <c r="R15" i="13"/>
  <c r="R16" i="13" s="1"/>
  <c r="R17" i="13" s="1"/>
  <c r="AN15" i="13"/>
  <c r="AN16" i="13" s="1"/>
  <c r="AN17" i="13" s="1"/>
  <c r="BA15" i="13"/>
  <c r="BA16" i="13" s="1"/>
  <c r="BA17" i="13" s="1"/>
  <c r="AX15" i="13"/>
  <c r="AX16" i="13" s="1"/>
  <c r="AX17" i="13" s="1"/>
  <c r="AR15" i="13"/>
  <c r="AR16" i="13" s="1"/>
  <c r="AR17" i="13" s="1"/>
  <c r="L15" i="13"/>
  <c r="L16" i="13" s="1"/>
  <c r="L17" i="13" s="1"/>
  <c r="AI15" i="13"/>
  <c r="AI16" i="13" s="1"/>
  <c r="AI17" i="13" s="1"/>
  <c r="AG15" i="13"/>
  <c r="AG16" i="13" s="1"/>
  <c r="AG17" i="13" s="1"/>
  <c r="AY15" i="13"/>
  <c r="AY16" i="13" s="1"/>
  <c r="AY17" i="13" s="1"/>
  <c r="T15" i="13"/>
  <c r="T16" i="13" s="1"/>
  <c r="T17" i="13" s="1"/>
  <c r="P66" i="13"/>
  <c r="N66" i="13"/>
  <c r="M66" i="13"/>
  <c r="O66" i="13"/>
  <c r="K66" i="13"/>
  <c r="L66" i="13" l="1"/>
  <c r="I63" i="13" l="1"/>
  <c r="I6" i="13"/>
  <c r="I218" i="14" l="1"/>
  <c r="I35" i="13"/>
  <c r="I33" i="13" s="1"/>
  <c r="I269" i="14" l="1"/>
  <c r="I270" i="14" s="1"/>
  <c r="I219" i="14"/>
  <c r="I11" i="13"/>
  <c r="I60" i="13"/>
  <c r="I59" i="13"/>
  <c r="I62" i="13" l="1"/>
  <c r="I64" i="13" s="1"/>
  <c r="I65" i="13" s="1"/>
  <c r="I66" i="13" s="1"/>
  <c r="I13" i="13"/>
  <c r="I9" i="13" s="1"/>
  <c r="I15" i="13" s="1"/>
  <c r="I16" i="13" s="1"/>
  <c r="I17" i="13" s="1"/>
</calcChain>
</file>

<file path=xl/sharedStrings.xml><?xml version="1.0" encoding="utf-8"?>
<sst xmlns="http://schemas.openxmlformats.org/spreadsheetml/2006/main" count="1644" uniqueCount="1131">
  <si>
    <t>%</t>
  </si>
  <si>
    <t>€</t>
  </si>
  <si>
    <t>m²</t>
  </si>
  <si>
    <t>#</t>
  </si>
  <si>
    <t>WACC</t>
  </si>
  <si>
    <t>CPE</t>
  </si>
  <si>
    <t>DSL / FTTH CPE</t>
  </si>
  <si>
    <t>1 Ge</t>
  </si>
  <si>
    <t>10 Ge</t>
  </si>
  <si>
    <t>OPEX</t>
  </si>
  <si>
    <t>Zirni/AA1</t>
  </si>
  <si>
    <t>Zilupe/AB1</t>
  </si>
  <si>
    <t>Ziguri/AD1</t>
  </si>
  <si>
    <t>Zasa/AC1</t>
  </si>
  <si>
    <t>Zana/AB1</t>
  </si>
  <si>
    <t>Zalenieki/AA1</t>
  </si>
  <si>
    <t>Viski/AC1</t>
  </si>
  <si>
    <t>Virbi/AB1</t>
  </si>
  <si>
    <t>Vipe/AA1</t>
  </si>
  <si>
    <t>Vilkene/AD1</t>
  </si>
  <si>
    <t>Vilce/AE1</t>
  </si>
  <si>
    <t>Vilani/AA1</t>
  </si>
  <si>
    <t>Vilaka/AB1</t>
  </si>
  <si>
    <t>Viesturi/AC1</t>
  </si>
  <si>
    <t>Viesite/AD1</t>
  </si>
  <si>
    <t>Vidrizi/AD1</t>
  </si>
  <si>
    <t>Vergale/AE1</t>
  </si>
  <si>
    <t>Veremi/AB1</t>
  </si>
  <si>
    <t>Ventspils/SA1</t>
  </si>
  <si>
    <t>Ventspils/BD1</t>
  </si>
  <si>
    <t>Ventspils/BB1</t>
  </si>
  <si>
    <t>Ventspils/BA1</t>
  </si>
  <si>
    <t>Ventspils/AZ1</t>
  </si>
  <si>
    <t>Ventspils/AA1</t>
  </si>
  <si>
    <t>Vecumnieki/AE1</t>
  </si>
  <si>
    <t>Vecumnieki/AA1</t>
  </si>
  <si>
    <t>Vecpiebalga/AC1</t>
  </si>
  <si>
    <t>Varme/AB1</t>
  </si>
  <si>
    <t>Variesi/AC1</t>
  </si>
  <si>
    <t>Varaklani/AC1</t>
  </si>
  <si>
    <t>Vangazi/AB1</t>
  </si>
  <si>
    <t>Vandzene/AB1</t>
  </si>
  <si>
    <t>Valmiera/BC1</t>
  </si>
  <si>
    <t>Valmiera/AJ1</t>
  </si>
  <si>
    <t>Valmiera/AH1</t>
  </si>
  <si>
    <t>Valmiera/AC1</t>
  </si>
  <si>
    <t>Valmiera/AA1</t>
  </si>
  <si>
    <t>Valle/AC1</t>
  </si>
  <si>
    <t>Valka/AA1</t>
  </si>
  <si>
    <t>Valdgale/AA1</t>
  </si>
  <si>
    <t>Valdemarpils/AA1</t>
  </si>
  <si>
    <t>Vainode/AA1</t>
  </si>
  <si>
    <t>Vaidava/AA1</t>
  </si>
  <si>
    <t>Ugale/AD1</t>
  </si>
  <si>
    <t>Turlava/AA1</t>
  </si>
  <si>
    <t>Tume/AC1</t>
  </si>
  <si>
    <t>Tukums/AH1</t>
  </si>
  <si>
    <t>Tukums/AG1</t>
  </si>
  <si>
    <t>Tukums/AC1</t>
  </si>
  <si>
    <t>Tukums/AB1</t>
  </si>
  <si>
    <t>Tukums/AA1</t>
  </si>
  <si>
    <t>Tilza/AB1</t>
  </si>
  <si>
    <t>Tervete/AF1</t>
  </si>
  <si>
    <t>Tervete/AE1</t>
  </si>
  <si>
    <t>Taurupe/AB1</t>
  </si>
  <si>
    <t>Taurene/AD1</t>
  </si>
  <si>
    <t>Targale/AE1</t>
  </si>
  <si>
    <t>Talsi/AE1</t>
  </si>
  <si>
    <t>Talsi/AD1</t>
  </si>
  <si>
    <t>Talsi/AC1</t>
  </si>
  <si>
    <t>Talsi/AA1</t>
  </si>
  <si>
    <t>Tadaiki/AD1</t>
  </si>
  <si>
    <t>Svitene/AB1</t>
  </si>
  <si>
    <t>Svete/AC1</t>
  </si>
  <si>
    <t>Svente/AC1</t>
  </si>
  <si>
    <t>Suntazi/AD1</t>
  </si>
  <si>
    <t>Subate/AC1</t>
  </si>
  <si>
    <t>Strenci/AA1</t>
  </si>
  <si>
    <t>Straupe/AD1</t>
  </si>
  <si>
    <t>Stradi/AD1</t>
  </si>
  <si>
    <t>Stopini/AZ1</t>
  </si>
  <si>
    <t>Stopini/AS1</t>
  </si>
  <si>
    <t>Stopini/AR1</t>
  </si>
  <si>
    <t>Stopini/AB1</t>
  </si>
  <si>
    <t>Stopini/AA1</t>
  </si>
  <si>
    <t>Stende/AF1</t>
  </si>
  <si>
    <t>Stende/AE1</t>
  </si>
  <si>
    <t>Stende/AD1</t>
  </si>
  <si>
    <t>Stameriena/AD1</t>
  </si>
  <si>
    <t>Staicele/AB1</t>
  </si>
  <si>
    <t>Sokolki/AA1</t>
  </si>
  <si>
    <t>Smiltene/AA1</t>
  </si>
  <si>
    <t>Smarde/AG1</t>
  </si>
  <si>
    <t>Smarde/AF1</t>
  </si>
  <si>
    <t>Slampe/AC1</t>
  </si>
  <si>
    <t>Skulte/AD1</t>
  </si>
  <si>
    <t>Skulte/AC1</t>
  </si>
  <si>
    <t>Skrunda/AA1</t>
  </si>
  <si>
    <t>Skrudaliena/AD1</t>
  </si>
  <si>
    <t>Skriveri/AB1</t>
  </si>
  <si>
    <t>Skriveri/AA1</t>
  </si>
  <si>
    <t>Skaistkalne/AB1</t>
  </si>
  <si>
    <t>Skaista/AA1</t>
  </si>
  <si>
    <t>Sigulda/SB1</t>
  </si>
  <si>
    <t>Sigulda/BC1</t>
  </si>
  <si>
    <t>Sigulda/BB1</t>
  </si>
  <si>
    <t>Sigulda/AR1</t>
  </si>
  <si>
    <t>Sigulda/AP1</t>
  </si>
  <si>
    <t>Sigulda/AA1</t>
  </si>
  <si>
    <t>Sesava/AD1</t>
  </si>
  <si>
    <t>Serene/AB1</t>
  </si>
  <si>
    <t>Seja/AJ1</t>
  </si>
  <si>
    <t>Sedere/AE1</t>
  </si>
  <si>
    <t>Seda/AB1</t>
  </si>
  <si>
    <t>Saulkrasti/BF1</t>
  </si>
  <si>
    <t>Saulkrasti/BB1</t>
  </si>
  <si>
    <t>Saulkrasti/AD1</t>
  </si>
  <si>
    <t>Saulkrasti/AA1</t>
  </si>
  <si>
    <t>Salnava/AB1</t>
  </si>
  <si>
    <t>Saldus/BF1</t>
  </si>
  <si>
    <t>Saldus/BE1</t>
  </si>
  <si>
    <t>Saldus/BA1</t>
  </si>
  <si>
    <t>Saldus/AJ1</t>
  </si>
  <si>
    <t>Saldus/AC1</t>
  </si>
  <si>
    <t>Saldus/AA1</t>
  </si>
  <si>
    <t>Salaspils/BJ1</t>
  </si>
  <si>
    <t>Salaspils/BB1</t>
  </si>
  <si>
    <t>Salaspils/AJ1</t>
  </si>
  <si>
    <t>Salaspils/AH1</t>
  </si>
  <si>
    <t>Salaspils/AA1</t>
  </si>
  <si>
    <t>Sala/RB1</t>
  </si>
  <si>
    <t>Sala/JE1</t>
  </si>
  <si>
    <t>Sala/JD1</t>
  </si>
  <si>
    <t>Salacgriva/BF1</t>
  </si>
  <si>
    <t>Salacgriva/BE1</t>
  </si>
  <si>
    <t>Salacgriva/AA1</t>
  </si>
  <si>
    <t>Sabile/AC1</t>
  </si>
  <si>
    <t>Sabile/AA1</t>
  </si>
  <si>
    <t>Rundale/AE1</t>
  </si>
  <si>
    <t>Rundale/AD1</t>
  </si>
  <si>
    <t>Rumba/AA1</t>
  </si>
  <si>
    <t>Rujiena/SA1</t>
  </si>
  <si>
    <t>Rujiena/AB1</t>
  </si>
  <si>
    <t>Rucava/AF1</t>
  </si>
  <si>
    <t>Ruba/AC1</t>
  </si>
  <si>
    <t>Ropazi/AP1</t>
  </si>
  <si>
    <t>Ropazi/AM1</t>
  </si>
  <si>
    <t>Ropazi/AL1</t>
  </si>
  <si>
    <t>Ropazi/AK1</t>
  </si>
  <si>
    <t>Ropazi/AA1</t>
  </si>
  <si>
    <t>Roja/AH1</t>
  </si>
  <si>
    <t>Roja/AG1</t>
  </si>
  <si>
    <t>Roja/AA1</t>
  </si>
  <si>
    <t>Riga/ZY1</t>
  </si>
  <si>
    <t>Riga/ZX1</t>
  </si>
  <si>
    <t>Riga/ZU1</t>
  </si>
  <si>
    <t>Riga/YH1</t>
  </si>
  <si>
    <t>Riga/YG1</t>
  </si>
  <si>
    <t>Riga/YF1</t>
  </si>
  <si>
    <t>Riga/YE1</t>
  </si>
  <si>
    <t>Riga/YA1</t>
  </si>
  <si>
    <t>Riga/WW1</t>
  </si>
  <si>
    <t>Riga/WV1</t>
  </si>
  <si>
    <t>Riga/WT1</t>
  </si>
  <si>
    <t>Riga/WL1</t>
  </si>
  <si>
    <t>Riga/WF1</t>
  </si>
  <si>
    <t>Riga/UZ1</t>
  </si>
  <si>
    <t>Riga/US1</t>
  </si>
  <si>
    <t>Riga/UP1</t>
  </si>
  <si>
    <t>Riga/UC1</t>
  </si>
  <si>
    <t>Riga/UB1</t>
  </si>
  <si>
    <t>Riga/TV1</t>
  </si>
  <si>
    <t>Riga/TU1</t>
  </si>
  <si>
    <t>Riga/TS1</t>
  </si>
  <si>
    <t>Riga/TR1</t>
  </si>
  <si>
    <t>Riga/TP1</t>
  </si>
  <si>
    <t>Riga/TN1</t>
  </si>
  <si>
    <t>Riga/SA1</t>
  </si>
  <si>
    <t>Riga/QY1</t>
  </si>
  <si>
    <t>Riga/QX1</t>
  </si>
  <si>
    <t>Riga/QW1</t>
  </si>
  <si>
    <t>Riga/QV1</t>
  </si>
  <si>
    <t>Riga/QU1</t>
  </si>
  <si>
    <t>Riga/QS1</t>
  </si>
  <si>
    <t>Riga/QR1</t>
  </si>
  <si>
    <t>Riga/QM1</t>
  </si>
  <si>
    <t>Riga/LN1</t>
  </si>
  <si>
    <t>Riga/EG1</t>
  </si>
  <si>
    <t>Riga/EB1</t>
  </si>
  <si>
    <t>Riga/DP1</t>
  </si>
  <si>
    <t>Riga/DN1</t>
  </si>
  <si>
    <t>Riga/DL1</t>
  </si>
  <si>
    <t>Riga/DK1</t>
  </si>
  <si>
    <t>Riga/DJ1</t>
  </si>
  <si>
    <t>Riga/DH1</t>
  </si>
  <si>
    <t>Riga/DG1</t>
  </si>
  <si>
    <t>Riga/DF1</t>
  </si>
  <si>
    <t>Riga/DE1</t>
  </si>
  <si>
    <t>Riga/DD1</t>
  </si>
  <si>
    <t>Riga/DC1</t>
  </si>
  <si>
    <t>Riga/DB1</t>
  </si>
  <si>
    <t>Riga/DA1</t>
  </si>
  <si>
    <t>Riga/CZ1</t>
  </si>
  <si>
    <t>Riga/CT1</t>
  </si>
  <si>
    <t>Riga/CS1</t>
  </si>
  <si>
    <t>Riga/CR1</t>
  </si>
  <si>
    <t>Riga/CP1</t>
  </si>
  <si>
    <t>Riga/CN1</t>
  </si>
  <si>
    <t>Riga/CM1</t>
  </si>
  <si>
    <t>Riga/CL1</t>
  </si>
  <si>
    <t>Riga/CK1</t>
  </si>
  <si>
    <t>Riga/CJ1</t>
  </si>
  <si>
    <t>Riga/CD1</t>
  </si>
  <si>
    <t>Riga/CC1</t>
  </si>
  <si>
    <t>Riga/CB1</t>
  </si>
  <si>
    <t>Riga/BZ1</t>
  </si>
  <si>
    <t>Riga/BV1</t>
  </si>
  <si>
    <t>Riga/BU1</t>
  </si>
  <si>
    <t>Riga/BT1</t>
  </si>
  <si>
    <t>Riga/BS1</t>
  </si>
  <si>
    <t>Riga/BP1</t>
  </si>
  <si>
    <t>Riga/BN1</t>
  </si>
  <si>
    <t>Riga/BK1</t>
  </si>
  <si>
    <t>Riga/BJ1</t>
  </si>
  <si>
    <t>Riga/BF1</t>
  </si>
  <si>
    <t>Riga/BE1</t>
  </si>
  <si>
    <t>Riga/BB1</t>
  </si>
  <si>
    <t>Riga/BA1</t>
  </si>
  <si>
    <t>Riga/AZ1</t>
  </si>
  <si>
    <t>Riga/AY1</t>
  </si>
  <si>
    <t>Riga/AV1</t>
  </si>
  <si>
    <t>Riga/AU1</t>
  </si>
  <si>
    <t>Riga/AT1</t>
  </si>
  <si>
    <t>Riga/AS1</t>
  </si>
  <si>
    <t>Riga/AR1</t>
  </si>
  <si>
    <t>Riga/AP1</t>
  </si>
  <si>
    <t>Riga/AN1</t>
  </si>
  <si>
    <t>Riga/AM1</t>
  </si>
  <si>
    <t>Riga/AL1</t>
  </si>
  <si>
    <t>Riga/AK1</t>
  </si>
  <si>
    <t>Riga/AJ1</t>
  </si>
  <si>
    <t>Riga/AG1</t>
  </si>
  <si>
    <t>Riga/AF1</t>
  </si>
  <si>
    <t>Riga/AE1</t>
  </si>
  <si>
    <t>Riga/AD1</t>
  </si>
  <si>
    <t>Riga/AC1</t>
  </si>
  <si>
    <t>Riga/AB1</t>
  </si>
  <si>
    <t>Riga/AA1</t>
  </si>
  <si>
    <t>Riebini/AC1</t>
  </si>
  <si>
    <t>Rezekne/AR1</t>
  </si>
  <si>
    <t>Rezekne/AQ1</t>
  </si>
  <si>
    <t>Rezekne/AP1</t>
  </si>
  <si>
    <t>Rezekne/AN1</t>
  </si>
  <si>
    <t>Rezekne/AC1</t>
  </si>
  <si>
    <t>Rezekne/AB1</t>
  </si>
  <si>
    <t>Rezekne/AA1</t>
  </si>
  <si>
    <t>Renda/AD1</t>
  </si>
  <si>
    <t>Renceni/AD1</t>
  </si>
  <si>
    <t>Rembate/AD1</t>
  </si>
  <si>
    <t>Rembate/AC1</t>
  </si>
  <si>
    <t>Rauna/AC1</t>
  </si>
  <si>
    <t>Ranka/AC1</t>
  </si>
  <si>
    <t>Pure/AA1</t>
  </si>
  <si>
    <t>Priekuli/AE1</t>
  </si>
  <si>
    <t>Priekuli/AD1</t>
  </si>
  <si>
    <t>Priekule/AB1</t>
  </si>
  <si>
    <t>Preili/AA1</t>
  </si>
  <si>
    <t>Pope/AB1</t>
  </si>
  <si>
    <t>Plavinas/AC1</t>
  </si>
  <si>
    <t>Plavinas/AA1</t>
  </si>
  <si>
    <t>Platone/AA1</t>
  </si>
  <si>
    <t>Piltene/AB1</t>
  </si>
  <si>
    <t>Penkule/AB1</t>
  </si>
  <si>
    <t>Pelci/AA1</t>
  </si>
  <si>
    <t>Pededze/AA1</t>
  </si>
  <si>
    <t>Pavilosta/AB1</t>
  </si>
  <si>
    <t>Pampali/AB1</t>
  </si>
  <si>
    <t>Palsmane/AB1</t>
  </si>
  <si>
    <t>Padure/AA1</t>
  </si>
  <si>
    <t>Ozolnieki/AA1</t>
  </si>
  <si>
    <t>Olaine/BF1</t>
  </si>
  <si>
    <t>Olaine/BE1</t>
  </si>
  <si>
    <t>Olaine/BD1</t>
  </si>
  <si>
    <t>Olaine/AD1</t>
  </si>
  <si>
    <t>Olaine/AA1</t>
  </si>
  <si>
    <t>Ogresgals/AC1</t>
  </si>
  <si>
    <t>Ogresgals/AA1</t>
  </si>
  <si>
    <t>Ogre/AS1</t>
  </si>
  <si>
    <t>Ogre/AR1</t>
  </si>
  <si>
    <t>Ogre/AP1</t>
  </si>
  <si>
    <t>Ogre/AG1</t>
  </si>
  <si>
    <t>Ogre/AF1</t>
  </si>
  <si>
    <t>Ogre/AA1</t>
  </si>
  <si>
    <t>Nigrande/AB1</t>
  </si>
  <si>
    <t>Nigrande/AA1</t>
  </si>
  <si>
    <t>Nica/AS1</t>
  </si>
  <si>
    <t>Nica/AN1</t>
  </si>
  <si>
    <t>Nica/AM1</t>
  </si>
  <si>
    <t>Nereta/AC1</t>
  </si>
  <si>
    <t>Naukseni/AB1</t>
  </si>
  <si>
    <t>Naujene/AF1</t>
  </si>
  <si>
    <t>Naujene/AE1</t>
  </si>
  <si>
    <t>Mezotne/AA1</t>
  </si>
  <si>
    <t>Mersrags/AB1</t>
  </si>
  <si>
    <t>Mersrags/AA1</t>
  </si>
  <si>
    <t>Merdzene/AB1</t>
  </si>
  <si>
    <t>Medze/AN1</t>
  </si>
  <si>
    <t>Medneva/AA1</t>
  </si>
  <si>
    <t>Mazzalve/AB1</t>
  </si>
  <si>
    <t>Mazsalaca/AA1</t>
  </si>
  <si>
    <t>Matisi/AB1</t>
  </si>
  <si>
    <t>Marupe/BS1</t>
  </si>
  <si>
    <t>Marupe/BR1</t>
  </si>
  <si>
    <t>Marupe/BH1</t>
  </si>
  <si>
    <t>Marupe/BD1</t>
  </si>
  <si>
    <t>Marupe/BC1</t>
  </si>
  <si>
    <t>Marupe/AW1</t>
  </si>
  <si>
    <t>Marupe/AU1</t>
  </si>
  <si>
    <t>Marupe/AT1</t>
  </si>
  <si>
    <t>Marupe/AN1</t>
  </si>
  <si>
    <t>Marupe/AM1</t>
  </si>
  <si>
    <t>Marupe/AJ1</t>
  </si>
  <si>
    <t>Marupe/AE1</t>
  </si>
  <si>
    <t>Marupe/AC1</t>
  </si>
  <si>
    <t>Marciena/AA1</t>
  </si>
  <si>
    <t>Malta/AD1</t>
  </si>
  <si>
    <t>Malpils/AF1</t>
  </si>
  <si>
    <t>Malpils/AE1</t>
  </si>
  <si>
    <t>Malnava/AG1</t>
  </si>
  <si>
    <t>Madona/AC1</t>
  </si>
  <si>
    <t>Madona/AA1</t>
  </si>
  <si>
    <t>Madliena/AA1</t>
  </si>
  <si>
    <t>Luznava/AD1</t>
  </si>
  <si>
    <t>Lutrini/AA1</t>
  </si>
  <si>
    <t>Ludza/AB1</t>
  </si>
  <si>
    <t>Ludza/AA1</t>
  </si>
  <si>
    <t>Lube/AA1</t>
  </si>
  <si>
    <t>Lubana/AC1</t>
  </si>
  <si>
    <t>Lizums/AD1</t>
  </si>
  <si>
    <t>Lizums/AC1</t>
  </si>
  <si>
    <t>Livberze/AD1</t>
  </si>
  <si>
    <t>Livani/AA1</t>
  </si>
  <si>
    <t>Litene/AB1</t>
  </si>
  <si>
    <t>Limbazi/BH1</t>
  </si>
  <si>
    <t>Limbazi/BG1</t>
  </si>
  <si>
    <t>Limbazi/BD1</t>
  </si>
  <si>
    <t>Limbazi/AA1</t>
  </si>
  <si>
    <t>Ligatne/BF1</t>
  </si>
  <si>
    <t>Ligatne/BE1</t>
  </si>
  <si>
    <t>Ligatne/BC1</t>
  </si>
  <si>
    <t>Ligatne/AD1</t>
  </si>
  <si>
    <t>Ligatne/AC1</t>
  </si>
  <si>
    <t>Liepupe/AE1</t>
  </si>
  <si>
    <t>Liepupe/AC1</t>
  </si>
  <si>
    <t>Liepaja/CM1</t>
  </si>
  <si>
    <t>Liepaja/CL1</t>
  </si>
  <si>
    <t>Liepaja/CK1</t>
  </si>
  <si>
    <t>Liepaja/CJ1</t>
  </si>
  <si>
    <t>Liepaja/BF1</t>
  </si>
  <si>
    <t>Liepaja/AE1</t>
  </si>
  <si>
    <t>Liepaja/AD1</t>
  </si>
  <si>
    <t>Liepaja/AC1</t>
  </si>
  <si>
    <t>Liepaja/AB1</t>
  </si>
  <si>
    <t>Liepaja/AA1</t>
  </si>
  <si>
    <t>Liepa/AC1</t>
  </si>
  <si>
    <t>Lielvarde/AA1</t>
  </si>
  <si>
    <t>Lielplatone/AC1</t>
  </si>
  <si>
    <t>Libagi/AE1</t>
  </si>
  <si>
    <t>Libagi/AD1</t>
  </si>
  <si>
    <t>Lejasciems/AJ1</t>
  </si>
  <si>
    <t>Lejasciems/AB1</t>
  </si>
  <si>
    <t>Ledurga/AB1</t>
  </si>
  <si>
    <t>Ledmane/AB1</t>
  </si>
  <si>
    <t>Lazdona/AB1</t>
  </si>
  <si>
    <t>Launkalne/AD1</t>
  </si>
  <si>
    <t>Launkalne/AC1</t>
  </si>
  <si>
    <t>Laudona/AC1</t>
  </si>
  <si>
    <t>Lauciene/AD1</t>
  </si>
  <si>
    <t>Laucese/AA1</t>
  </si>
  <si>
    <t>Laubere/AB1</t>
  </si>
  <si>
    <t>Lapmezciems/AD1</t>
  </si>
  <si>
    <t>Lapmezciems/AC1</t>
  </si>
  <si>
    <t>Lapmezciems/AB1</t>
  </si>
  <si>
    <t>Laidze/AC1</t>
  </si>
  <si>
    <t>Kurmale/AD1</t>
  </si>
  <si>
    <t>Kuldiga/AJ1</t>
  </si>
  <si>
    <t>Kuldiga/AF1</t>
  </si>
  <si>
    <t>Kuldiga/AA1</t>
  </si>
  <si>
    <t>Kukas/AC1</t>
  </si>
  <si>
    <t>Kubuli/AC1</t>
  </si>
  <si>
    <t>Krimulda/AF1</t>
  </si>
  <si>
    <t>Krimulda/AB1</t>
  </si>
  <si>
    <t>Krimulda/AA1</t>
  </si>
  <si>
    <t>Kraslava/SA1</t>
  </si>
  <si>
    <t>Krape/AB1</t>
  </si>
  <si>
    <t>Kolka/AA1</t>
  </si>
  <si>
    <t>Koknese/AA1</t>
  </si>
  <si>
    <t>Koceni/AE1</t>
  </si>
  <si>
    <t>Klintaine/AA1</t>
  </si>
  <si>
    <t>Kekava/BE1</t>
  </si>
  <si>
    <t>Kekava/AP1</t>
  </si>
  <si>
    <t>Kekava/AM1</t>
  </si>
  <si>
    <t>Kazdanga/AB1</t>
  </si>
  <si>
    <t>Kaunata/AA1</t>
  </si>
  <si>
    <t>Kauguri/AD1</t>
  </si>
  <si>
    <t>Karsava/AB1</t>
  </si>
  <si>
    <t>Karsava/AA1</t>
  </si>
  <si>
    <t>Kandava/AB1</t>
  </si>
  <si>
    <t>Kandava/AA1</t>
  </si>
  <si>
    <t>Kalvene/AC1</t>
  </si>
  <si>
    <t>Kalupe/AB1</t>
  </si>
  <si>
    <t>Kalsnava/AF1</t>
  </si>
  <si>
    <t>Kalsnava/AC1</t>
  </si>
  <si>
    <t>Kalnciems/BB1</t>
  </si>
  <si>
    <t>Kaleti/AA1</t>
  </si>
  <si>
    <t>Jurmala/BQ1</t>
  </si>
  <si>
    <t>Jurmala/BP1</t>
  </si>
  <si>
    <t>Jurmala/BN1</t>
  </si>
  <si>
    <t>Jurmala/BM1</t>
  </si>
  <si>
    <t>Jurmala/BK1</t>
  </si>
  <si>
    <t>Jurmala/BH1</t>
  </si>
  <si>
    <t>Jurmala/BF1</t>
  </si>
  <si>
    <t>Jurmala/BE1</t>
  </si>
  <si>
    <t>Jurmala/AV1</t>
  </si>
  <si>
    <t>Jurmala/AU1</t>
  </si>
  <si>
    <t>Jurmala/AK1</t>
  </si>
  <si>
    <t>Jurmala/AJ1</t>
  </si>
  <si>
    <t>Jurmala/AH1</t>
  </si>
  <si>
    <t>Jurmala/AE1</t>
  </si>
  <si>
    <t>Jurmala/AD1</t>
  </si>
  <si>
    <t>Jurmala/AB1</t>
  </si>
  <si>
    <t>Jurmala/AA1</t>
  </si>
  <si>
    <t>Jumprava/AC1</t>
  </si>
  <si>
    <t>Jelgava/BK1</t>
  </si>
  <si>
    <t>Jelgava/BJ1</t>
  </si>
  <si>
    <t>Jelgava/BH1</t>
  </si>
  <si>
    <t>Jelgava/BG1</t>
  </si>
  <si>
    <t>Jelgava/BF1</t>
  </si>
  <si>
    <t>Jelgava/BE1</t>
  </si>
  <si>
    <t>Jelgava/BD1</t>
  </si>
  <si>
    <t>Jelgava/BC1</t>
  </si>
  <si>
    <t>Jelgava/BB1</t>
  </si>
  <si>
    <t>Jelgava/BA1</t>
  </si>
  <si>
    <t>Jelgava/AZ1</t>
  </si>
  <si>
    <t>Jelgava/AY1</t>
  </si>
  <si>
    <t>Jelgava/AX1</t>
  </si>
  <si>
    <t>Jelgava/AW1</t>
  </si>
  <si>
    <t>Jelgava/AV1</t>
  </si>
  <si>
    <t>Jelgava/AE1</t>
  </si>
  <si>
    <t>Jelgava/AC1</t>
  </si>
  <si>
    <t>Jelgava/AB1</t>
  </si>
  <si>
    <t>Jelgava/AA1</t>
  </si>
  <si>
    <t>Jekabpils/AQ1</t>
  </si>
  <si>
    <t>Jekabpils/AP1</t>
  </si>
  <si>
    <t>Jekabpils/AN1</t>
  </si>
  <si>
    <t>Jekabpils/AM1</t>
  </si>
  <si>
    <t>Jekabpils/AJ1</t>
  </si>
  <si>
    <t>Jekabpils/AH1</t>
  </si>
  <si>
    <t>Jekabpils/AG1</t>
  </si>
  <si>
    <t>Jekabpils/AD1</t>
  </si>
  <si>
    <t>Jekabpils/AB1</t>
  </si>
  <si>
    <t>Jaunsvirlauk/AH1</t>
  </si>
  <si>
    <t>Jaunsvirlauk/AF1</t>
  </si>
  <si>
    <t>Jaunpils/AE1</t>
  </si>
  <si>
    <t>Jaunpiebalga/AA1</t>
  </si>
  <si>
    <t>Jaunjelgava/AB1</t>
  </si>
  <si>
    <t>Jaungulbene/AC1</t>
  </si>
  <si>
    <t>Jaunberze/AA1</t>
  </si>
  <si>
    <t>Ivande/AA1</t>
  </si>
  <si>
    <t>Islice/AH1</t>
  </si>
  <si>
    <t>Islice/AG1</t>
  </si>
  <si>
    <t>Irsi/AB1</t>
  </si>
  <si>
    <t>Indra/AA1</t>
  </si>
  <si>
    <t>Incukalns/AL1</t>
  </si>
  <si>
    <t>Incukalns/AH1</t>
  </si>
  <si>
    <t>Incukalns/AG1</t>
  </si>
  <si>
    <t>Incukalns/AE1</t>
  </si>
  <si>
    <t>Iecava/AM1</t>
  </si>
  <si>
    <t>Iecava/AL1</t>
  </si>
  <si>
    <t>Iecava/AK1</t>
  </si>
  <si>
    <t>Iecava/AD1</t>
  </si>
  <si>
    <t>Iecava/AA1</t>
  </si>
  <si>
    <t>Gulbene/AG1</t>
  </si>
  <si>
    <t>Gulbene/AB1</t>
  </si>
  <si>
    <t>Gaujiena/AC1</t>
  </si>
  <si>
    <t>Garkalne/AR1</t>
  </si>
  <si>
    <t>Garkalne/AQ1</t>
  </si>
  <si>
    <t>Garkalne/AP1</t>
  </si>
  <si>
    <t>Garkalne/AM1</t>
  </si>
  <si>
    <t>Garkalne/AL1</t>
  </si>
  <si>
    <t>Garkalne/AJ1</t>
  </si>
  <si>
    <t>Garkalne/AH1</t>
  </si>
  <si>
    <t>Garkalne/AG1</t>
  </si>
  <si>
    <t>Garkalne/AD1</t>
  </si>
  <si>
    <t>Garkalne/AC1</t>
  </si>
  <si>
    <t>Garkalne/AB1</t>
  </si>
  <si>
    <t>Ezernieki/AB1</t>
  </si>
  <si>
    <t>Ezere/AA1</t>
  </si>
  <si>
    <t>Engure/AJ1</t>
  </si>
  <si>
    <t>Engure/AH1</t>
  </si>
  <si>
    <t>Engure/AF1</t>
  </si>
  <si>
    <t>Engure/AC1</t>
  </si>
  <si>
    <t>Eleja/AD1</t>
  </si>
  <si>
    <t>Eleja/AC1</t>
  </si>
  <si>
    <t>Eleja/AB1</t>
  </si>
  <si>
    <t>Eglaine/AB1</t>
  </si>
  <si>
    <t>Durbe/AA1</t>
  </si>
  <si>
    <t>Dundaga/AH1</t>
  </si>
  <si>
    <t>Dundaga/AF1</t>
  </si>
  <si>
    <t>Drabesi/AF1</t>
  </si>
  <si>
    <t>Dobele/BG1</t>
  </si>
  <si>
    <t>Dobele/BE1</t>
  </si>
  <si>
    <t>Dobele/AA1</t>
  </si>
  <si>
    <t>Daugmale/AB1</t>
  </si>
  <si>
    <t>Daugavpils/CD1</t>
  </si>
  <si>
    <t>Daugavpils/CC1</t>
  </si>
  <si>
    <t>Daugavpils/CB1</t>
  </si>
  <si>
    <t>Daugavpils/CA1</t>
  </si>
  <si>
    <t>Daugavpils/BZ1</t>
  </si>
  <si>
    <t>Daugavpils/BY1</t>
  </si>
  <si>
    <t>Daugavpils/BX1</t>
  </si>
  <si>
    <t>Daugavpils/BV1</t>
  </si>
  <si>
    <t>Daugavpils/BM1</t>
  </si>
  <si>
    <t>Daugavpils/BL1</t>
  </si>
  <si>
    <t>Daugavpils/BK1</t>
  </si>
  <si>
    <t>Daugavpils/BJ1</t>
  </si>
  <si>
    <t>Daugavpils/BH1</t>
  </si>
  <si>
    <t>Daugavpils/BG1</t>
  </si>
  <si>
    <t>Daugavpils/BF1</t>
  </si>
  <si>
    <t>Daugavpils/BE1</t>
  </si>
  <si>
    <t>Daugavpils/AJ1</t>
  </si>
  <si>
    <t>Daugavpils/AH1</t>
  </si>
  <si>
    <t>Daugavpils/AG1</t>
  </si>
  <si>
    <t>Daugavpils/AD1</t>
  </si>
  <si>
    <t>Daugavpils/AB1</t>
  </si>
  <si>
    <t>Daudzese/AB1</t>
  </si>
  <si>
    <t>Dagda/AC1</t>
  </si>
  <si>
    <t>Code/AA1</t>
  </si>
  <si>
    <t>Ciecere/AA1</t>
  </si>
  <si>
    <t>Cesvaine/AB1</t>
  </si>
  <si>
    <t>Ceraukste/AB1</t>
  </si>
  <si>
    <t>Ceraukste/AA1</t>
  </si>
  <si>
    <t>Cena/AF1</t>
  </si>
  <si>
    <t>Cena/AE1</t>
  </si>
  <si>
    <t>Cena/AC1</t>
  </si>
  <si>
    <t>Carnikava/AG1</t>
  </si>
  <si>
    <t>Carnikava/AD1</t>
  </si>
  <si>
    <t>Carnikava/AB1</t>
  </si>
  <si>
    <t>Carnikava/AA1</t>
  </si>
  <si>
    <t>Burtnieki/AD1</t>
  </si>
  <si>
    <t>Brigi/AA1</t>
  </si>
  <si>
    <t>Blome/AB1</t>
  </si>
  <si>
    <t>Birzgale/AA1</t>
  </si>
  <si>
    <t>Bebri/AB1</t>
  </si>
  <si>
    <t>Bebrene/AD1</t>
  </si>
  <si>
    <t>Bauska/SA1</t>
  </si>
  <si>
    <t>Bauska/AA1</t>
  </si>
  <si>
    <t>Barkava/AC1</t>
  </si>
  <si>
    <t>Balvi/AC1</t>
  </si>
  <si>
    <t>Baltinava/AC1</t>
  </si>
  <si>
    <t>Baldone/AG1</t>
  </si>
  <si>
    <t>Baldone/AF1</t>
  </si>
  <si>
    <t>Baldone/AE1</t>
  </si>
  <si>
    <t>Baldone/AD1</t>
  </si>
  <si>
    <t>Baldone/AC1</t>
  </si>
  <si>
    <t>Auri/AF1</t>
  </si>
  <si>
    <t>Auri/AE1</t>
  </si>
  <si>
    <t>Auce/AC1</t>
  </si>
  <si>
    <t>Auce/AA1</t>
  </si>
  <si>
    <t>Ape/AB1</t>
  </si>
  <si>
    <t>Andrupene/AE1</t>
  </si>
  <si>
    <t>Alsunga/AA1</t>
  </si>
  <si>
    <t>Aloja/BA1</t>
  </si>
  <si>
    <t>Aloja/AA1</t>
  </si>
  <si>
    <t>Aizpute/AA1</t>
  </si>
  <si>
    <t>Aizkraukle/BA1</t>
  </si>
  <si>
    <t>Aizkraukle/AA1</t>
  </si>
  <si>
    <t>Aglona/AC1</t>
  </si>
  <si>
    <t>VULA</t>
  </si>
  <si>
    <t>xDSL</t>
  </si>
  <si>
    <t>FTTH/B</t>
  </si>
  <si>
    <t xml:space="preserve"> </t>
  </si>
  <si>
    <t>Gbps</t>
  </si>
  <si>
    <t>aaaa</t>
  </si>
  <si>
    <t>FTTH GPON Access Regional L3</t>
  </si>
  <si>
    <t>TV CPE</t>
  </si>
  <si>
    <t>ILR</t>
  </si>
  <si>
    <t>100 ge ll</t>
  </si>
  <si>
    <t>ILR ERT</t>
  </si>
  <si>
    <t>BIPT ERT</t>
  </si>
  <si>
    <t>IEVADES</t>
  </si>
  <si>
    <t>PAPILDU APRĒĶINI</t>
  </si>
  <si>
    <t>PRIMĀRIE APRĒĶINI</t>
  </si>
  <si>
    <t>REZULTĀTI</t>
  </si>
  <si>
    <t>Ievades parameters</t>
  </si>
  <si>
    <t>Fiksēts parameters</t>
  </si>
  <si>
    <t>Regulēts ievades parameters</t>
  </si>
  <si>
    <t>Neaktīvs parameters</t>
  </si>
  <si>
    <t>Rīka lietošanas soļi</t>
  </si>
  <si>
    <t>3) Aplūkojiet rezultātus kopsavilkuma lapā</t>
  </si>
  <si>
    <t>Piekļuves veids</t>
  </si>
  <si>
    <t>Piekļuves veida ID</t>
  </si>
  <si>
    <t>DSL piekļuve</t>
  </si>
  <si>
    <t>FTTH GPON piekļuve</t>
  </si>
  <si>
    <t>Visas cenas un izmaksu ievades ir bez nodokļiem.</t>
  </si>
  <si>
    <t>MAZUMTIRDZNIECĪBAS TARIFU DEFINĪCIJA</t>
  </si>
  <si>
    <t>Mazumtirdzniecības tarifa nosaukums</t>
  </si>
  <si>
    <t>Produkta ID -&gt;</t>
  </si>
  <si>
    <t>Abonentu skaits</t>
  </si>
  <si>
    <t>Sastrēguma stundu joslas platums, % no līgumā noteiktā lejupielādes ātruma</t>
  </si>
  <si>
    <t>Samazināšanas koeficients, izmantojot kešatmiņu un citus pasākumus</t>
  </si>
  <si>
    <t>Scenārija ID:</t>
  </si>
  <si>
    <t>Scenārija atlasītājs:</t>
  </si>
  <si>
    <t>KOPĒJIE MĒNEŠA IEŅĒMUMI</t>
  </si>
  <si>
    <t>OPEX un netiešās izmaksas</t>
  </si>
  <si>
    <t>IEŅĒMUMI ./. IZMAKSAS</t>
  </si>
  <si>
    <t>Ieņēmumi</t>
  </si>
  <si>
    <t>Kopējie mēneša ieņēmumi uz vienu lietotāju</t>
  </si>
  <si>
    <t>Vairumtirdzniecības izmaksas</t>
  </si>
  <si>
    <t>Kopējās mēneša vairumtirdzniecības izmaksas</t>
  </si>
  <si>
    <t>Pakārtotā tīkla izmaksas</t>
  </si>
  <si>
    <t>Kopējās pakārtotās izmaksas</t>
  </si>
  <si>
    <t>Kontroles slānis un serveri</t>
  </si>
  <si>
    <t>Balss savienojums</t>
  </si>
  <si>
    <t>IP starpsavienojums</t>
  </si>
  <si>
    <t>Iekštelpu kabeļi</t>
  </si>
  <si>
    <t>IP TV izmaksas</t>
  </si>
  <si>
    <t>Papildu VULA izmaksas</t>
  </si>
  <si>
    <t>Vēsturiskā operatora abonenti</t>
  </si>
  <si>
    <t>MPoP nosaukums/ID</t>
  </si>
  <si>
    <t>Kopā</t>
  </si>
  <si>
    <t>Ķegums/AC1</t>
  </si>
  <si>
    <t>Ķeipene/AB1</t>
  </si>
  <si>
    <t>Ķekava/AA1</t>
  </si>
  <si>
    <t>DSL piekļuve Reģionālā L2</t>
  </si>
  <si>
    <t>DSL piekļuve Reģionālā L3</t>
  </si>
  <si>
    <t>DSL piekļuve Valsts L2</t>
  </si>
  <si>
    <t>DSL piekļuve Valsts L3</t>
  </si>
  <si>
    <t>FTTH GPON piekļuve Reģionālā L2</t>
  </si>
  <si>
    <t>FTTH GPON piekļuve Reģionālā L3</t>
  </si>
  <si>
    <t>FTTH GPON piekļuve Valsts L2</t>
  </si>
  <si>
    <t>FTTH GPON piekļuve Valsts L3</t>
  </si>
  <si>
    <t>FTTH GPON piekļuve VULA</t>
  </si>
  <si>
    <t>VAIRUMTIRDZNIECĪBAS IZMAKSU DEFINĪCIJA</t>
  </si>
  <si>
    <t>Vairumtirdzniecības cenu komponenti (Aktīvie vairumtirdzniecības pakalpojumi)</t>
  </si>
  <si>
    <t>Mēneša regulārās maksas, €</t>
  </si>
  <si>
    <t>Piekļuves pakalpojuma abonēšanas cena</t>
  </si>
  <si>
    <t>Abonēšanas maksa internetam - 10 Mb/s</t>
  </si>
  <si>
    <t>Abonēšanas maksa internetam - 30 Mb/s</t>
  </si>
  <si>
    <t>Abonēšanas maksa internetam - 60 Mb/s</t>
  </si>
  <si>
    <t>Abonēšanas maksa internetam - 200 Mb/s</t>
  </si>
  <si>
    <t>Abonēšanas maksa internetam - 500 Mb/s</t>
  </si>
  <si>
    <t>Abonēšanas maksa internetam - 800 Mb/s</t>
  </si>
  <si>
    <t>Vienreizējās maksas, €</t>
  </si>
  <si>
    <t>Tehniskā novērtējuma cena</t>
  </si>
  <si>
    <t>Teorētiskā tehniskā novērtējuma cena</t>
  </si>
  <si>
    <t>Tikai attiecībā uz FTTH GPON:</t>
  </si>
  <si>
    <t>Piekļuves punktu skaits</t>
  </si>
  <si>
    <t>FTTB piekļuve</t>
  </si>
  <si>
    <t>PAKĀRTOTĀ TĪKLA IZMAKSAS</t>
  </si>
  <si>
    <t>Iekštelpu kabeļu īre</t>
  </si>
  <si>
    <t>VULA ievade</t>
  </si>
  <si>
    <t>Nomātās līnijas</t>
  </si>
  <si>
    <t>SPRK tirgus analīze</t>
  </si>
  <si>
    <t>Aprēķins, kas pamatojas uz SPRK datiem</t>
  </si>
  <si>
    <t>0,01 GE nomāto līniju mēneša regulārā maksa</t>
  </si>
  <si>
    <t>0,1 GE nomāto līniju mēneša regulārā maksa</t>
  </si>
  <si>
    <t>1 GE nomāto līniju mēneša regulārā maksa</t>
  </si>
  <si>
    <t>10 GE nomāto līniju mēneša regulārā maksa</t>
  </si>
  <si>
    <t>100 GE nomāto līniju mēneša regulārā maksa</t>
  </si>
  <si>
    <t>400 GE nomāto līniju mēneša regulārā maksa</t>
  </si>
  <si>
    <t>Galveno mezglu vietu skaits</t>
  </si>
  <si>
    <t>BRAS, Softswitch + DNS + IMS investīcijas</t>
  </si>
  <si>
    <t>Investīcijas serveros</t>
  </si>
  <si>
    <t>Galvenās pārraides saites/pamattīkls</t>
  </si>
  <si>
    <t>Regulārās ikmēneša</t>
  </si>
  <si>
    <t>Pakalpojuma cena par savienojuma ātruma maiņu</t>
  </si>
  <si>
    <t>Balss starpsavienojums</t>
  </si>
  <si>
    <t>Vērtība</t>
  </si>
  <si>
    <t>100 GE starpsavienojuma saskarnes kopējās izmaksas, ieskaitot starpsavienojuma izmaksas</t>
  </si>
  <si>
    <t>IPTV nodrošināšana</t>
  </si>
  <si>
    <t>Tāds pats kā RADIUS serveris</t>
  </si>
  <si>
    <t>Vienreizēja TV apraides licence</t>
  </si>
  <si>
    <t>gadi</t>
  </si>
  <si>
    <t>Kopējās vienreizējās izmaksas</t>
  </si>
  <si>
    <t>Vienreizējās izmaksas, €</t>
  </si>
  <si>
    <t>Mazumtirdzniecības izmaksas un citas izmaksas</t>
  </si>
  <si>
    <t>Mērvienība</t>
  </si>
  <si>
    <t>mērvienība</t>
  </si>
  <si>
    <t>vērtība</t>
  </si>
  <si>
    <t>SPRK dati</t>
  </si>
  <si>
    <t>Kā kopējo vairumtirdzniecības un pakārtoto izmaksu uzcenojums</t>
  </si>
  <si>
    <t>Mazumtirdzniecības izmaksu uzcenojums</t>
  </si>
  <si>
    <t>CITI PARAMETERI</t>
  </si>
  <si>
    <t>WACC mēnesī</t>
  </si>
  <si>
    <t>mēneši</t>
  </si>
  <si>
    <t>OPEX uzcenojums</t>
  </si>
  <si>
    <t>SPRK referāts</t>
  </si>
  <si>
    <t>Vēsturiskā operatora tirgus daļa</t>
  </si>
  <si>
    <t>Aplūkotais scenārijs:</t>
  </si>
  <si>
    <t>Produkta indekss</t>
  </si>
  <si>
    <t>Tarifa nosaukums</t>
  </si>
  <si>
    <t>Indekss</t>
  </si>
  <si>
    <t>Līgumā noteiktais ātrums</t>
  </si>
  <si>
    <t>Cenu spēkā esamība mēnešos</t>
  </si>
  <si>
    <t>Mēneša pamata maksa</t>
  </si>
  <si>
    <t>IPTV abonentu īpatsvars</t>
  </si>
  <si>
    <t>Vidējais abonentu skaits vienā reģionālajā nodošanas punktā</t>
  </si>
  <si>
    <t>Vidējais abonentu skaits vienā valsts nodošanas punktā</t>
  </si>
  <si>
    <t>Produkta īpatsvars</t>
  </si>
  <si>
    <t>Lejupsaite</t>
  </si>
  <si>
    <t>Rezerves jaudas globālais uzcenojuma koeficients</t>
  </si>
  <si>
    <t>Nepieciešamā uzkrātā sastrēguma stundu kapacitāte (ieskaitot rezerves) - reģionālā (vidējā)</t>
  </si>
  <si>
    <t>Nepieciešamā uzkrātā sastrēguma stundu kapacitāte (ieskaitot rezerves) - valsts (vidējā)</t>
  </si>
  <si>
    <t>Redundances koeficients</t>
  </si>
  <si>
    <t>Dikļi/AC1</t>
  </si>
  <si>
    <t>Dricāni/AC1</t>
  </si>
  <si>
    <t>Dzērbene/AA1</t>
  </si>
  <si>
    <t>nav nepieciešami</t>
  </si>
  <si>
    <t>Rezerves jaudas globālais uzcenojums</t>
  </si>
  <si>
    <t>Mēneša iekštelpu kabeļu īres maksa</t>
  </si>
  <si>
    <t>jāiestata = 1, ja neņem vērā nomāto līniju redundanci</t>
  </si>
  <si>
    <t>Nepieciešamo iekštelpu kabeļu skaits</t>
  </si>
  <si>
    <t>Kopējā kabeļu īres maksa mēnesī</t>
  </si>
  <si>
    <t>Netiešās investīcijas</t>
  </si>
  <si>
    <t>Mazumtirdzniecības izmaksas</t>
  </si>
  <si>
    <t>Kopīgās izmaksas</t>
  </si>
  <si>
    <t>KOPĒJĀS IZMAKSAS</t>
  </si>
  <si>
    <t>KOPĒJIE IEŅĒMUMI</t>
  </si>
  <si>
    <t>STARPĪBA</t>
  </si>
  <si>
    <t>IEŅĒMUMI ./. IZMAKSAS</t>
  </si>
  <si>
    <t>Regulatīvās izmaksas</t>
  </si>
  <si>
    <t>Abonentu piesaistīšanas izmaksas</t>
  </si>
  <si>
    <t>ANO pamattīkls</t>
  </si>
  <si>
    <t>Summa</t>
  </si>
  <si>
    <t>Ādaži / AA1</t>
  </si>
  <si>
    <t>Ādaži / AB1</t>
  </si>
  <si>
    <t>Ādaži / AG1</t>
  </si>
  <si>
    <t>Ādaži / AJ1</t>
  </si>
  <si>
    <t>Ainaži / AB1</t>
  </si>
  <si>
    <t>Ainaži / BC1</t>
  </si>
  <si>
    <t>Aknīste/AB1</t>
  </si>
  <si>
    <t>Allaži/AC1</t>
  </si>
  <si>
    <t>Alūksne/AA1</t>
  </si>
  <si>
    <t>Babīte / AB1</t>
  </si>
  <si>
    <t>Babīte / AE1</t>
  </si>
  <si>
    <t>Babīte / AK1</t>
  </si>
  <si>
    <t>Babīte / AN1</t>
  </si>
  <si>
    <t>Baloži / AA1</t>
  </si>
  <si>
    <t>Baloži / AB1</t>
  </si>
  <si>
    <t>Bārta/AC1</t>
  </si>
  <si>
    <t>Bēne/AB1</t>
  </si>
  <si>
    <t>Bērzaune/AB1</t>
  </si>
  <si>
    <t>Bērze/AD1</t>
  </si>
  <si>
    <t>Bērze/AE1</t>
  </si>
  <si>
    <t>Blīdene/AE1</t>
  </si>
  <si>
    <t>Brocēni/AF1</t>
  </si>
  <si>
    <t>Pakārtotās izmaksas</t>
  </si>
  <si>
    <t>Kopējās investīcijas</t>
  </si>
  <si>
    <t>Izklājlapas šūnu krāsu kodi</t>
  </si>
  <si>
    <t>Aprēķins (piem. =D32+C32)</t>
  </si>
  <si>
    <t>Vienkārša atsauce (piem. =D32, =index(xyz))</t>
  </si>
  <si>
    <t>Primārās vairumtirdzniecības ievades uzmeklēšanas saraksts</t>
  </si>
  <si>
    <t>Vēsturiskā operatora dati</t>
  </si>
  <si>
    <t>Ethernet komutatori</t>
  </si>
  <si>
    <t>Ethernet komutatori &amp; LER</t>
  </si>
  <si>
    <t>SUMMA</t>
  </si>
  <si>
    <t>Vienreizējo atgūstamo maksu īpatsvars</t>
  </si>
  <si>
    <t>Mēneša mazumtirdzniecības pamatcenas, €</t>
  </si>
  <si>
    <t>Līgumā noteiktais interneta ātrums, Mb/s</t>
  </si>
  <si>
    <t>Mēneša mazumtirdzniecības cena ar atlaidi produkta veicināšanas nolūkos, €</t>
  </si>
  <si>
    <t>Mazumtirdzniecības cenas ar atlaidi periods, mēneši</t>
  </si>
  <si>
    <t>Vienreizējo izmaksu īpatsvars, ko operators var atgūt no galalietotāja, %</t>
  </si>
  <si>
    <t>Klienta abonementa ilgums, mēneši</t>
  </si>
  <si>
    <t>Vienlaicīguma koeficients</t>
  </si>
  <si>
    <t>Garantētais joslas platums, % no līgumā noteiktā lejupielādes ātruma</t>
  </si>
  <si>
    <t>Sastrēguma stundu joslas platums uz vienu abonentu, Mb/s</t>
  </si>
  <si>
    <t>IP tranzīta prasības uz vienu abonentu, Mb/s</t>
  </si>
  <si>
    <t>Balss pakalpojumu kategorijas abonēšanas maksa</t>
  </si>
  <si>
    <t>TV pakalpojumu kategorijas abonēšanas maksa</t>
  </si>
  <si>
    <t>Tet NTU abonēšanas maksa</t>
  </si>
  <si>
    <t>Cena par pakalpojuma ierīkošanu esošai līnijai ar Tet NTU</t>
  </si>
  <si>
    <t>Cena par pakalpojuma ierīkošanu ar Tet NTU</t>
  </si>
  <si>
    <t>Cena par FTTH GPON pakalpojuma ierīkošanu jaunai līnijai uz Tet NTU</t>
  </si>
  <si>
    <t>Esošās FTTH GPON piekļuves līnijas īpatsvars</t>
  </si>
  <si>
    <t>LER</t>
  </si>
  <si>
    <t>Kontroles līmenis un serveri</t>
  </si>
  <si>
    <t>Mēneša nomātās līnijas ANO pamattīklam</t>
  </si>
  <si>
    <t>Valsts L2</t>
  </si>
  <si>
    <t>Valsts L3</t>
  </si>
  <si>
    <t>1 Gbps/port pieslēgvietas ierīkošanas maksa</t>
  </si>
  <si>
    <t>10 Gbps/port pieslēgvietas ierīkošanas maksa</t>
  </si>
  <si>
    <t>VLAN konfigurācija no valsts IP piekļuves punkta līdz reģionālajiem mezgliem, uz katru izvēli</t>
  </si>
  <si>
    <t>Kopējā vienreizējā ierīkošanas maksa</t>
  </si>
  <si>
    <t>Mēneša regulārā maksa par iekštelpu kabeļu ierīkošanas pakalpojuma īri</t>
  </si>
  <si>
    <t>Atvilces savienojumi no reģionālā uz valsts līmeni kā vairumtirdzniecības pakalpojums</t>
  </si>
  <si>
    <t>Vienreizēja</t>
  </si>
  <si>
    <t>Pakalpojuma ierīkošanas cena</t>
  </si>
  <si>
    <t>Atvilces pakalpojuma ierīkošanas maksas</t>
  </si>
  <si>
    <t>Mēneša regulārās atvilces cenas</t>
  </si>
  <si>
    <t>Mb/s</t>
  </si>
  <si>
    <t>Atvilce no tet uz ANO</t>
  </si>
  <si>
    <t>IP starpsavienojumu iekārtas</t>
  </si>
  <si>
    <t>Kopējās IPTV servera investīcijas, ieskaitot VCAS serveri</t>
  </si>
  <si>
    <t>TV apraides licences derīguma laiks</t>
  </si>
  <si>
    <t>Investīcijas klientu telpu iekārtās (CPE), piemēram, WiFi maršrutētājos</t>
  </si>
  <si>
    <t>0,01 GE nomāto līniju ierīkošanas maksa</t>
  </si>
  <si>
    <t>0,1 GE nomāto līniju ierīkošanas maksa</t>
  </si>
  <si>
    <t>1 GE nomāto līniju ierīkošanas maksa</t>
  </si>
  <si>
    <t>10 GE nomāto līniju ierīkošanas maksa</t>
  </si>
  <si>
    <t>100 GE nomāto līniju ierīkošanas maksa</t>
  </si>
  <si>
    <t>400 GE nomāto līniju ierīkošanas maksa</t>
  </si>
  <si>
    <t>Mēneša regulatīvās izmaksas uz vienu lietotāju</t>
  </si>
  <si>
    <t>Kopīgo izmaksu uzcenojums</t>
  </si>
  <si>
    <t>Netiešo investīciju uzcenojums (IT atbalsta iekārtas, transportlīdzekļi, zeme, ēkas utt.)</t>
  </si>
  <si>
    <t>Mēneša WACC</t>
  </si>
  <si>
    <t>OPEX uzcenojumi (gada darbības izmaksas, % no kopējām vairumtirdzniecības un pakārtotajām izmaksām)</t>
  </si>
  <si>
    <t>Aktīvā tīkla iekārtas</t>
  </si>
  <si>
    <t>Pasīvā tīkla iekārtas</t>
  </si>
  <si>
    <t>Pasīvās iekārtas - citas</t>
  </si>
  <si>
    <t>Lietderīgās lietošanas laiks</t>
  </si>
  <si>
    <t>ANO abonentu īpatsvars</t>
  </si>
  <si>
    <t>ANO tirgus daļa</t>
  </si>
  <si>
    <t>ANO relatīvā daļa</t>
  </si>
  <si>
    <t>Reģionālā L2</t>
  </si>
  <si>
    <t>Reģionālā L3</t>
  </si>
  <si>
    <t>Sastrēguma stundu joslas platums uz vienu produktu, Mb/s</t>
  </si>
  <si>
    <t>ANO abonentu skaits</t>
  </si>
  <si>
    <t>Tikai šķiedras produkta īpatsvars</t>
  </si>
  <si>
    <t>Kopējais uzkrātais sastrēguma stundu joslas platums uz vienu mezglu - reģionālajā nodošanas punktā</t>
  </si>
  <si>
    <t>Kopējais uzkrātais sastrēguma stundu joslas platums uz vienu mezglu - valsts nodošanas punktā</t>
  </si>
  <si>
    <t>Uzkrātais sastrēguma stundu joslas platums uz vienu mezglu - reģionālajā līmenī</t>
  </si>
  <si>
    <t>Uzkrātais sastrēguma stundu joslas platums uz vienu mezglu - valsts līmenī</t>
  </si>
  <si>
    <t>Kopējais uzkrātais sastrēguma stundu joslas platums vienam valsts līmenim (vidējais)</t>
  </si>
  <si>
    <t>Kopējais uzkrātais sastrēguma stundu joslas platums vienam reģionālajam līmenim (vidējais)</t>
  </si>
  <si>
    <t>MB/s</t>
  </si>
  <si>
    <t>Nepieciešamo pieslēgvietu skaits uz vienu nodošanas punktu</t>
  </si>
  <si>
    <t>Lēmums par 1 Gbps/10 Gbps starpsavienojuma pieslēgvietām reģionālā līmenī katram mezglam</t>
  </si>
  <si>
    <t>Lēmums par 1 Gbps/10 Gbps starpsavienojuma pieslēgvietām valsts līmenī katram mezglam</t>
  </si>
  <si>
    <t>Kopējais nepieciešamo pieslēgvietu skaits</t>
  </si>
  <si>
    <t>ANO tīkls</t>
  </si>
  <si>
    <t>ANO Ethernet iekārtas</t>
  </si>
  <si>
    <t>Nepieciešamais Ethernet pieslēgvietu skaits uz vienu mezglu reģionālā līmenī</t>
  </si>
  <si>
    <t>Nepieciešamais Ethernet pieslēgvietu skaits uz vienu mezglu valsts līmenī</t>
  </si>
  <si>
    <t>Nepieciešamais LER skaits uz vienu mezglu reģionālā līmenī</t>
  </si>
  <si>
    <t>Nepieciešamais LER skaits uz vienu mezglu valsts līmenī</t>
  </si>
  <si>
    <t>Galveno pārraides saišu skaits/pamattīkls</t>
  </si>
  <si>
    <t>Atvilces izmēru noteikšana</t>
  </si>
  <si>
    <t>Atvilces savienojumu skaits</t>
  </si>
  <si>
    <t>Atvilces varianti</t>
  </si>
  <si>
    <t>Reģionālajai BSA nepieciešamie atvilces savienojumi</t>
  </si>
  <si>
    <t>Valsts BSA nepieciešamie atvilces savienojumi</t>
  </si>
  <si>
    <t>Atvilces savienojumu skaita kontrolpārbaude</t>
  </si>
  <si>
    <t>Nepieciešamo 100 Gb/s pārraides saišu skaits uz vienu galvenā mezgla vietu</t>
  </si>
  <si>
    <t>Kopējais IP starpsavienojumu pieslēgvietu skaits</t>
  </si>
  <si>
    <t>Vidējais xDSL sastrēguma stundu joslas platums, Mb/s</t>
  </si>
  <si>
    <t>Vidējais FTTH/B sastrēguma stundu joslas platums, Mb/s</t>
  </si>
  <si>
    <t>Vidējais sastrēguma stundu joslas platums, Mb/s</t>
  </si>
  <si>
    <t>Uzkrātais sastrēguma stundu joslas platums, Mb/s</t>
  </si>
  <si>
    <t>Uzkrātais sastrēguma stundu joslas platums, Gb/s, ņemot vērā rezerves jaudu</t>
  </si>
  <si>
    <t>Nepieciešamo pieslēgvietu skaits</t>
  </si>
  <si>
    <t>0 = atsevišķs piedāvājums, 1 = divkāršais piedāvājums ar TV, 2 = divkāršais piedāvājums ar balss pakalpojumu, 3 = trīskāršais piedāvājums</t>
  </si>
  <si>
    <t>Klienta abonementa ilgums</t>
  </si>
  <si>
    <t>Sastrēguma stundu joslas platums uz vienu lietotāju</t>
  </si>
  <si>
    <t>Kb/s</t>
  </si>
  <si>
    <t>KOPĒJIE MĒNEŠA IEŅĒMUMI UZ VIENU LIETOTĀJU</t>
  </si>
  <si>
    <t>Vidējā regulārā mēneša maksa</t>
  </si>
  <si>
    <t>Regulārās</t>
  </si>
  <si>
    <t>Vienreizējās maksas</t>
  </si>
  <si>
    <t>Atgūstamās on-off maksas</t>
  </si>
  <si>
    <t>Vienreizējās vairumtirdzniecības maksas uz vienu lietotāju</t>
  </si>
  <si>
    <t>Mēneša īres maksa. Aktīvs vairumtirdzniecības pakalpojums</t>
  </si>
  <si>
    <t>Kopējās mēneša regulārās vairumtirdzniecības maksas</t>
  </si>
  <si>
    <t>Vienreizējās maksas uz vienu lietotāju</t>
  </si>
  <si>
    <t>Kapitāla izmaksu koeficients (klienta abonementa ilgums)</t>
  </si>
  <si>
    <t>Mēneša vienreizējās izmaksas, kas aprēķinātas vienam gadam, uz vienu lietotāju</t>
  </si>
  <si>
    <t>Vienreizējās maksas uz vienu starpsavienojuma pieslēgvietu</t>
  </si>
  <si>
    <t>Cena par VLAN pakalpojumu kategorijas konfigurāciju katrai pakalpojumu kategorijai</t>
  </si>
  <si>
    <t>1 Gb/s pieslēgvietu skaits</t>
  </si>
  <si>
    <t>10 Gb/s pieslēgvietu skaits</t>
  </si>
  <si>
    <t>Kopējās vienreizējās maksas uz vienu starpsavienojuma pieslēgvietu</t>
  </si>
  <si>
    <t>Kopējās vienreizējās maksas uz vienu starpsavienojuma pieslēgvietu vienam lietotājam</t>
  </si>
  <si>
    <t>Kapitāla izmaksu koeficients (aktīvo ierīču lietderīgās lietošanas ilgums)</t>
  </si>
  <si>
    <t>Kopējās mēneša vienreizējās izmaksas, kas aprēķinātas vienam gadam, uz vienu lietotāju</t>
  </si>
  <si>
    <t>Kopējais nepieciešamo 1 Gb/s Ethernet pieslēgvietu skaits</t>
  </si>
  <si>
    <t>Kopējais nepieciešamo 10 Gb/s Ethernet pieslēgvietu skaits</t>
  </si>
  <si>
    <t>Kapitāla izmaksu koeficients (aktīvo iekārtu lietderīgās lietošanas ilgums)</t>
  </si>
  <si>
    <t>Kopējais nepieciešamo 1 Gb/s LER skaits</t>
  </si>
  <si>
    <t>Kopējais nepieciešamo 10 Gb/s LER skaits</t>
  </si>
  <si>
    <t>Mēneša LER izmaksas, kas aprēķinātas vienam gadam</t>
  </si>
  <si>
    <t>Mēneša LER izmaksas, kas aprēķinātas vienam gadam, uz vienu lietotāju</t>
  </si>
  <si>
    <t>Kopējais nepieciešamais LSR skaits</t>
  </si>
  <si>
    <t>Mēneša LSR izmaksas uz vienu lietotāju</t>
  </si>
  <si>
    <t>Mēneša LSR darbības izmaksas uz vienu lietotāju</t>
  </si>
  <si>
    <t>Kopējās darbības izmaksas vienā mēnesī</t>
  </si>
  <si>
    <t>Kontroles līmenis</t>
  </si>
  <si>
    <t>Investīcijas BRAS, Softswitch + DNS + IMS un serveros</t>
  </si>
  <si>
    <t>Kontroles līmeņa mēneša izmaksas, kas aprēķinātas vienam gadam</t>
  </si>
  <si>
    <t>Kontroles līmeņa mēneša izmaksas, kas aprēķinātas vienam gadam, uz vienu lietotāju</t>
  </si>
  <si>
    <t>Kontroles līmeņa mēneša izmaksas uz vienu lietotāju</t>
  </si>
  <si>
    <t xml:space="preserve">ANO pamattīkla nomāto līniju mēneša svērtās izmaksas </t>
  </si>
  <si>
    <t>Atvilces izmaksas</t>
  </si>
  <si>
    <t>Piekļuves veids:</t>
  </si>
  <si>
    <t>Mēneša regulārās izmaksas</t>
  </si>
  <si>
    <t>Mēneša regulāro izmaksu summa</t>
  </si>
  <si>
    <t>Vienreizējās</t>
  </si>
  <si>
    <t>Kapitāla izmaksu koeficients (pasīvo iekārtu lietderīgās lietošanas ilgums)</t>
  </si>
  <si>
    <t>Mēneša vienreizējās izmaksas, kas aprēķinātas vienam gadam</t>
  </si>
  <si>
    <t>Kopējās atvilces izmaksas mēnesī</t>
  </si>
  <si>
    <t>Kopējās svērtās atvilces izmaksas mēnesī</t>
  </si>
  <si>
    <t>Kopējās atvilces izmaksas mēnesī uz vienu lietotāju</t>
  </si>
  <si>
    <t>Kopējās vienreizējās ierīkošanas maksas</t>
  </si>
  <si>
    <t>Kopējā mēneša regulārā pakalpojuma abonēšanas maksa</t>
  </si>
  <si>
    <t>Kopējās mēneša iekštelpu kabeļu izmaksas uz vienu lietotāju</t>
  </si>
  <si>
    <t>Mēneša izmaksas atvilcei no tet uz ANO galveno mezglu vietām</t>
  </si>
  <si>
    <t>Mēneša svērtās izmaksas atvilcei no tet uz ANO galveno mezglu vietām</t>
  </si>
  <si>
    <t>Atvilces mēneša izmaksas uz vienu lietotāju</t>
  </si>
  <si>
    <t>FTR balss starpsavienojuma izmaksas mēnesī uz vienu lietotāju</t>
  </si>
  <si>
    <t>MTR balss starpsavienojuma izmaksas mēnesī uz vienu lietotāju</t>
  </si>
  <si>
    <t>Kopējās balss starpsavienojuma izmaksas mēnesī</t>
  </si>
  <si>
    <t>Kopējās balss starpsavienojuma izmaksas mēnesī uz vienu lietotāju</t>
  </si>
  <si>
    <t>100 GE IP starpsavienojuma kopējās izmaksas</t>
  </si>
  <si>
    <t>IP starpsavienojuma mēneša izmaksas, kas aprēķinātas vienam gadam</t>
  </si>
  <si>
    <t>IP starpsavienojuma mēneša svērtās izmaksas, kas aprēķinātas vienam gadam</t>
  </si>
  <si>
    <t>IP starpsavienojuma mēneša izmaksas, kas aprēķinātas vienam gadam, uz vienu lietotāju</t>
  </si>
  <si>
    <t>Kopējais ANO TV abonentu skaits</t>
  </si>
  <si>
    <t>TV apraides licences uz vienu TV abonentu</t>
  </si>
  <si>
    <t>Kapitāla izmaksu koeficients (licences derīguma termiņš)</t>
  </si>
  <si>
    <t>Kopējās mēneša izmaksas uz vienu pakalpojumu</t>
  </si>
  <si>
    <t>TV apraides licences mēneša izmaksas, kas aprēķinātas vienam gadam, uz vienu TV abonentu</t>
  </si>
  <si>
    <t>Vienreizējas investīcijas IPTV serveros, ieskaitot VCAS serverus</t>
  </si>
  <si>
    <t>KOPĒJĀS MĒNEŠA IZMAKSAS</t>
  </si>
  <si>
    <t>Mēneša vairumtirdzniecības izmaksas uz vienu lietotāju</t>
  </si>
  <si>
    <t>Pakārtotā tīkla izmaksas uz vienu lietotāju</t>
  </si>
  <si>
    <t>Mazumtirdzniecības, kopīgās izmaksas un citas izmaksas</t>
  </si>
  <si>
    <t>Mēneša regulārie ieņēmumi</t>
  </si>
  <si>
    <t>Atgūstamās vienreizējās maksas</t>
  </si>
  <si>
    <t>Mēneša regulārās vairumtirdzniecības izmaksas</t>
  </si>
  <si>
    <t>ANO atvilce</t>
  </si>
  <si>
    <t>LSR</t>
  </si>
  <si>
    <t>Atvilce no reģionālā uz valsts līmeni</t>
  </si>
  <si>
    <t>Starpsavienojumu pieslēgvietas</t>
  </si>
  <si>
    <t>Nepieciešamo 0,01 GE nomāto līniju skaits</t>
  </si>
  <si>
    <t>Nepieciešamo 0,1 GE nomāto līniju skaits</t>
  </si>
  <si>
    <t>Nepieciešamo 1 GE nomāto līniju skaits</t>
  </si>
  <si>
    <t>Nepieciešamo 10 GE nomāto līniju skaits</t>
  </si>
  <si>
    <t>Nepieciešamo 100 GE nomāto līniju skaits</t>
  </si>
  <si>
    <t>Nepieciešamo 400 GE nomāto līniju skaits</t>
  </si>
  <si>
    <t>Nepieciešamo 0,01 GE nomāto līniju skaits, ņemot vērā redundanci</t>
  </si>
  <si>
    <t>Nepieciešamo 0,1 GE nomāto līniju skaits, ņemot vērā redundanci</t>
  </si>
  <si>
    <t>Nepieciešamo 1 GE nomāto līniju skaits, ņemot vērā redundanci</t>
  </si>
  <si>
    <t>Nepieciešamo 10 GE nomāto līniju skaits, ņemot vērā redundanci</t>
  </si>
  <si>
    <t>Nepieciešamo 100 GE nomāto līniju skaits, ņemot vērā redundanci</t>
  </si>
  <si>
    <t>Nepieciešamo 400 GE nomāto līniju skaits, ņemot vērā redundanci</t>
  </si>
  <si>
    <t>Nepieciešamo 1 Gps pieslēgvietu skaits</t>
  </si>
  <si>
    <t>Nepieciešamo 10 Gps pieslēgvietu skaits</t>
  </si>
  <si>
    <t>IP TV pakārtotās izmaksas</t>
  </si>
  <si>
    <t>Kopējās pakārtotā tīkla izmaksas mēnesī</t>
  </si>
  <si>
    <t>Kopējās mēneša izmaksas uz vienu lietotāju</t>
  </si>
  <si>
    <t>Investīcijas IPTV serveros, ieskaitot VCAS serveri, uz vienu abonentu</t>
  </si>
  <si>
    <t>Mēneša vienreizējās CPE izmaksas, kas aprēķinātas vienam gadam, uz vienu TV abonentu</t>
  </si>
  <si>
    <t>Kopējās mēneša izmaksas, kas aprēķinātas vienam gadam, uz vienu IPTV abonentu</t>
  </si>
  <si>
    <t>Mēneša vienreizējās CPE izmaksas, kas aprēķinātas vienam gadam</t>
  </si>
  <si>
    <t>Izmaksas, kas attiecinātas tikai uz VULA</t>
  </si>
  <si>
    <t>Kapitāla izmaksu koeficients (klientu abonementu ilgums)</t>
  </si>
  <si>
    <t>ODF vietu skaits</t>
  </si>
  <si>
    <t>Izklājlapas plūsmas diagramma</t>
  </si>
  <si>
    <t>1) Aizpildiet visus nepieciešamos dzeltenos ievades laukus.</t>
  </si>
  <si>
    <t>`</t>
  </si>
  <si>
    <t>Uzmeklēšanas saraksts Reģionālā Valsts</t>
  </si>
  <si>
    <t>"Piekļuves punkta" tehniskā novērtējuma cena</t>
  </si>
  <si>
    <t>Jaunas FTTH GPON piekļuves līnijas īpatsvars</t>
  </si>
  <si>
    <t>ILR ierīkošanas maksa kabeļiem un energoapgādei</t>
  </si>
  <si>
    <t>Mēneša regulārā nomas maksa par viena m² pakalpojuma abonēšanu</t>
  </si>
  <si>
    <t>Maksa par elektroenerģijas patēriņu uz vienu vietu mēnesī</t>
  </si>
  <si>
    <t>Investīcijas uz vienu Ethernet pieslēgvietu</t>
  </si>
  <si>
    <t>Investīcijas uz vienu LER</t>
  </si>
  <si>
    <t>Sastāv no visām LER investīciju izmaksām, kas sadalītas izmaksās uz vienu pieslēgvietu</t>
  </si>
  <si>
    <t>Sastāv no visām Ethernet komutatoru investīciju izmaksām, kas sadalītas izmaksās uz vienu pieslēgvietu</t>
  </si>
  <si>
    <t>Galvenā tīkla definīcija</t>
  </si>
  <si>
    <t>Ieskaitot visas transporta izmaksas: 0.līmenis, 1.līmenis, 3.līmenis</t>
  </si>
  <si>
    <t>Galveno mezglu iekārtas</t>
  </si>
  <si>
    <t>LSR investīcijas</t>
  </si>
  <si>
    <t>LSR investīciju uzcenojums vietu sagatavošanas izmaksām (vienreizējs)</t>
  </si>
  <si>
    <t>Mēneša darbības izmaksas uz vienu vietu</t>
  </si>
  <si>
    <t>Atvilces saišu skaits no 2 tet galvenā mezgla vietām uz 2 ANO galvenā mezgla vietām</t>
  </si>
  <si>
    <t>Mēneša izmaksas vienai atvilces saitei no tet vietas uz ANO vietu</t>
  </si>
  <si>
    <t>FTR - Balss starpsavienojuma minūtes izmaksas (apmaksā ANO)</t>
  </si>
  <si>
    <t>MTR - Balss starpsavienojuma minūtes izmaksas (apmaksā ANO)</t>
  </si>
  <si>
    <t>MAZUMTIRDZNIECĪBAS, KOPĪGĀS UN CITAS IZMAKSAS</t>
  </si>
  <si>
    <t>ANO galveno mezglu vietu skaits</t>
  </si>
  <si>
    <t>IP tranzīta sastrēguma stundu joslas platums</t>
  </si>
  <si>
    <t>Ja sastrēguma stundu joslas platums rodas garantētā līgumā noteiktā joslas platuma dēļ, tas jau satur rezerves jaudu. Tāpēc šajā gadījumā rezerves jaudas koeficientam jābūt vienādam ar 1. Alternatīvi, ja sastrēguma stundu joslas platuma vērtību vienam produktam var noteikt statistiski, pamatojoties uz reāliem datiem, WIK iesaka šo vērtību iestatīt vienādu ar 1,48 (1+0,48). Šī vērtība veido papildu 48% jaudas rezervi.</t>
  </si>
  <si>
    <t>Kopējais nepieciešamais 1/10 Gb/s pieslēgvietu skaits reģionālā līmenī</t>
  </si>
  <si>
    <t>Kopējais nepieciešamais 1/10 Gb/s pieslēgvietu skaits valsts līmenī</t>
  </si>
  <si>
    <t>Pārraides saišu/atvilces saišu skaits</t>
  </si>
  <si>
    <t>Nepieciešamo 1/10 Gb/s pārraides saišu skaits no reģionālā uz valsts līmeni</t>
  </si>
  <si>
    <t>Nepieciešamo 1/10 Gb/s pieslēgvietu skaits valsts līmenī</t>
  </si>
  <si>
    <t>ANO IP iekārtas</t>
  </si>
  <si>
    <t>Nepieciešamo galveno pārraides saišu skaits - zvanu un redundances IP maršrutētājs</t>
  </si>
  <si>
    <t>Pieejamā pamattīkla pārvades saišu jauda</t>
  </si>
  <si>
    <t>Vienreizēja ierīkošanas maksa par 1 Gb/s pieslēgvietu</t>
  </si>
  <si>
    <t>Vienreizēja ierīkošanas maksa par 10 Gb/s pieslēgvietu</t>
  </si>
  <si>
    <t>Cena par elektroenerģijas skaitītāja nolasīšanu vienā vietā mēnesī</t>
  </si>
  <si>
    <t>Maksa par elektroenerģijas patēriņu vienā vietā mēnesī</t>
  </si>
  <si>
    <t>Gb/s pieslēgvietu ierīkošanas maksa, €</t>
  </si>
  <si>
    <t>1 Gb/s pieslēgvieta</t>
  </si>
  <si>
    <t>10 Gb/s pieslēgvieta</t>
  </si>
  <si>
    <t>Lēmums par 1 Gb/s / 10 Gb/s pieslēgvietu</t>
  </si>
  <si>
    <t>Ieņēmumi uz vienu lietotāju</t>
  </si>
  <si>
    <t>Specifiska pakalpojuma kopējās vienreizējās izmaksas</t>
  </si>
  <si>
    <t>Mēneša Ethernet komutatoru izmaksas, kas aprēķinātas vienam gadam</t>
  </si>
  <si>
    <t>Mēneša Ethernet komutatoru izmaksas, kas aprēķinātas vienam gadam, uz vienu lietotāju</t>
  </si>
  <si>
    <t>Mēneša svērtās LER izmaksas, kas aprēķinātas vienam gadam</t>
  </si>
  <si>
    <t>Mēneša svērtās Ethernet komutatoru izmaksas, kas aprēķinātas vienam gadam</t>
  </si>
  <si>
    <t>LSR (Lable Switch Router) &amp; iekārtas</t>
  </si>
  <si>
    <t>LER (Label Edge Router)</t>
  </si>
  <si>
    <t>Mēneša LSR izmaksas, kas aprēķinātas vienam gadam</t>
  </si>
  <si>
    <t>Mēneša svērtās LSR izmaksas, kas aprēķinātas vienam gadam</t>
  </si>
  <si>
    <t>Mēneša LSR izmaksas, kas aprēķinātas vienam gadam, uz vienu lietotāju</t>
  </si>
  <si>
    <t>Mēneša svērtās LSR darbības izmaksas</t>
  </si>
  <si>
    <t>Mēneša svērtās iekštelpu kabeļu izmaksas</t>
  </si>
  <si>
    <t>Mēneša investīcijas IPTV serveros, ieskaitot VCAS serveri, kas aprēķinātas vienam gadam, uz vienu abonentu</t>
  </si>
  <si>
    <t>Mēneša vienreizējās CPE izmaksas, kas aprēķinātas vienam gadam, uz vienu lietotāju</t>
  </si>
  <si>
    <t>Kopējās 1 Gb/s pieslēgvietu ierīkošanas maksas</t>
  </si>
  <si>
    <t>Kopējās 10 Gb/s pieslēgvietu ierīkošanas maksas</t>
  </si>
  <si>
    <t>Kopējā pieslēgvietu ierīkošanas maksa</t>
  </si>
  <si>
    <t>Mēneša pieslēgvietas izmaksas, kas aprēķinātas vienam gadam, uz vienu lietotāju</t>
  </si>
  <si>
    <t>Kopējā mēneša regulārā iekštelpu kabeļu īres maksa</t>
  </si>
  <si>
    <t>Mēneša iekštelpu kabeļu izmaksas uz vienu lietotāju</t>
  </si>
  <si>
    <t>Nomātās līnijas atvilcei no ODF vietām uz reģionālajiem mezgliem</t>
  </si>
  <si>
    <t>0,01 GE nomāto līniju mēneša regulārās maksas</t>
  </si>
  <si>
    <t>0,1 GE nomāto līniju mēneša regulārās maksas</t>
  </si>
  <si>
    <t>1 GE nomāto līniju mēneša regulārās maksas</t>
  </si>
  <si>
    <t>10 GE nomāto līniju mēneša regulārās maksas</t>
  </si>
  <si>
    <t>100 GE nomāto līniju mēneša regulārās maksas</t>
  </si>
  <si>
    <t>400 GE nomāto līniju mēneša regulārās maksas</t>
  </si>
  <si>
    <t>Nomāto līniju ierīkošanas maksu summa</t>
  </si>
  <si>
    <t>Nomāto līniju mēneša ierīkošanas maksas, kas aprēķinātas vienam gadam</t>
  </si>
  <si>
    <t>VULA nomāto līniju kopējās mēneša izmaksas</t>
  </si>
  <si>
    <t>VULA nomāto līniju kopējās mēneša izmaksas uz vienu lietotāju</t>
  </si>
  <si>
    <t>Nomāto līniju kopējās svērtās mēneša izmaksas</t>
  </si>
  <si>
    <t>Kopējās pakārtotā tīkla izmaksas mēnesī, ieskaitot VULA inkrementu, izņemot IPTV izmaksas</t>
  </si>
  <si>
    <t>Kopējās izmaksas mēnesī uz vienu lietotāju</t>
  </si>
  <si>
    <t>Kopējās viena pakalpojuma izmaksas mēnesī</t>
  </si>
  <si>
    <t>Citas izmaksas</t>
  </si>
  <si>
    <t>Regulēšanas izmaksas uz vienu lietotāju</t>
  </si>
  <si>
    <t>Abonenta piesaistes mēneša izmaksas uz vienu lietotāju</t>
  </si>
  <si>
    <t>KOPSAVILKUMS UZ VIENU LIETOTĀJU</t>
  </si>
  <si>
    <t>DETALIZĒTS KOPSAVILKUMS UZ VIENU LIETOTĀJU</t>
  </si>
  <si>
    <t>Mēneša izmaksas, kas aprēķinātas vienam gadam</t>
  </si>
  <si>
    <t>Mēneša vienreizējās vairumtirdzniecības izmaksas, kas aprēķinātas vienam gadam</t>
  </si>
  <si>
    <t>Cēsis / AA1</t>
  </si>
  <si>
    <t>Cēsis / AB1</t>
  </si>
  <si>
    <t>Cēsis / AG1</t>
  </si>
  <si>
    <t>Cēsis / AH1</t>
  </si>
  <si>
    <t>Cēsis / AJ1</t>
  </si>
  <si>
    <t>Cēsis / AK1</t>
  </si>
  <si>
    <t>Cēsis / AL1</t>
  </si>
  <si>
    <t>Cēsis / AM1</t>
  </si>
  <si>
    <t>Cīrava/AC1</t>
  </si>
  <si>
    <t>Čornaja/AA1</t>
  </si>
  <si>
    <t>Ēdole/AA1</t>
  </si>
  <si>
    <t>Ērgļi/AB1</t>
  </si>
  <si>
    <t>Gailīši/AA1</t>
  </si>
  <si>
    <t>Ģibuļi/AE1</t>
  </si>
  <si>
    <t>Glūda/AD1</t>
  </si>
  <si>
    <t>Grobiņa/AA1</t>
  </si>
  <si>
    <t>Grobiņa/BH1</t>
  </si>
  <si>
    <t>Ikšķile / AA1</t>
  </si>
  <si>
    <t>Ikšķile / BC1</t>
  </si>
  <si>
    <t>Ilūkste/AA1</t>
  </si>
  <si>
    <t>Sasaistītie piedāvājumi; 0 = atsevišķs piedāvājums, 1 = divkāršais piedāvājums ar TV, 2 = divkāršais piedāvājums ar balss pakalpojumu, 3 = trīskāršais piedāvājums</t>
  </si>
  <si>
    <t>Sastrēguma stundu korekcija noslodzei savā tīklā</t>
  </si>
  <si>
    <t>Noslodze savā tīklā</t>
  </si>
  <si>
    <t>Datu plūsmas piekļuves veidi</t>
  </si>
  <si>
    <t>Pakalpojuma kategorijas pakalpojuma ierīkošana</t>
  </si>
  <si>
    <t>Reģionālās datu plūsmas nodošanas punktu skaits</t>
  </si>
  <si>
    <t>Valsts datu plūsmas nodošanas punktu skaits</t>
  </si>
  <si>
    <t>Datu plūsmas izvietošana</t>
  </si>
  <si>
    <t>Izvietošanas vietu, kurās atrodas ANO, skaits</t>
  </si>
  <si>
    <t>Platība, kas nepieciešama uz vienu izvietošanas vietu</t>
  </si>
  <si>
    <t>Fiziskās izvietošanas ierīkošanas maksa uz vienu vietu (ieskaitot energoapgādes, iekštelpu kabeļu u.c. ierīkošanu)</t>
  </si>
  <si>
    <t>Kontroles elektroenerģijas skaitītāja nolasīšanas cena mēnesī</t>
  </si>
  <si>
    <t>Kopējā mēneša regulārā pakalpojuma abonēšanas maksa uz vienu izvietošanas vietu</t>
  </si>
  <si>
    <t>Nepieciešamais iekštelpu kabeļu skaits uz vienu izvietošanas vietu</t>
  </si>
  <si>
    <t>Vidējās savienojuma pabeigšanas minūtes mobilajos tīklos uz vienu balss pakalpojuma lietotāju mēnesī</t>
  </si>
  <si>
    <t>Vidējās savienojuma pabeigšanas minūtes fiksētajos tīklos uz vienu balss pakalpojuma lietotāju mēnesī</t>
  </si>
  <si>
    <t>Iekārtu dimensionēšana</t>
  </si>
  <si>
    <t>Sasaistītie piedāvājumi: 0 = atsevišķs piedāvājums, 1 = divkāršais piedāvājums ar TV, 2 = divkāršais piedāvājums ar balss pakalpojumu, 3 = trīskāršais piedāvājums</t>
  </si>
  <si>
    <t>Starpsavienojumu pieslēgvietu dimensionēšana</t>
  </si>
  <si>
    <t>Vidējā Gb/s sastrēguma stundu noslodze uz vienu starpsavienojuma pieslēgvietu reģionālā līmenī katram mezglam</t>
  </si>
  <si>
    <t>LER L2 datu plūsmas piekļuvei</t>
  </si>
  <si>
    <t>Atvilces savienojumu no reģionālajiem mezgliem uz valsts mezgliem dimensionēšana</t>
  </si>
  <si>
    <t>Reģionālajai datu plūsmas piekļuvei nepieciešamie atvilces savienojumi</t>
  </si>
  <si>
    <t>Valsts datu plūsmas piekļuvei nepieciešamie atvilces savienojumi</t>
  </si>
  <si>
    <t>Atvilces savienojumu no reģionālajiem mezgliem uz valsts mezgliem dimensionēšana, ņemot vērā redundanci</t>
  </si>
  <si>
    <t>Starpsavienojumu noslodze</t>
  </si>
  <si>
    <t>IP tranzīta sastrēguma stundu noslodze uz viena galvenā mezgla atrašanās vietu, Mb/s</t>
  </si>
  <si>
    <t>IP tranzīta sastrēguma stundu noslodze uz viena galvenā mezgla atrašanās vietu, Gb/s</t>
  </si>
  <si>
    <t>Nepieciešamo pieslēgvietu dimensionēšana, #</t>
  </si>
  <si>
    <t xml:space="preserve">Izvietošana </t>
  </si>
  <si>
    <t>Katrā ODF vietā nepieciešamā izvietošanas platība</t>
  </si>
  <si>
    <t>Izvietošanas īres maksa par 1 m² mēnesī</t>
  </si>
  <si>
    <t>Kopējās mēneša izvietošanas izmaksas</t>
  </si>
  <si>
    <t>Sasaistītie piedāvājumi</t>
  </si>
  <si>
    <t>Vairumtirdzniecības izmaksas, kas pamatojas uz aktīviem vairumtirdzniecības piekļuves produktiem (datu plūsmu)</t>
  </si>
  <si>
    <t>Izvietošanas izmaksas valsts nodošanas punktā</t>
  </si>
  <si>
    <t>Izvietošanas mēneša vienreizējās izmaksas, kas aprēķinātas vienam gadam</t>
  </si>
  <si>
    <t>Kopējās svērtās mēneša izvietošanas izmaksas</t>
  </si>
  <si>
    <t>Kopējās mēneša izvietošanas izmaksas uz vienu lietotāju</t>
  </si>
  <si>
    <t>ODF vietas izvietošana</t>
  </si>
  <si>
    <t>Kopējās mēneša regulārās izvietošanas izmaksas ODF vietā (ieskaitot īri, elektrību, uzskaiti)</t>
  </si>
  <si>
    <t>Kopējā vienreizējā fiziskās izvietošanas ierīkošanas maksa</t>
  </si>
  <si>
    <t>Mēneša fiziskās izvietošanas ierīkošanas maksa, kas aprēķināta vienam gadam, ODF vietās</t>
  </si>
  <si>
    <t>Kopējās mēneša izvietošanas izmaksas ODF vietās</t>
  </si>
  <si>
    <t>Kopējās mēneša izvietošanas izmaksas ODF vietās uz vienu lietotāju</t>
  </si>
  <si>
    <t>Iekštelpu kabeļi ODF izvietošanas vietā</t>
  </si>
  <si>
    <t>Datu plūsma/atsaistīšana</t>
  </si>
  <si>
    <t>Nepieciešams tikai Ethernet (L2) datu plūsmai</t>
  </si>
  <si>
    <t>Izvietošana</t>
  </si>
  <si>
    <t>Datu plūsmas/VULA veids</t>
  </si>
  <si>
    <t>Nepieciešamo Ethernet pieslēgvietu dimensionēšana</t>
  </si>
  <si>
    <t>Nomāto līniju dimensionēšana no ODF vietām uz ATO galveno mezglu vietām</t>
  </si>
  <si>
    <t>Novembris 2020</t>
  </si>
  <si>
    <t>Šo modeli izveidoja WIK-Consult SPRK lietošanai. WIK-Consult nav atbildīga par jebkādiem zaudējumiem, kas radušies trešajām pusēm izmantojot šo modeli.</t>
  </si>
  <si>
    <t>© SPRK. 
Cenu starpības modelis ir publicēts publiskās konsultācijas nodrošināšanai. Tā izmantošana ir ierobežota tirgus 3a regulēšanai Latvijas Republikā.</t>
  </si>
  <si>
    <t xml:space="preserve">Konsultāciju dokumentam par pietiekamas cenu starpības aprēķināšanas metodiku elektronisko sakaru nozarē </t>
  </si>
  <si>
    <t>2) KOPSAVILKUMS cilnes nolaižamajā izvēlnē atlasiet Piekļuves veida scenārijs, lai parādītu atlasītā scenārija rezultātus. Rezultāti tiek rādīti tikai izvēlētajam scenārijam.</t>
  </si>
  <si>
    <t>Datu_ievade</t>
  </si>
  <si>
    <t>3.Pielikums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</si>
</sst>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3">
    <numFmt numFmtId="7" formatCode="#,##0.00\ &quot;€&quot;;\-#,##0.00\ &quot;€&quot;"/>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00000000000000000000"/>
    <numFmt numFmtId="167" formatCode="_-* #,##0.00\ [$€]_-;\-* #,##0.00\ [$€]_-;_-* &quot;-&quot;??\ [$€]_-;_-@_-"/>
    <numFmt numFmtId="168" formatCode="_-* #,##0.00\ _D_M_-;\-* #,##0.00\ _D_M_-;_-* &quot;-&quot;??\ _D_M_-;_-@_-"/>
    <numFmt numFmtId="169" formatCode="#,##0.00\ &quot;€&quot;"/>
    <numFmt numFmtId="170" formatCode="0.0%"/>
    <numFmt numFmtId="171" formatCode="#,##0.00000"/>
    <numFmt numFmtId="172" formatCode="#,##0.0_);\(#,##0.0\)"/>
    <numFmt numFmtId="173" formatCode="_ &quot;kr&quot;\ * #,##0_ ;_ &quot;kr&quot;\ * \-#,##0_ ;_ &quot;kr&quot;\ * &quot;-&quot;_ ;_ @_ "/>
    <numFmt numFmtId="174" formatCode="#.0000,;[Red]\(#.0000,\)"/>
    <numFmt numFmtId="175" formatCode="_-&quot;$&quot;* #,##0_-;\-&quot;$&quot;* #,##0_-;_-&quot;$&quot;* &quot;-&quot;_-;_-@_-"/>
    <numFmt numFmtId="176" formatCode="#,;[Red]\(#,\);\-"/>
    <numFmt numFmtId="177" formatCode="#,##0_ ;[Red]\-#,##0;\-"/>
    <numFmt numFmtId="178" formatCode="_-* #,##0\ _D_M_-;\-* #,##0\ _D_M_-;_-* &quot;-&quot;\ _D_M_-;_-@_-"/>
    <numFmt numFmtId="179" formatCode="#,##0.00_ ;[Red]\-#,##0.00;\-"/>
    <numFmt numFmtId="180" formatCode="#.#0%"/>
    <numFmt numFmtId="181" formatCode="_-* #,##0.00\ &quot;DM&quot;_-;\-* #,##0.00\ &quot;DM&quot;_-;_-* &quot;-&quot;??\ &quot;DM&quot;_-;_-@_-"/>
    <numFmt numFmtId="182" formatCode="#,##0.000_ ;\-#,##0.000\ "/>
    <numFmt numFmtId="183" formatCode="[&gt;=0]&quot;OK ...     &quot;;[Red]General;&quot;???&quot;;[Red]General"/>
    <numFmt numFmtId="184" formatCode="#,##0.000;[Red]\-#,##0.000"/>
    <numFmt numFmtId="185" formatCode="0.00000E+00;\?"/>
    <numFmt numFmtId="186" formatCode="#,##0\ "/>
    <numFmt numFmtId="187" formatCode="dd/mm/yy\ hh/mm"/>
    <numFmt numFmtId="188" formatCode="0.0\ %"/>
    <numFmt numFmtId="189" formatCode="#,##0.0_)\x;\(#,##0.0\)\x"/>
    <numFmt numFmtId="190" formatCode="0%;[Red]0%"/>
    <numFmt numFmtId="191" formatCode="_-&quot;$&quot;* #,##0.00_-;\-&quot;$&quot;* #,##0.00_-;_-&quot;$&quot;* &quot;-&quot;??_-;_-@_-"/>
    <numFmt numFmtId="192" formatCode="\+#,##0;[Red]\-#,##0"/>
    <numFmt numFmtId="193" formatCode="\+&quot;£&quot;#,##0;[Red]\-&quot;£&quot;#,##0"/>
    <numFmt numFmtId="194" formatCode="0%;[Red]\-0%"/>
    <numFmt numFmtId="195" formatCode="&quot;+&quot;0%;&quot;-&quot;0%;&quot;=&quot;"/>
    <numFmt numFmtId="196" formatCode="0.0%;[Red]\-0.0%"/>
    <numFmt numFmtId="197" formatCode="#,##0.0;\(#,##0.0\)"/>
    <numFmt numFmtId="198" formatCode="d/m/yyyy"/>
    <numFmt numFmtId="199" formatCode="#,##0.000"/>
    <numFmt numFmtId="200" formatCode="#,##0.0,,,&quot;bn&quot;"/>
    <numFmt numFmtId="201" formatCode="_-* #,##0.00\ &quot;zł&quot;_-;\-* #,##0.00\ &quot;zł&quot;_-;_-* &quot;-&quot;??\ &quot;zł&quot;_-;_-@_-"/>
    <numFmt numFmtId="202" formatCode="#,##0.000\ _D_M"/>
    <numFmt numFmtId="203" formatCode="\+#,##0.000\ \ \ ;\-#,##0.000\ \ \ "/>
    <numFmt numFmtId="204" formatCode="#,##0.00\ \ \ "/>
    <numFmt numFmtId="205" formatCode="#,##0.000\ \ \ "/>
    <numFmt numFmtId="206" formatCode="#,##0;[Red]\-#,##0;"/>
    <numFmt numFmtId="207" formatCode="#,##0.0\x;\(#,##0.0\x\)"/>
    <numFmt numFmtId="208" formatCode="0.0%;\(0.0%\)"/>
    <numFmt numFmtId="209" formatCode="#,##0.0%;\(#,##0.0\)%"/>
    <numFmt numFmtId="210" formatCode="\€#,##0.0,,,&quot;bn&quot;"/>
    <numFmt numFmtId="211" formatCode="\€#,##0.0,,&quot;m&quot;"/>
    <numFmt numFmtId="212" formatCode="\€#,##0.0,&quot;k&quot;"/>
    <numFmt numFmtId="213" formatCode="#,##0.00,\ ;\-#,##0.00,"/>
    <numFmt numFmtId="214" formatCode="\£#,##0.00"/>
    <numFmt numFmtId="215" formatCode="\£#,##0.0,,,&quot;bn&quot;"/>
    <numFmt numFmtId="216" formatCode="\£#,##0.0,,&quot;m&quot;"/>
    <numFmt numFmtId="217" formatCode="\£#,##0.0,&quot;k&quot;"/>
    <numFmt numFmtId="218" formatCode="0.0%\ \ "/>
    <numFmt numFmtId="219" formatCode="#,##0.0"/>
    <numFmt numFmtId="220" formatCode="#,##0;[Red]\-\ #,##0;"/>
    <numFmt numFmtId="221" formatCode="#,##0.0,,&quot;m&quot;"/>
    <numFmt numFmtId="222" formatCode="_-* #,##0\ &quot;DM&quot;_-;\-* #,##0\ &quot;DM&quot;_-;_-* &quot;-&quot;\ &quot;DM&quot;_-;_-@_-"/>
    <numFmt numFmtId="223" formatCode="_ &quot;SFr.&quot;\ * #,##0_ ;_ &quot;SFr.&quot;\ * \-#,##0_ ;_ &quot;SFr.&quot;\ * &quot;-&quot;_ ;_ @_ "/>
    <numFmt numFmtId="224" formatCode="_ &quot;SFr.&quot;\ * #,##0.00_ ;_ &quot;SFr.&quot;\ * \-#,##0.00_ ;_ &quot;SFr.&quot;\ * &quot;-&quot;??_ ;_ @_ "/>
    <numFmt numFmtId="225" formatCode="#,##0\ \ "/>
    <numFmt numFmtId="226" formatCode="mm/dd/yy"/>
    <numFmt numFmtId="227" formatCode="#,##0.0\ "/>
    <numFmt numFmtId="228" formatCode="#,##0.00\ "/>
    <numFmt numFmtId="229" formatCode="#,###,##0,&quot;k&quot;"/>
    <numFmt numFmtId="230" formatCode="_ * #,##0_ ;_ * \-#,##0_ ;_ * &quot;-&quot;_ ;_ @_ "/>
    <numFmt numFmtId="231" formatCode="_ * #,##0.00_ ;_ * \-#,##0.00_ ;_ * &quot;-&quot;??_ ;_ @_ "/>
    <numFmt numFmtId="232" formatCode="\(0\)"/>
    <numFmt numFmtId="233" formatCode=";;;"/>
    <numFmt numFmtId="234" formatCode="[$$-409]#,##0.00"/>
    <numFmt numFmtId="235" formatCode="\$#,##0.0,,,&quot;bn&quot;"/>
    <numFmt numFmtId="236" formatCode="\$#,##0.0,,&quot;m&quot;"/>
    <numFmt numFmtId="237" formatCode="\$#,##0.0,&quot;k&quot;"/>
    <numFmt numFmtId="238" formatCode="0.0"/>
    <numFmt numFmtId="239" formatCode="[Black]#,##0.0000;[Black]\-#,##0.0000"/>
    <numFmt numFmtId="240" formatCode="[Black]#,##0"/>
    <numFmt numFmtId="241" formatCode="\+#,##0.00;\-#,##0.00"/>
    <numFmt numFmtId="242" formatCode="0.00000000000"/>
    <numFmt numFmtId="243" formatCode="\+#,##0.00;[Red]\-#,##0.00"/>
    <numFmt numFmtId="244" formatCode="__0.0"/>
    <numFmt numFmtId="245" formatCode="General_)"/>
    <numFmt numFmtId="246" formatCode="\-#,##0.00\ &quot;DM&quot;;\-#,##0.00\ &quot;DM&quot;"/>
    <numFmt numFmtId="247" formatCode="0.00__"/>
    <numFmt numFmtId="248" formatCode="\+0.00"/>
    <numFmt numFmtId="249" formatCode="0.0__"/>
    <numFmt numFmtId="250" formatCode="\+0.00;\-0.00"/>
    <numFmt numFmtId="251" formatCode="[Color21]\+#,##0.0;[Red]\-#,##0.0;"/>
    <numFmt numFmtId="252" formatCode="_-* #,##0.00\ [$€-407]_-;\-* #,##0.00\ [$€-407]_-;_-* &quot;-&quot;??\ [$€-407]_-;_-@_-"/>
  </numFmts>
  <fonts count="164">
    <font>
      <sz val="11"/>
      <color theme="1"/>
      <name val="Calibri"/>
      <family val="2"/>
      <scheme val="minor"/>
    </font>
    <font>
      <sz val="11"/>
      <color theme="1"/>
      <name val="Calibri"/>
      <family val="2"/>
      <scheme val="minor"/>
    </font>
    <font>
      <b/>
      <sz val="11"/>
      <name val="Calibri"/>
      <family val="2"/>
      <scheme val="minor"/>
    </font>
    <font>
      <b/>
      <sz val="11"/>
      <color theme="1"/>
      <name val="Calibri"/>
      <family val="2"/>
      <scheme val="minor"/>
    </font>
    <font>
      <sz val="11"/>
      <name val="Calibri"/>
      <family val="2"/>
      <scheme val="minor"/>
    </font>
    <font>
      <b/>
      <sz val="14"/>
      <color theme="1"/>
      <name val="Calibri"/>
      <family val="2"/>
      <scheme val="minor"/>
    </font>
    <font>
      <sz val="11"/>
      <color rgb="FF3F3F3F"/>
      <name val="Calibri"/>
      <family val="2"/>
      <scheme val="minor"/>
    </font>
    <font>
      <u/>
      <sz val="11"/>
      <color theme="1"/>
      <name val="Calibri"/>
      <family val="2"/>
      <scheme val="minor"/>
    </font>
    <font>
      <i/>
      <sz val="9"/>
      <color theme="0" tint="-0.499984740745262"/>
      <name val="Calibri"/>
      <family val="2"/>
      <scheme val="minor"/>
    </font>
    <font>
      <i/>
      <sz val="11"/>
      <color theme="1"/>
      <name val="Calibri"/>
      <family val="2"/>
      <scheme val="minor"/>
    </font>
    <font>
      <sz val="11"/>
      <color rgb="FFFF0000"/>
      <name val="Calibri"/>
      <family val="2"/>
      <scheme val="minor"/>
    </font>
    <font>
      <i/>
      <sz val="9"/>
      <color rgb="FFFF0000"/>
      <name val="Calibri"/>
      <family val="2"/>
      <scheme val="minor"/>
    </font>
    <font>
      <sz val="11"/>
      <color rgb="FF00B050"/>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11"/>
      <color rgb="FF7030A0"/>
      <name val="Calibri"/>
      <family val="2"/>
      <scheme val="minor"/>
    </font>
    <font>
      <sz val="10"/>
      <name val="Arial"/>
      <family val="2"/>
    </font>
    <font>
      <b/>
      <i/>
      <sz val="11"/>
      <color theme="1"/>
      <name val="Calibri"/>
      <family val="2"/>
      <scheme val="minor"/>
    </font>
    <font>
      <b/>
      <sz val="14"/>
      <color rgb="FFFF0000"/>
      <name val="Calibri"/>
      <family val="2"/>
      <scheme val="minor"/>
    </font>
    <font>
      <i/>
      <sz val="11"/>
      <color theme="1" tint="0.499984740745262"/>
      <name val="Calibri"/>
      <family val="2"/>
      <scheme val="minor"/>
    </font>
    <font>
      <sz val="10"/>
      <name val="MS Sans Serif"/>
      <family val="2"/>
    </font>
    <font>
      <sz val="10"/>
      <name val="Arial CE"/>
      <family val="2"/>
      <charset val="238"/>
    </font>
    <font>
      <sz val="12"/>
      <name val="Times New Roman"/>
      <family val="1"/>
    </font>
    <font>
      <sz val="10"/>
      <name val="Arial CE"/>
      <charset val="238"/>
    </font>
    <font>
      <sz val="10"/>
      <name val="Helv"/>
      <charset val="238"/>
    </font>
    <font>
      <sz val="10"/>
      <name val="Helv"/>
    </font>
    <font>
      <sz val="10"/>
      <name val="Helv"/>
      <family val="2"/>
    </font>
    <font>
      <sz val="10"/>
      <name val="Arial CE"/>
    </font>
    <font>
      <sz val="10"/>
      <name val="Tahoma"/>
      <family val="2"/>
    </font>
    <font>
      <b/>
      <sz val="10"/>
      <name val="Arial"/>
      <family val="2"/>
    </font>
    <font>
      <b/>
      <sz val="10"/>
      <name val="Tahoma"/>
      <family val="2"/>
    </font>
    <font>
      <i/>
      <sz val="10"/>
      <name val="Arial"/>
      <family val="2"/>
    </font>
    <font>
      <i/>
      <sz val="10"/>
      <name val="Tahoma"/>
      <family val="2"/>
    </font>
    <font>
      <b/>
      <i/>
      <sz val="10"/>
      <name val="Arial"/>
      <family val="2"/>
    </font>
    <font>
      <b/>
      <i/>
      <sz val="10"/>
      <name val="Tahoma"/>
      <family val="2"/>
    </font>
    <font>
      <b/>
      <i/>
      <sz val="9"/>
      <name val="Arial"/>
      <family val="2"/>
    </font>
    <font>
      <b/>
      <i/>
      <sz val="9"/>
      <name val="Tahoma"/>
      <family val="2"/>
    </font>
    <font>
      <b/>
      <sz val="9"/>
      <name val="Arial"/>
      <family val="2"/>
    </font>
    <font>
      <b/>
      <sz val="9"/>
      <name val="Tahoma"/>
      <family val="2"/>
    </font>
    <font>
      <sz val="8"/>
      <name val="Arial"/>
      <family val="2"/>
    </font>
    <font>
      <sz val="8"/>
      <name val="Tahoma"/>
      <family val="2"/>
    </font>
    <font>
      <sz val="10"/>
      <name val="Times New Roman"/>
      <family val="1"/>
    </font>
    <font>
      <sz val="10"/>
      <color indexed="8"/>
      <name val="MS Sans Serif"/>
      <family val="2"/>
    </font>
    <font>
      <i/>
      <sz val="9"/>
      <name val="Tahoma"/>
      <family val="2"/>
    </font>
    <font>
      <sz val="10"/>
      <name val="Arial CE"/>
      <family val="2"/>
    </font>
    <font>
      <sz val="9"/>
      <name val="Arial"/>
      <family val="2"/>
    </font>
    <font>
      <sz val="9"/>
      <name val="Helv"/>
    </font>
    <font>
      <b/>
      <i/>
      <sz val="14"/>
      <name val="Arial"/>
      <family val="2"/>
    </font>
    <font>
      <sz val="13"/>
      <name val="Arial"/>
      <family val="2"/>
    </font>
    <font>
      <sz val="10"/>
      <color indexed="52"/>
      <name val="Arial"/>
      <family val="2"/>
    </font>
    <font>
      <sz val="10"/>
      <color indexed="12"/>
      <name val="Arial"/>
      <family val="2"/>
    </font>
    <font>
      <sz val="8"/>
      <name val="Humnst777 BT"/>
      <family val="2"/>
    </font>
    <font>
      <sz val="11"/>
      <color indexed="8"/>
      <name val="Calibri"/>
      <family val="2"/>
    </font>
    <font>
      <sz val="11"/>
      <color indexed="9"/>
      <name val="Calibri"/>
      <family val="2"/>
    </font>
    <font>
      <sz val="11"/>
      <color indexed="20"/>
      <name val="Calibri"/>
      <family val="2"/>
    </font>
    <font>
      <sz val="12"/>
      <name val="Tms Rmn"/>
    </font>
    <font>
      <sz val="12"/>
      <name val="Arial"/>
      <family val="2"/>
    </font>
    <font>
      <b/>
      <sz val="8"/>
      <name val="Arial"/>
      <family val="2"/>
    </font>
    <font>
      <b/>
      <sz val="12"/>
      <name val="Tms Rmn"/>
    </font>
    <font>
      <sz val="8"/>
      <name val="Times New Roman"/>
      <family val="1"/>
    </font>
    <font>
      <b/>
      <sz val="12"/>
      <color indexed="42"/>
      <name val="Arial"/>
      <family val="2"/>
    </font>
    <font>
      <b/>
      <sz val="11"/>
      <color indexed="52"/>
      <name val="Calibri"/>
      <family val="2"/>
    </font>
    <font>
      <b/>
      <sz val="11"/>
      <color indexed="9"/>
      <name val="Calibri"/>
      <family val="2"/>
    </font>
    <font>
      <sz val="10"/>
      <name val="MS Serif"/>
      <family val="1"/>
    </font>
    <font>
      <sz val="8"/>
      <color indexed="8"/>
      <name val="Arial"/>
      <family val="2"/>
    </font>
    <font>
      <sz val="9"/>
      <color indexed="8"/>
      <name val="Arial"/>
      <family val="2"/>
    </font>
    <font>
      <sz val="10"/>
      <color indexed="47"/>
      <name val="Arial"/>
      <family val="2"/>
    </font>
    <font>
      <sz val="10"/>
      <name val="DKBRHelvetica"/>
      <family val="2"/>
    </font>
    <font>
      <sz val="8"/>
      <color indexed="47"/>
      <name val="Arial"/>
      <family val="2"/>
    </font>
    <font>
      <sz val="10"/>
      <color indexed="16"/>
      <name val="MS Serif"/>
      <family val="1"/>
    </font>
    <font>
      <b/>
      <sz val="14"/>
      <name val="Tms Rmn"/>
    </font>
    <font>
      <sz val="10"/>
      <name val="Tms Rmn"/>
    </font>
    <font>
      <i/>
      <sz val="11"/>
      <color indexed="23"/>
      <name val="Calibri"/>
      <family val="2"/>
    </font>
    <font>
      <sz val="10"/>
      <color indexed="14"/>
      <name val="Arial"/>
      <family val="2"/>
    </font>
    <font>
      <b/>
      <sz val="8"/>
      <color indexed="10"/>
      <name val="Arial"/>
      <family val="2"/>
    </font>
    <font>
      <u/>
      <sz val="10"/>
      <color indexed="36"/>
      <name val="Arial"/>
      <family val="2"/>
    </font>
    <font>
      <sz val="6"/>
      <name val="Arial"/>
      <family val="2"/>
    </font>
    <font>
      <sz val="11"/>
      <color indexed="17"/>
      <name val="Calibri"/>
      <family val="2"/>
    </font>
    <font>
      <b/>
      <sz val="12"/>
      <name val="Arial"/>
      <family val="2"/>
    </font>
    <font>
      <b/>
      <sz val="10"/>
      <name val="MS Sans Serif"/>
      <family val="2"/>
    </font>
    <font>
      <b/>
      <sz val="15"/>
      <color indexed="56"/>
      <name val="Calibri"/>
      <family val="2"/>
    </font>
    <font>
      <b/>
      <sz val="13"/>
      <color indexed="56"/>
      <name val="Calibri"/>
      <family val="2"/>
    </font>
    <font>
      <b/>
      <sz val="11"/>
      <color indexed="56"/>
      <name val="Calibri"/>
      <family val="2"/>
    </font>
    <font>
      <b/>
      <u/>
      <sz val="12"/>
      <name val="MS Sans Serif"/>
      <family val="2"/>
    </font>
    <font>
      <u/>
      <sz val="10"/>
      <color indexed="12"/>
      <name val="Arial"/>
      <family val="2"/>
    </font>
    <font>
      <sz val="11"/>
      <color indexed="62"/>
      <name val="Calibri"/>
      <family val="2"/>
    </font>
    <font>
      <sz val="9"/>
      <color indexed="12"/>
      <name val="Arial"/>
      <family val="2"/>
    </font>
    <font>
      <b/>
      <sz val="10"/>
      <color indexed="8"/>
      <name val="Arial"/>
      <family val="2"/>
    </font>
    <font>
      <sz val="12"/>
      <color indexed="18"/>
      <name val="Tele-GroteskNor"/>
    </font>
    <font>
      <sz val="11"/>
      <color indexed="52"/>
      <name val="Calibri"/>
      <family val="2"/>
    </font>
    <font>
      <sz val="10"/>
      <color indexed="8"/>
      <name val="Arial"/>
      <family val="2"/>
    </font>
    <font>
      <sz val="8"/>
      <name val="Helv"/>
      <charset val="238"/>
    </font>
    <font>
      <sz val="7"/>
      <name val="Small Fonts"/>
      <family val="2"/>
    </font>
    <font>
      <i/>
      <sz val="12"/>
      <name val="Tms Rmn"/>
    </font>
    <font>
      <b/>
      <sz val="11"/>
      <color indexed="63"/>
      <name val="Calibri"/>
      <family val="2"/>
    </font>
    <font>
      <b/>
      <sz val="11"/>
      <color indexed="9"/>
      <name val="Arial"/>
      <family val="2"/>
    </font>
    <font>
      <sz val="16"/>
      <name val="Times New Roman"/>
      <family val="1"/>
    </font>
    <font>
      <sz val="8"/>
      <name val="Helv"/>
    </font>
    <font>
      <b/>
      <sz val="11"/>
      <color indexed="18"/>
      <name val="Arial"/>
      <family val="2"/>
    </font>
    <font>
      <b/>
      <i/>
      <sz val="11"/>
      <color indexed="18"/>
      <name val="Arial"/>
      <family val="2"/>
    </font>
    <font>
      <sz val="12"/>
      <color indexed="18"/>
      <name val="MS Sans Serif"/>
      <family val="2"/>
    </font>
    <font>
      <sz val="13"/>
      <color indexed="46"/>
      <name val="Arial"/>
      <family val="2"/>
    </font>
    <font>
      <sz val="11"/>
      <color indexed="9"/>
      <name val="Arial"/>
      <family val="2"/>
    </font>
    <font>
      <sz val="12"/>
      <color indexed="8"/>
      <name val="Arial"/>
      <family val="2"/>
    </font>
    <font>
      <sz val="11"/>
      <name val="Arial"/>
      <family val="2"/>
    </font>
    <font>
      <b/>
      <sz val="11"/>
      <color indexed="18"/>
      <name val="Arial Narrow"/>
      <family val="2"/>
    </font>
    <font>
      <b/>
      <sz val="12"/>
      <color indexed="44"/>
      <name val="Arial"/>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0"/>
      <color indexed="9"/>
      <name val="Arial"/>
      <family val="2"/>
    </font>
    <font>
      <sz val="12"/>
      <color indexed="56"/>
      <name val="Arial"/>
      <family val="2"/>
    </font>
    <font>
      <i/>
      <sz val="12"/>
      <color indexed="56"/>
      <name val="Arial"/>
      <family val="2"/>
    </font>
    <font>
      <i/>
      <sz val="11"/>
      <color indexed="56"/>
      <name val="Arial"/>
      <family val="2"/>
    </font>
    <font>
      <b/>
      <sz val="9"/>
      <color indexed="47"/>
      <name val="Arial"/>
      <family val="2"/>
    </font>
    <font>
      <b/>
      <sz val="11"/>
      <color indexed="56"/>
      <name val="Arial"/>
      <family val="2"/>
    </font>
    <font>
      <b/>
      <i/>
      <sz val="11"/>
      <color indexed="56"/>
      <name val="Arial"/>
      <family val="2"/>
    </font>
    <font>
      <sz val="18"/>
      <color indexed="18"/>
      <name val="Arial"/>
      <family val="2"/>
    </font>
    <font>
      <sz val="11"/>
      <color indexed="10"/>
      <name val="Arial"/>
      <family val="2"/>
    </font>
    <font>
      <b/>
      <sz val="10"/>
      <color indexed="8"/>
      <name val="MS Sans Serif"/>
      <family val="2"/>
    </font>
    <font>
      <sz val="10"/>
      <color indexed="16"/>
      <name val="MS Sans Serif"/>
      <family val="2"/>
    </font>
    <font>
      <b/>
      <sz val="10"/>
      <color indexed="18"/>
      <name val="MS Sans Serif"/>
      <family val="2"/>
    </font>
    <font>
      <b/>
      <sz val="16"/>
      <color indexed="9"/>
      <name val="Arial"/>
      <family val="2"/>
    </font>
    <font>
      <sz val="16"/>
      <color indexed="9"/>
      <name val="Arial"/>
      <family val="2"/>
    </font>
    <font>
      <sz val="10"/>
      <color indexed="17"/>
      <name val="MS Sans Serif"/>
      <family val="2"/>
    </font>
    <font>
      <sz val="10"/>
      <color indexed="18"/>
      <name val="MS Sans Serif"/>
      <family val="2"/>
    </font>
    <font>
      <b/>
      <sz val="10"/>
      <color indexed="9"/>
      <name val="Arial"/>
      <family val="2"/>
    </font>
    <font>
      <sz val="10"/>
      <color indexed="22"/>
      <name val="Arial"/>
      <family val="2"/>
    </font>
    <font>
      <b/>
      <sz val="10"/>
      <color indexed="12"/>
      <name val="MS Sans Serif"/>
      <family val="2"/>
    </font>
    <font>
      <b/>
      <sz val="11"/>
      <name val="Arial"/>
      <family val="2"/>
    </font>
    <font>
      <i/>
      <sz val="10"/>
      <color indexed="8"/>
      <name val="MS Sans Serif"/>
      <family val="2"/>
    </font>
    <font>
      <i/>
      <sz val="10"/>
      <color indexed="17"/>
      <name val="MS Sans Serif"/>
      <family val="2"/>
    </font>
    <font>
      <i/>
      <sz val="10"/>
      <color indexed="18"/>
      <name val="MS Sans Serif"/>
      <family val="2"/>
    </font>
    <font>
      <i/>
      <sz val="10"/>
      <color indexed="16"/>
      <name val="MS Sans Serif"/>
      <family val="2"/>
    </font>
    <font>
      <b/>
      <sz val="9"/>
      <name val="Helv"/>
    </font>
    <font>
      <b/>
      <sz val="8"/>
      <color indexed="8"/>
      <name val="Helv"/>
    </font>
    <font>
      <b/>
      <sz val="10"/>
      <color indexed="10"/>
      <name val="Arial"/>
      <family val="2"/>
    </font>
    <font>
      <sz val="8"/>
      <color indexed="10"/>
      <name val="Arial"/>
      <family val="2"/>
    </font>
    <font>
      <b/>
      <sz val="9"/>
      <color indexed="10"/>
      <name val="Arial"/>
      <family val="2"/>
    </font>
    <font>
      <sz val="9"/>
      <color indexed="10"/>
      <name val="Arial"/>
      <family val="2"/>
    </font>
    <font>
      <sz val="9"/>
      <color indexed="15"/>
      <name val="Arial"/>
      <family val="2"/>
    </font>
    <font>
      <sz val="7"/>
      <name val="Times New Roman"/>
      <family val="1"/>
    </font>
    <font>
      <b/>
      <i/>
      <sz val="11"/>
      <color indexed="9"/>
      <name val="Arial"/>
      <family val="2"/>
    </font>
    <font>
      <b/>
      <sz val="14"/>
      <name val="Arial"/>
      <family val="2"/>
    </font>
    <font>
      <b/>
      <sz val="11"/>
      <name val="Helv"/>
    </font>
    <font>
      <b/>
      <sz val="18"/>
      <color indexed="56"/>
      <name val="Cambria"/>
      <family val="2"/>
    </font>
    <font>
      <b/>
      <sz val="16"/>
      <color indexed="62"/>
      <name val="Arial"/>
      <family val="2"/>
    </font>
    <font>
      <b/>
      <sz val="18"/>
      <color indexed="19"/>
      <name val="Cambria"/>
      <family val="2"/>
    </font>
    <font>
      <b/>
      <sz val="11"/>
      <color indexed="8"/>
      <name val="Calibri"/>
      <family val="2"/>
    </font>
    <font>
      <b/>
      <sz val="18"/>
      <color indexed="8"/>
      <name val="Arial"/>
      <family val="2"/>
    </font>
    <font>
      <b/>
      <sz val="9"/>
      <color indexed="8"/>
      <name val="Arial"/>
      <family val="2"/>
    </font>
    <font>
      <i/>
      <sz val="9"/>
      <color indexed="8"/>
      <name val="Arial"/>
      <family val="2"/>
    </font>
    <font>
      <sz val="8"/>
      <color indexed="10"/>
      <name val="Arial Narrow"/>
      <family val="2"/>
      <charset val="238"/>
    </font>
    <font>
      <sz val="12"/>
      <name val="Arial Black"/>
      <family val="2"/>
    </font>
    <font>
      <sz val="11"/>
      <color indexed="10"/>
      <name val="Calibri"/>
      <family val="2"/>
    </font>
    <font>
      <sz val="7"/>
      <color indexed="9"/>
      <name val="Arial"/>
      <family val="2"/>
    </font>
    <font>
      <i/>
      <sz val="9"/>
      <color indexed="9"/>
      <name val="Arial"/>
      <family val="2"/>
    </font>
    <font>
      <i/>
      <sz val="11"/>
      <name val="Calibri"/>
      <family val="2"/>
      <scheme val="minor"/>
    </font>
    <font>
      <b/>
      <sz val="12"/>
      <color rgb="FF000000"/>
      <name val="Calibri"/>
      <family val="2"/>
      <charset val="186"/>
      <scheme val="minor"/>
    </font>
    <font>
      <b/>
      <sz val="11"/>
      <color theme="1"/>
      <name val="Calibri"/>
      <family val="2"/>
      <charset val="186"/>
      <scheme val="minor"/>
    </font>
    <font>
      <i/>
      <sz val="11"/>
      <color rgb="FF000000"/>
      <name val="Calibri"/>
      <family val="2"/>
      <scheme val="minor"/>
    </font>
    <font>
      <sz val="12"/>
      <color theme="1"/>
      <name val="Times New Roman"/>
      <family val="1"/>
      <charset val="186"/>
    </font>
  </fonts>
  <fills count="6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bgColor indexed="64"/>
      </patternFill>
    </fill>
    <fill>
      <patternFill patternType="solid">
        <fgColor theme="7"/>
        <bgColor indexed="64"/>
      </patternFill>
    </fill>
    <fill>
      <patternFill patternType="solid">
        <fgColor rgb="FF92D050"/>
        <bgColor indexed="64"/>
      </patternFill>
    </fill>
    <fill>
      <patternFill patternType="solid">
        <fgColor rgb="FF00B05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4" tint="0.59999389629810485"/>
        <bgColor indexed="65"/>
      </patternFill>
    </fill>
    <fill>
      <patternFill patternType="solid">
        <fgColor indexed="42"/>
        <bgColor indexed="64"/>
      </patternFill>
    </fill>
    <fill>
      <patternFill patternType="solid">
        <fgColor indexed="44"/>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3"/>
        <bgColor indexed="23"/>
      </patternFill>
    </fill>
    <fill>
      <patternFill patternType="solid">
        <fgColor indexed="13"/>
        <bgColor indexed="22"/>
      </patternFill>
    </fill>
    <fill>
      <patternFill patternType="solid">
        <fgColor indexed="10"/>
        <bgColor indexed="64"/>
      </patternFill>
    </fill>
    <fill>
      <patternFill patternType="solid">
        <fgColor indexed="11"/>
        <bgColor indexed="64"/>
      </patternFill>
    </fill>
    <fill>
      <patternFill patternType="solid">
        <fgColor indexed="11"/>
        <bgColor indexed="22"/>
      </patternFill>
    </fill>
    <fill>
      <patternFill patternType="solid">
        <fgColor indexed="41"/>
        <bgColor indexed="64"/>
      </patternFill>
    </fill>
    <fill>
      <patternFill patternType="solid">
        <fgColor indexed="9"/>
        <bgColor indexed="64"/>
      </patternFill>
    </fill>
    <fill>
      <patternFill patternType="solid">
        <fgColor indexed="26"/>
      </patternFill>
    </fill>
    <fill>
      <patternFill patternType="solid">
        <fgColor indexed="22"/>
        <bgColor indexed="22"/>
      </patternFill>
    </fill>
    <fill>
      <patternFill patternType="solid">
        <fgColor indexed="18"/>
        <bgColor indexed="64"/>
      </patternFill>
    </fill>
    <fill>
      <patternFill patternType="solid">
        <fgColor indexed="10"/>
        <bgColor indexed="22"/>
      </patternFill>
    </fill>
    <fill>
      <patternFill patternType="solid">
        <fgColor indexed="29"/>
        <bgColor indexed="64"/>
      </patternFill>
    </fill>
    <fill>
      <patternFill patternType="solid">
        <fgColor indexed="51"/>
        <bgColor indexed="64"/>
      </patternFill>
    </fill>
    <fill>
      <patternFill patternType="solid">
        <fgColor indexed="21"/>
        <bgColor indexed="64"/>
      </patternFill>
    </fill>
    <fill>
      <patternFill patternType="solid">
        <fgColor indexed="50"/>
        <bgColor indexed="64"/>
      </patternFill>
    </fill>
    <fill>
      <patternFill patternType="solid">
        <fgColor indexed="57"/>
        <bgColor indexed="64"/>
      </patternFill>
    </fill>
    <fill>
      <patternFill patternType="lightUp">
        <fgColor indexed="54"/>
        <bgColor indexed="41"/>
      </patternFill>
    </fill>
    <fill>
      <patternFill patternType="solid">
        <fgColor indexed="54"/>
        <bgColor indexed="64"/>
      </patternFill>
    </fill>
    <fill>
      <patternFill patternType="solid">
        <fgColor indexed="40"/>
        <bgColor indexed="64"/>
      </patternFill>
    </fill>
    <fill>
      <patternFill patternType="solid">
        <fgColor indexed="12"/>
        <bgColor indexed="64"/>
      </patternFill>
    </fill>
    <fill>
      <patternFill patternType="solid">
        <fgColor indexed="62"/>
        <bgColor indexed="64"/>
      </patternFill>
    </fill>
    <fill>
      <patternFill patternType="solid">
        <fgColor indexed="16"/>
        <bgColor indexed="2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22"/>
      </bottom>
      <diagonal/>
    </border>
    <border>
      <left/>
      <right/>
      <top/>
      <bottom style="double">
        <color indexed="64"/>
      </bottom>
      <diagonal/>
    </border>
    <border>
      <left/>
      <right/>
      <top style="hair">
        <color indexed="64"/>
      </top>
      <bottom/>
      <diagonal/>
    </border>
    <border>
      <left/>
      <right/>
      <top/>
      <bottom style="hair">
        <color indexed="64"/>
      </bottom>
      <diagonal/>
    </border>
    <border>
      <left/>
      <right/>
      <top style="hair">
        <color indexed="22"/>
      </top>
      <bottom style="hair">
        <color indexed="22"/>
      </bottom>
      <diagonal/>
    </border>
    <border>
      <left/>
      <right/>
      <top/>
      <bottom style="medium">
        <color indexed="64"/>
      </bottom>
      <diagonal/>
    </border>
    <border>
      <left/>
      <right/>
      <top/>
      <bottom style="thin">
        <color indexed="4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indexed="45"/>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style="medium">
        <color indexed="64"/>
      </left>
      <right/>
      <top style="medium">
        <color indexed="64"/>
      </top>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right/>
      <top/>
      <bottom style="thick">
        <color indexed="44"/>
      </bottom>
      <diagonal/>
    </border>
    <border>
      <left style="thin">
        <color indexed="48"/>
      </left>
      <right style="thin">
        <color indexed="48"/>
      </right>
      <top style="thin">
        <color indexed="48"/>
      </top>
      <bottom style="thin">
        <color indexed="48"/>
      </bottom>
      <diagonal/>
    </border>
    <border>
      <left/>
      <right/>
      <top/>
      <bottom style="thick">
        <color indexed="23"/>
      </bottom>
      <diagonal/>
    </border>
    <border>
      <left/>
      <right/>
      <top/>
      <bottom style="medium">
        <color indexed="23"/>
      </bottom>
      <diagonal/>
    </border>
    <border>
      <left/>
      <right/>
      <top/>
      <bottom style="thin">
        <color indexed="23"/>
      </bottom>
      <diagonal/>
    </border>
    <border>
      <left/>
      <right/>
      <top style="thin">
        <color indexed="22"/>
      </top>
      <bottom style="thin">
        <color indexed="64"/>
      </bottom>
      <diagonal/>
    </border>
    <border>
      <left/>
      <right style="thin">
        <color indexed="8"/>
      </right>
      <top/>
      <bottom style="thin">
        <color indexed="22"/>
      </bottom>
      <diagonal/>
    </border>
    <border>
      <left/>
      <right style="thin">
        <color indexed="8"/>
      </right>
      <top/>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bottom style="thin">
        <color indexed="11"/>
      </bottom>
      <diagonal/>
    </border>
    <border>
      <left style="thin">
        <color indexed="14"/>
      </left>
      <right style="thin">
        <color indexed="14"/>
      </right>
      <top style="thin">
        <color indexed="14"/>
      </top>
      <bottom style="thin">
        <color indexed="14"/>
      </bottom>
      <diagonal/>
    </border>
    <border>
      <left style="medium">
        <color indexed="64"/>
      </left>
      <right style="hair">
        <color indexed="64"/>
      </right>
      <top style="hair">
        <color indexed="64"/>
      </top>
      <bottom style="hair">
        <color indexed="64"/>
      </bottom>
      <diagonal/>
    </border>
    <border>
      <left style="thin">
        <color indexed="64"/>
      </left>
      <right/>
      <top/>
      <bottom style="medium">
        <color indexed="64"/>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right/>
      <top style="double">
        <color indexed="64"/>
      </top>
      <bottom style="thin">
        <color indexed="64"/>
      </bottom>
      <diagonal/>
    </border>
    <border>
      <left/>
      <right/>
      <top style="thin">
        <color auto="1"/>
      </top>
      <bottom/>
      <diagonal/>
    </border>
  </borders>
  <cellStyleXfs count="3056">
    <xf numFmtId="0" fontId="0" fillId="0" borderId="0"/>
    <xf numFmtId="9" fontId="1" fillId="0" borderId="0" applyFont="0" applyFill="0" applyBorder="0" applyAlignment="0" applyProtection="0"/>
    <xf numFmtId="167" fontId="1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43" fontId="1"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167" fontId="1" fillId="0" borderId="0"/>
    <xf numFmtId="165" fontId="1" fillId="0" borderId="0" applyFont="0" applyFill="0" applyBorder="0" applyAlignment="0" applyProtection="0"/>
    <xf numFmtId="165" fontId="1"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NumberFormat="0" applyFont="0" applyFill="0" applyBorder="0" applyAlignment="0" applyProtection="0"/>
    <xf numFmtId="38" fontId="21" fillId="0" borderId="0" applyFont="0" applyFill="0" applyBorder="0" applyAlignment="0" applyProtection="0"/>
    <xf numFmtId="0" fontId="22" fillId="0" borderId="0"/>
    <xf numFmtId="0" fontId="23" fillId="0" borderId="0"/>
    <xf numFmtId="0" fontId="24" fillId="0" borderId="0"/>
    <xf numFmtId="0" fontId="17" fillId="0" borderId="0"/>
    <xf numFmtId="0" fontId="25" fillId="0" borderId="0"/>
    <xf numFmtId="0" fontId="25" fillId="0" borderId="0"/>
    <xf numFmtId="0" fontId="23" fillId="0" borderId="0"/>
    <xf numFmtId="0" fontId="23" fillId="0" borderId="0"/>
    <xf numFmtId="0" fontId="24" fillId="0" borderId="0"/>
    <xf numFmtId="0" fontId="24" fillId="0" borderId="0"/>
    <xf numFmtId="0" fontId="17" fillId="0" borderId="0"/>
    <xf numFmtId="0" fontId="24" fillId="0" borderId="0"/>
    <xf numFmtId="0" fontId="24" fillId="0" borderId="0"/>
    <xf numFmtId="0" fontId="24" fillId="0" borderId="0"/>
    <xf numFmtId="0" fontId="26" fillId="0" borderId="0"/>
    <xf numFmtId="0" fontId="27" fillId="0" borderId="0"/>
    <xf numFmtId="0" fontId="26" fillId="0" borderId="0"/>
    <xf numFmtId="0" fontId="2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7" fillId="18" borderId="0"/>
    <xf numFmtId="0" fontId="29" fillId="15" borderId="0">
      <alignment vertical="center" wrapText="1"/>
    </xf>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29" fillId="15" borderId="0">
      <alignment vertical="center" wrapText="1"/>
    </xf>
    <xf numFmtId="0" fontId="29" fillId="15" borderId="0">
      <alignment vertical="center" wrapText="1"/>
    </xf>
    <xf numFmtId="0" fontId="17" fillId="18" borderId="0"/>
    <xf numFmtId="0" fontId="29" fillId="15" borderId="0">
      <alignment vertical="center" wrapText="1"/>
    </xf>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29" fillId="15" borderId="0">
      <alignment vertical="center" wrapText="1"/>
    </xf>
    <xf numFmtId="0" fontId="17" fillId="18" borderId="0"/>
    <xf numFmtId="0" fontId="17" fillId="18" borderId="0"/>
    <xf numFmtId="0" fontId="29" fillId="15" borderId="0">
      <alignment vertical="center" wrapText="1"/>
    </xf>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29" fillId="15" borderId="0">
      <alignment vertical="center" wrapText="1"/>
    </xf>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29" fillId="15" borderId="0">
      <alignment vertical="center" wrapText="1"/>
    </xf>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29" fillId="15" borderId="0">
      <alignment vertical="center" wrapText="1"/>
    </xf>
    <xf numFmtId="0" fontId="17" fillId="18" borderId="0"/>
    <xf numFmtId="0" fontId="30" fillId="18" borderId="0"/>
    <xf numFmtId="0" fontId="31" fillId="15" borderId="0">
      <alignment vertical="center" wrapText="1"/>
    </xf>
    <xf numFmtId="0" fontId="30" fillId="18" borderId="0"/>
    <xf numFmtId="0" fontId="30" fillId="18" borderId="0"/>
    <xf numFmtId="0" fontId="31" fillId="15" borderId="0">
      <alignment vertical="center" wrapText="1"/>
    </xf>
    <xf numFmtId="0" fontId="31" fillId="15" borderId="0">
      <alignment vertical="center" wrapText="1"/>
    </xf>
    <xf numFmtId="0" fontId="30" fillId="18" borderId="0"/>
    <xf numFmtId="0" fontId="31" fillId="15" borderId="0">
      <alignment vertical="center" wrapText="1"/>
    </xf>
    <xf numFmtId="0" fontId="30" fillId="18" borderId="0"/>
    <xf numFmtId="0" fontId="30" fillId="18" borderId="0"/>
    <xf numFmtId="0" fontId="31" fillId="15" borderId="0">
      <alignment vertical="center" wrapText="1"/>
    </xf>
    <xf numFmtId="0" fontId="30" fillId="18" borderId="0"/>
    <xf numFmtId="0" fontId="30" fillId="18" borderId="0"/>
    <xf numFmtId="0" fontId="31" fillId="15" borderId="0">
      <alignment vertical="center" wrapText="1"/>
    </xf>
    <xf numFmtId="0" fontId="30" fillId="18" borderId="0"/>
    <xf numFmtId="0" fontId="31" fillId="15" borderId="0">
      <alignment vertical="center" wrapText="1"/>
    </xf>
    <xf numFmtId="0" fontId="30" fillId="18" borderId="0"/>
    <xf numFmtId="0" fontId="30" fillId="18" borderId="0"/>
    <xf numFmtId="0" fontId="30" fillId="18" borderId="0"/>
    <xf numFmtId="0" fontId="31" fillId="15" borderId="0">
      <alignment vertical="center" wrapText="1"/>
    </xf>
    <xf numFmtId="0" fontId="30" fillId="18" borderId="0"/>
    <xf numFmtId="0" fontId="31" fillId="15" borderId="0">
      <alignment vertical="center" wrapText="1"/>
    </xf>
    <xf numFmtId="0" fontId="32" fillId="18" borderId="0"/>
    <xf numFmtId="0" fontId="33" fillId="15" borderId="0">
      <alignment vertical="center" wrapText="1"/>
    </xf>
    <xf numFmtId="0" fontId="32" fillId="18" borderId="0"/>
    <xf numFmtId="0" fontId="32" fillId="18" borderId="0"/>
    <xf numFmtId="0" fontId="33" fillId="15" borderId="0">
      <alignment vertical="center" wrapText="1"/>
    </xf>
    <xf numFmtId="0" fontId="33" fillId="15" borderId="0">
      <alignment vertical="center" wrapText="1"/>
    </xf>
    <xf numFmtId="0" fontId="32" fillId="18" borderId="0"/>
    <xf numFmtId="0" fontId="33" fillId="15" borderId="0">
      <alignment vertical="center" wrapText="1"/>
    </xf>
    <xf numFmtId="0" fontId="32" fillId="18" borderId="0"/>
    <xf numFmtId="0" fontId="32" fillId="18" borderId="0"/>
    <xf numFmtId="0" fontId="33" fillId="15" borderId="0">
      <alignment vertical="center" wrapText="1"/>
    </xf>
    <xf numFmtId="0" fontId="32" fillId="18" borderId="0"/>
    <xf numFmtId="0" fontId="32" fillId="18" borderId="0"/>
    <xf numFmtId="0" fontId="33" fillId="15" borderId="0">
      <alignment vertical="center" wrapText="1"/>
    </xf>
    <xf numFmtId="0" fontId="32" fillId="18" borderId="0"/>
    <xf numFmtId="0" fontId="33" fillId="15" borderId="0">
      <alignment vertical="center" wrapText="1"/>
    </xf>
    <xf numFmtId="0" fontId="32" fillId="18" borderId="0"/>
    <xf numFmtId="0" fontId="32" fillId="18" borderId="0"/>
    <xf numFmtId="0" fontId="33" fillId="15" borderId="0">
      <alignment vertical="center" wrapText="1"/>
    </xf>
    <xf numFmtId="0" fontId="32" fillId="18" borderId="0"/>
    <xf numFmtId="0" fontId="33" fillId="15" borderId="0">
      <alignment vertical="center" wrapText="1"/>
    </xf>
    <xf numFmtId="0" fontId="34" fillId="18" borderId="0"/>
    <xf numFmtId="0" fontId="35" fillId="15" borderId="0">
      <alignment vertical="center" wrapText="1"/>
    </xf>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5" fillId="15" borderId="0">
      <alignment vertical="center" wrapText="1"/>
    </xf>
    <xf numFmtId="0" fontId="35" fillId="15" borderId="0">
      <alignment vertical="center" wrapText="1"/>
    </xf>
    <xf numFmtId="0" fontId="34" fillId="18" borderId="0"/>
    <xf numFmtId="0" fontId="35" fillId="15" borderId="0">
      <alignment vertical="center" wrapText="1"/>
    </xf>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5" fillId="15" borderId="0">
      <alignment vertical="center" wrapText="1"/>
    </xf>
    <xf numFmtId="0" fontId="34" fillId="18" borderId="0"/>
    <xf numFmtId="0" fontId="34" fillId="18" borderId="0"/>
    <xf numFmtId="0" fontId="35" fillId="15" borderId="0">
      <alignment vertical="center" wrapText="1"/>
    </xf>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5" fillId="15" borderId="0">
      <alignment vertical="center" wrapText="1"/>
    </xf>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5" fillId="15" borderId="0">
      <alignment vertical="center" wrapText="1"/>
    </xf>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4" fillId="18" borderId="0"/>
    <xf numFmtId="0" fontId="35" fillId="15" borderId="0">
      <alignment vertical="center" wrapText="1"/>
    </xf>
    <xf numFmtId="0" fontId="34" fillId="18" borderId="0"/>
    <xf numFmtId="0" fontId="36" fillId="18" borderId="0"/>
    <xf numFmtId="0" fontId="37" fillId="15" borderId="0">
      <alignment vertical="center" wrapText="1"/>
    </xf>
    <xf numFmtId="0" fontId="36" fillId="18" borderId="0"/>
    <xf numFmtId="0" fontId="36" fillId="18" borderId="0"/>
    <xf numFmtId="0" fontId="37" fillId="15" borderId="0">
      <alignment vertical="center" wrapText="1"/>
    </xf>
    <xf numFmtId="0" fontId="37" fillId="15" borderId="0">
      <alignment vertical="center" wrapText="1"/>
    </xf>
    <xf numFmtId="0" fontId="36" fillId="18" borderId="0"/>
    <xf numFmtId="0" fontId="37" fillId="15" borderId="0">
      <alignment vertical="center" wrapText="1"/>
    </xf>
    <xf numFmtId="0" fontId="36" fillId="18" borderId="0"/>
    <xf numFmtId="0" fontId="37" fillId="15" borderId="0">
      <alignment vertical="center" wrapText="1"/>
    </xf>
    <xf numFmtId="0" fontId="36" fillId="18" borderId="0"/>
    <xf numFmtId="0" fontId="36" fillId="18" borderId="0"/>
    <xf numFmtId="0" fontId="37" fillId="15" borderId="0">
      <alignment vertical="center" wrapText="1"/>
    </xf>
    <xf numFmtId="0" fontId="36" fillId="18" borderId="0"/>
    <xf numFmtId="0" fontId="37" fillId="15" borderId="0">
      <alignment vertical="center" wrapText="1"/>
    </xf>
    <xf numFmtId="0" fontId="36" fillId="18" borderId="0"/>
    <xf numFmtId="0" fontId="36" fillId="18" borderId="0"/>
    <xf numFmtId="0" fontId="37" fillId="15" borderId="0">
      <alignment vertical="center" wrapText="1"/>
    </xf>
    <xf numFmtId="0" fontId="36" fillId="18" borderId="0"/>
    <xf numFmtId="0" fontId="37" fillId="15" borderId="0">
      <alignment vertical="center" wrapText="1"/>
    </xf>
    <xf numFmtId="0" fontId="38" fillId="18" borderId="0"/>
    <xf numFmtId="0" fontId="39" fillId="15" borderId="0">
      <alignment vertical="center" wrapText="1"/>
    </xf>
    <xf numFmtId="0" fontId="38" fillId="18" borderId="0"/>
    <xf numFmtId="0" fontId="38" fillId="18" borderId="0"/>
    <xf numFmtId="0" fontId="39" fillId="15" borderId="0">
      <alignment vertical="center" wrapText="1"/>
    </xf>
    <xf numFmtId="0" fontId="39" fillId="15" borderId="0">
      <alignment vertical="center" wrapText="1"/>
    </xf>
    <xf numFmtId="0" fontId="38" fillId="18" borderId="0"/>
    <xf numFmtId="0" fontId="39" fillId="15" borderId="0">
      <alignment vertical="center" wrapText="1"/>
    </xf>
    <xf numFmtId="0" fontId="38" fillId="18" borderId="0"/>
    <xf numFmtId="0" fontId="39" fillId="15" borderId="0">
      <alignment vertical="center" wrapText="1"/>
    </xf>
    <xf numFmtId="0" fontId="38" fillId="18" borderId="0"/>
    <xf numFmtId="0" fontId="38" fillId="18" borderId="0"/>
    <xf numFmtId="0" fontId="39" fillId="15" borderId="0">
      <alignment vertical="center" wrapText="1"/>
    </xf>
    <xf numFmtId="0" fontId="38" fillId="18" borderId="0"/>
    <xf numFmtId="0" fontId="39" fillId="15" borderId="0">
      <alignment vertical="center" wrapText="1"/>
    </xf>
    <xf numFmtId="0" fontId="38" fillId="18" borderId="0"/>
    <xf numFmtId="0" fontId="38" fillId="18" borderId="0"/>
    <xf numFmtId="0" fontId="39" fillId="15" borderId="0">
      <alignment vertical="center" wrapText="1"/>
    </xf>
    <xf numFmtId="0" fontId="38" fillId="18" borderId="0"/>
    <xf numFmtId="0" fontId="39" fillId="15" borderId="0">
      <alignment vertical="center" wrapText="1"/>
    </xf>
    <xf numFmtId="0" fontId="40" fillId="18" borderId="0"/>
    <xf numFmtId="0" fontId="41" fillId="15" borderId="0">
      <alignment vertical="center" wrapText="1"/>
    </xf>
    <xf numFmtId="0" fontId="40" fillId="18" borderId="0"/>
    <xf numFmtId="0" fontId="40" fillId="18" borderId="0"/>
    <xf numFmtId="0" fontId="41" fillId="15" borderId="0">
      <alignment vertical="center" wrapText="1"/>
    </xf>
    <xf numFmtId="0" fontId="40" fillId="18" borderId="0"/>
    <xf numFmtId="0" fontId="41" fillId="15" borderId="0">
      <alignment vertical="center" wrapText="1"/>
    </xf>
    <xf numFmtId="0" fontId="40" fillId="18" borderId="0"/>
    <xf numFmtId="0" fontId="41" fillId="15" borderId="0">
      <alignment vertical="center" wrapText="1"/>
    </xf>
    <xf numFmtId="0" fontId="40" fillId="18" borderId="0"/>
    <xf numFmtId="0" fontId="40" fillId="18" borderId="0"/>
    <xf numFmtId="0" fontId="40" fillId="18" borderId="0"/>
    <xf numFmtId="0" fontId="41" fillId="15" borderId="0">
      <alignment vertical="center" wrapText="1"/>
    </xf>
    <xf numFmtId="0" fontId="40" fillId="18" borderId="0"/>
    <xf numFmtId="0" fontId="40" fillId="18" borderId="0"/>
    <xf numFmtId="0" fontId="41" fillId="15" borderId="0">
      <alignment vertical="center" wrapText="1"/>
    </xf>
    <xf numFmtId="0" fontId="40" fillId="18" borderId="0"/>
    <xf numFmtId="0" fontId="41" fillId="15" borderId="0">
      <alignment vertical="center" wrapText="1"/>
    </xf>
    <xf numFmtId="0" fontId="40" fillId="18" borderId="0"/>
    <xf numFmtId="0" fontId="40" fillId="18" borderId="0"/>
    <xf numFmtId="0" fontId="40" fillId="18" borderId="0"/>
    <xf numFmtId="0" fontId="41" fillId="15" borderId="0">
      <alignment vertical="center" wrapText="1"/>
    </xf>
    <xf numFmtId="0" fontId="40" fillId="18" borderId="0"/>
    <xf numFmtId="0" fontId="40" fillId="18" borderId="0"/>
    <xf numFmtId="0" fontId="41" fillId="15" borderId="0">
      <alignment vertical="center" wrapText="1"/>
    </xf>
    <xf numFmtId="172" fontId="17" fillId="0" borderId="0" applyFont="0" applyFill="0" applyBorder="0" applyAlignment="0" applyProtection="0"/>
    <xf numFmtId="172"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5" fontId="17" fillId="0" borderId="0" applyFont="0" applyFill="0" applyBorder="0" applyAlignment="0" applyProtection="0"/>
    <xf numFmtId="175"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5" fontId="17" fillId="0" borderId="0" applyFont="0" applyFill="0" applyBorder="0" applyAlignment="0" applyProtection="0"/>
    <xf numFmtId="175" fontId="17" fillId="0" borderId="0" applyFont="0" applyFill="0" applyBorder="0" applyAlignment="0" applyProtection="0"/>
    <xf numFmtId="175" fontId="17" fillId="0" borderId="0" applyFont="0" applyFill="0" applyBorder="0" applyAlignment="0" applyProtection="0"/>
    <xf numFmtId="175" fontId="17" fillId="0" borderId="0" applyFont="0" applyFill="0" applyBorder="0" applyAlignment="0" applyProtection="0"/>
    <xf numFmtId="175" fontId="17" fillId="0" borderId="0" applyFont="0" applyFill="0" applyBorder="0" applyAlignment="0" applyProtection="0"/>
    <xf numFmtId="175" fontId="17" fillId="0" borderId="0" applyFont="0" applyFill="0" applyBorder="0" applyAlignment="0" applyProtection="0"/>
    <xf numFmtId="175" fontId="17" fillId="0" borderId="0" applyFont="0" applyFill="0" applyBorder="0" applyAlignment="0" applyProtection="0"/>
    <xf numFmtId="175" fontId="17" fillId="0" borderId="0" applyFont="0" applyFill="0" applyBorder="0" applyAlignment="0" applyProtection="0"/>
    <xf numFmtId="175" fontId="17" fillId="0" borderId="0" applyFont="0" applyFill="0" applyBorder="0" applyAlignment="0" applyProtection="0"/>
    <xf numFmtId="175" fontId="17" fillId="0" borderId="0" applyFont="0" applyFill="0" applyBorder="0" applyAlignment="0" applyProtection="0"/>
    <xf numFmtId="175"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39" fontId="17" fillId="0" borderId="0" applyFont="0" applyFill="0" applyBorder="0" applyAlignment="0" applyProtection="0"/>
    <xf numFmtId="0" fontId="17" fillId="19" borderId="11"/>
    <xf numFmtId="177" fontId="29" fillId="0" borderId="11">
      <alignment vertical="center" wrapText="1"/>
    </xf>
    <xf numFmtId="177" fontId="29" fillId="0" borderId="11">
      <alignment vertical="center" wrapText="1"/>
    </xf>
    <xf numFmtId="178" fontId="17" fillId="0" borderId="7"/>
    <xf numFmtId="179" fontId="17" fillId="19" borderId="11"/>
    <xf numFmtId="179" fontId="17" fillId="19" borderId="11"/>
    <xf numFmtId="180" fontId="42" fillId="0" borderId="11">
      <alignment vertical="center" wrapText="1"/>
    </xf>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0" fontId="17" fillId="19" borderId="11"/>
    <xf numFmtId="179" fontId="17" fillId="19" borderId="11"/>
    <xf numFmtId="179" fontId="17" fillId="19" borderId="11"/>
    <xf numFmtId="0" fontId="17" fillId="19" borderId="11"/>
    <xf numFmtId="179" fontId="17" fillId="19" borderId="11"/>
    <xf numFmtId="178" fontId="17" fillId="0" borderId="7"/>
    <xf numFmtId="179" fontId="17" fillId="19" borderId="11"/>
    <xf numFmtId="177" fontId="29" fillId="0" borderId="11">
      <alignment vertical="center" wrapText="1"/>
    </xf>
    <xf numFmtId="177" fontId="29" fillId="0" borderId="11">
      <alignment vertical="center" wrapText="1"/>
    </xf>
    <xf numFmtId="179" fontId="17" fillId="19" borderId="11"/>
    <xf numFmtId="0" fontId="29" fillId="0" borderId="11">
      <alignment vertical="center" wrapText="1"/>
    </xf>
    <xf numFmtId="0" fontId="17" fillId="19" borderId="11"/>
    <xf numFmtId="0" fontId="17" fillId="19" borderId="11"/>
    <xf numFmtId="179" fontId="17" fillId="19" borderId="11"/>
    <xf numFmtId="179" fontId="17" fillId="19" borderId="11"/>
    <xf numFmtId="179" fontId="17" fillId="19" borderId="11"/>
    <xf numFmtId="0" fontId="17" fillId="19" borderId="11"/>
    <xf numFmtId="179" fontId="17" fillId="19" borderId="11"/>
    <xf numFmtId="177" fontId="29" fillId="0" borderId="11">
      <alignment vertical="center" wrapText="1"/>
    </xf>
    <xf numFmtId="179" fontId="17" fillId="19" borderId="11"/>
    <xf numFmtId="181" fontId="17" fillId="19" borderId="11"/>
    <xf numFmtId="181" fontId="17" fillId="19" borderId="11"/>
    <xf numFmtId="177" fontId="29" fillId="0" borderId="11">
      <alignment vertical="center" wrapText="1"/>
    </xf>
    <xf numFmtId="0" fontId="17" fillId="19" borderId="11"/>
    <xf numFmtId="179" fontId="17" fillId="19" borderId="11"/>
    <xf numFmtId="179" fontId="17" fillId="19" borderId="11"/>
    <xf numFmtId="0" fontId="29" fillId="0" borderId="11">
      <alignment vertical="center" wrapText="1"/>
    </xf>
    <xf numFmtId="177" fontId="29" fillId="0" borderId="11">
      <alignment vertical="center" wrapText="1"/>
    </xf>
    <xf numFmtId="179" fontId="17" fillId="19" borderId="11"/>
    <xf numFmtId="178" fontId="17" fillId="0" borderId="7"/>
    <xf numFmtId="178" fontId="17" fillId="0" borderId="7"/>
    <xf numFmtId="178" fontId="17" fillId="0" borderId="7"/>
    <xf numFmtId="179" fontId="17" fillId="19" borderId="11"/>
    <xf numFmtId="179" fontId="17" fillId="19" borderId="11"/>
    <xf numFmtId="179" fontId="17" fillId="19" borderId="11"/>
    <xf numFmtId="177" fontId="29" fillId="0" borderId="11">
      <alignment vertical="center" wrapText="1"/>
    </xf>
    <xf numFmtId="177" fontId="29" fillId="0" borderId="11">
      <alignment vertical="center" wrapText="1"/>
    </xf>
    <xf numFmtId="179" fontId="17" fillId="19" borderId="11"/>
    <xf numFmtId="182" fontId="17" fillId="19" borderId="11"/>
    <xf numFmtId="181" fontId="17" fillId="19" borderId="11"/>
    <xf numFmtId="181" fontId="17" fillId="19" borderId="11"/>
    <xf numFmtId="181" fontId="17" fillId="19" borderId="11"/>
    <xf numFmtId="181" fontId="17" fillId="19" borderId="11"/>
    <xf numFmtId="181" fontId="17" fillId="19" borderId="11"/>
    <xf numFmtId="181" fontId="17" fillId="19" borderId="11"/>
    <xf numFmtId="177" fontId="29" fillId="0" borderId="11">
      <alignment vertical="center" wrapText="1"/>
    </xf>
    <xf numFmtId="177" fontId="29" fillId="0" borderId="11">
      <alignment vertical="center" wrapText="1"/>
    </xf>
    <xf numFmtId="179" fontId="17" fillId="19" borderId="11"/>
    <xf numFmtId="0" fontId="17" fillId="19" borderId="11"/>
    <xf numFmtId="177" fontId="29" fillId="0" borderId="11">
      <alignment vertical="center" wrapText="1"/>
    </xf>
    <xf numFmtId="179" fontId="17" fillId="19" borderId="11"/>
    <xf numFmtId="177" fontId="29" fillId="0" borderId="11">
      <alignment vertical="center" wrapText="1"/>
    </xf>
    <xf numFmtId="177" fontId="29" fillId="0" borderId="11">
      <alignment vertical="center" wrapText="1"/>
    </xf>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7" fontId="29" fillId="0" borderId="11">
      <alignment vertical="center" wrapText="1"/>
    </xf>
    <xf numFmtId="177" fontId="29" fillId="0" borderId="11">
      <alignment vertical="center" wrapText="1"/>
    </xf>
    <xf numFmtId="177" fontId="29" fillId="0" borderId="11">
      <alignment vertical="center" wrapText="1"/>
    </xf>
    <xf numFmtId="177" fontId="29" fillId="0" borderId="11">
      <alignment vertical="center" wrapText="1"/>
    </xf>
    <xf numFmtId="177" fontId="29" fillId="0" borderId="11">
      <alignment vertical="center" wrapText="1"/>
    </xf>
    <xf numFmtId="177" fontId="29" fillId="0" borderId="11">
      <alignment vertical="center" wrapText="1"/>
    </xf>
    <xf numFmtId="177" fontId="29" fillId="0" borderId="11">
      <alignment vertical="center" wrapText="1"/>
    </xf>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8" fontId="17" fillId="0" borderId="7"/>
    <xf numFmtId="178" fontId="17" fillId="0" borderId="7"/>
    <xf numFmtId="178" fontId="17" fillId="0" borderId="7"/>
    <xf numFmtId="177" fontId="29" fillId="0" borderId="11">
      <alignment vertical="center" wrapText="1"/>
    </xf>
    <xf numFmtId="179" fontId="17" fillId="19" borderId="11"/>
    <xf numFmtId="179" fontId="17" fillId="19" borderId="11"/>
    <xf numFmtId="179" fontId="17" fillId="19" borderId="11"/>
    <xf numFmtId="180" fontId="42" fillId="0" borderId="11">
      <alignment vertical="center" wrapText="1"/>
    </xf>
    <xf numFmtId="179" fontId="17" fillId="19" borderId="11"/>
    <xf numFmtId="177" fontId="29" fillId="0" borderId="11">
      <alignment vertical="center" wrapText="1"/>
    </xf>
    <xf numFmtId="0" fontId="17" fillId="19" borderId="11"/>
    <xf numFmtId="179" fontId="17" fillId="19" borderId="11"/>
    <xf numFmtId="179" fontId="17" fillId="19" borderId="11"/>
    <xf numFmtId="179" fontId="17" fillId="19" borderId="11"/>
    <xf numFmtId="179" fontId="17" fillId="19" borderId="11"/>
    <xf numFmtId="177" fontId="29" fillId="0" borderId="11">
      <alignment vertical="center" wrapText="1"/>
    </xf>
    <xf numFmtId="180" fontId="17" fillId="0" borderId="11">
      <alignment vertical="center" wrapText="1"/>
    </xf>
    <xf numFmtId="180" fontId="17" fillId="0" borderId="11">
      <alignment vertical="center" wrapText="1"/>
    </xf>
    <xf numFmtId="180" fontId="17" fillId="0" borderId="11">
      <alignment vertical="center" wrapText="1"/>
    </xf>
    <xf numFmtId="180" fontId="17" fillId="0" borderId="11">
      <alignment vertical="center" wrapText="1"/>
    </xf>
    <xf numFmtId="180" fontId="17" fillId="0" borderId="11">
      <alignment vertical="center" wrapText="1"/>
    </xf>
    <xf numFmtId="180" fontId="17" fillId="0" borderId="11">
      <alignment vertical="center" wrapText="1"/>
    </xf>
    <xf numFmtId="180" fontId="17" fillId="0" borderId="11">
      <alignment vertical="center" wrapText="1"/>
    </xf>
    <xf numFmtId="180" fontId="17" fillId="0" borderId="11">
      <alignment vertical="center" wrapText="1"/>
    </xf>
    <xf numFmtId="180" fontId="17" fillId="0" borderId="11">
      <alignment vertical="center" wrapText="1"/>
    </xf>
    <xf numFmtId="180" fontId="17" fillId="0" borderId="11">
      <alignment vertical="center" wrapText="1"/>
    </xf>
    <xf numFmtId="180" fontId="17" fillId="0" borderId="11">
      <alignment vertical="center" wrapText="1"/>
    </xf>
    <xf numFmtId="180" fontId="17" fillId="0" borderId="11">
      <alignment vertical="center" wrapText="1"/>
    </xf>
    <xf numFmtId="183" fontId="17" fillId="19" borderId="11"/>
    <xf numFmtId="183" fontId="17" fillId="19" borderId="11"/>
    <xf numFmtId="184" fontId="17" fillId="19" borderId="11"/>
    <xf numFmtId="183" fontId="17" fillId="19" borderId="11"/>
    <xf numFmtId="183" fontId="17" fillId="19" borderId="11"/>
    <xf numFmtId="183" fontId="17" fillId="19" borderId="11"/>
    <xf numFmtId="184" fontId="17" fillId="19" borderId="11"/>
    <xf numFmtId="183" fontId="17" fillId="19" borderId="11"/>
    <xf numFmtId="184" fontId="17" fillId="19" borderId="11"/>
    <xf numFmtId="184" fontId="17" fillId="19" borderId="11"/>
    <xf numFmtId="184" fontId="17" fillId="19" borderId="11"/>
    <xf numFmtId="183" fontId="17" fillId="19" borderId="11"/>
    <xf numFmtId="183" fontId="17" fillId="19" borderId="11"/>
    <xf numFmtId="183" fontId="17" fillId="19" borderId="11"/>
    <xf numFmtId="183" fontId="17" fillId="19" borderId="11"/>
    <xf numFmtId="183" fontId="17" fillId="19" borderId="11"/>
    <xf numFmtId="183" fontId="17" fillId="19" borderId="11"/>
    <xf numFmtId="183" fontId="17" fillId="19" borderId="11"/>
    <xf numFmtId="183" fontId="17" fillId="19" borderId="11"/>
    <xf numFmtId="183" fontId="17" fillId="19" borderId="11"/>
    <xf numFmtId="183" fontId="17" fillId="19" borderId="11"/>
    <xf numFmtId="183" fontId="17" fillId="19" borderId="11"/>
    <xf numFmtId="183" fontId="17" fillId="19" borderId="11"/>
    <xf numFmtId="0" fontId="17" fillId="19" borderId="11"/>
    <xf numFmtId="184" fontId="17" fillId="19" borderId="11"/>
    <xf numFmtId="184" fontId="17" fillId="19" borderId="11"/>
    <xf numFmtId="0" fontId="17" fillId="19" borderId="11"/>
    <xf numFmtId="0" fontId="17" fillId="19" borderId="11"/>
    <xf numFmtId="183" fontId="17" fillId="19" borderId="11"/>
    <xf numFmtId="183" fontId="17" fillId="19" borderId="11"/>
    <xf numFmtId="183" fontId="17" fillId="19" borderId="11"/>
    <xf numFmtId="184" fontId="17" fillId="19" borderId="11"/>
    <xf numFmtId="183" fontId="17" fillId="19" borderId="11"/>
    <xf numFmtId="183" fontId="17" fillId="19" borderId="11"/>
    <xf numFmtId="183" fontId="17" fillId="19" borderId="11"/>
    <xf numFmtId="183" fontId="17" fillId="19" borderId="11"/>
    <xf numFmtId="183" fontId="17" fillId="19" borderId="11"/>
    <xf numFmtId="183" fontId="17" fillId="19" borderId="11"/>
    <xf numFmtId="183" fontId="17" fillId="19" borderId="11"/>
    <xf numFmtId="183" fontId="17" fillId="19" borderId="11"/>
    <xf numFmtId="183" fontId="17" fillId="19" borderId="11"/>
    <xf numFmtId="183" fontId="17" fillId="19" borderId="11"/>
    <xf numFmtId="183" fontId="17" fillId="19" borderId="11"/>
    <xf numFmtId="0" fontId="17" fillId="19" borderId="11"/>
    <xf numFmtId="183" fontId="17" fillId="19" borderId="11"/>
    <xf numFmtId="183" fontId="17" fillId="19" borderId="11"/>
    <xf numFmtId="183" fontId="17" fillId="19" borderId="11"/>
    <xf numFmtId="0" fontId="17" fillId="19" borderId="11"/>
    <xf numFmtId="183" fontId="17" fillId="19" borderId="11"/>
    <xf numFmtId="183" fontId="17" fillId="19" borderId="11"/>
    <xf numFmtId="0" fontId="17" fillId="19" borderId="11"/>
    <xf numFmtId="177" fontId="29" fillId="0" borderId="11">
      <alignment vertical="center" wrapText="1"/>
    </xf>
    <xf numFmtId="177" fontId="29" fillId="0" borderId="11">
      <alignment vertical="center" wrapText="1"/>
    </xf>
    <xf numFmtId="180" fontId="17" fillId="0" borderId="11">
      <alignment vertical="center" wrapText="1"/>
    </xf>
    <xf numFmtId="178" fontId="17" fillId="0" borderId="7"/>
    <xf numFmtId="179" fontId="17" fillId="19" borderId="11"/>
    <xf numFmtId="179" fontId="17" fillId="19" borderId="11"/>
    <xf numFmtId="179" fontId="17" fillId="19" borderId="11"/>
    <xf numFmtId="178" fontId="17" fillId="0" borderId="7"/>
    <xf numFmtId="178" fontId="17" fillId="0" borderId="7"/>
    <xf numFmtId="179" fontId="17" fillId="19" borderId="11"/>
    <xf numFmtId="179" fontId="17" fillId="19" borderId="11"/>
    <xf numFmtId="178" fontId="17" fillId="0" borderId="7"/>
    <xf numFmtId="179" fontId="17" fillId="19" borderId="11"/>
    <xf numFmtId="0" fontId="17" fillId="19" borderId="11"/>
    <xf numFmtId="179" fontId="17" fillId="19" borderId="11"/>
    <xf numFmtId="179" fontId="17" fillId="19" borderId="11"/>
    <xf numFmtId="179" fontId="17" fillId="19" borderId="11"/>
    <xf numFmtId="177" fontId="29" fillId="0" borderId="11">
      <alignment vertical="center" wrapText="1"/>
    </xf>
    <xf numFmtId="177" fontId="29" fillId="0" borderId="11">
      <alignment vertical="center" wrapText="1"/>
    </xf>
    <xf numFmtId="185" fontId="43" fillId="19" borderId="11"/>
    <xf numFmtId="185" fontId="43" fillId="19" borderId="11"/>
    <xf numFmtId="185" fontId="43" fillId="19" borderId="11"/>
    <xf numFmtId="185" fontId="43" fillId="19" borderId="11"/>
    <xf numFmtId="185" fontId="43" fillId="19" borderId="11"/>
    <xf numFmtId="185" fontId="43" fillId="19" borderId="11"/>
    <xf numFmtId="179" fontId="17" fillId="19" borderId="11"/>
    <xf numFmtId="185" fontId="43" fillId="19" borderId="11"/>
    <xf numFmtId="185" fontId="43" fillId="19" borderId="11"/>
    <xf numFmtId="185" fontId="43" fillId="19" borderId="11"/>
    <xf numFmtId="185" fontId="43" fillId="19" borderId="11"/>
    <xf numFmtId="185" fontId="43" fillId="19" borderId="11"/>
    <xf numFmtId="185" fontId="43" fillId="19" borderId="11"/>
    <xf numFmtId="185" fontId="43" fillId="19" borderId="11"/>
    <xf numFmtId="185" fontId="43" fillId="19" borderId="11"/>
    <xf numFmtId="185" fontId="43" fillId="19" borderId="11"/>
    <xf numFmtId="179" fontId="17" fillId="19" borderId="11"/>
    <xf numFmtId="185" fontId="43" fillId="19" borderId="11"/>
    <xf numFmtId="185" fontId="43" fillId="19" borderId="11"/>
    <xf numFmtId="185" fontId="43" fillId="19" borderId="11"/>
    <xf numFmtId="177" fontId="29" fillId="0" borderId="11">
      <alignment vertical="center" wrapText="1"/>
    </xf>
    <xf numFmtId="0" fontId="17" fillId="19" borderId="11"/>
    <xf numFmtId="178" fontId="17" fillId="0" borderId="7"/>
    <xf numFmtId="178" fontId="17" fillId="0" borderId="7"/>
    <xf numFmtId="178" fontId="17" fillId="0" borderId="7"/>
    <xf numFmtId="179" fontId="17" fillId="19" borderId="11"/>
    <xf numFmtId="0" fontId="29" fillId="0" borderId="11">
      <alignment vertical="center" wrapText="1"/>
    </xf>
    <xf numFmtId="0" fontId="17" fillId="19" borderId="11"/>
    <xf numFmtId="180" fontId="42"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0" fontId="29" fillId="0" borderId="11">
      <alignment vertical="center" wrapText="1"/>
    </xf>
    <xf numFmtId="0" fontId="29" fillId="0" borderId="11">
      <alignment vertical="center" wrapText="1"/>
    </xf>
    <xf numFmtId="0" fontId="17" fillId="19" borderId="11"/>
    <xf numFmtId="178" fontId="17" fillId="0" borderId="7"/>
    <xf numFmtId="0" fontId="29" fillId="0" borderId="11">
      <alignment vertical="center" wrapText="1"/>
    </xf>
    <xf numFmtId="179" fontId="17" fillId="19" borderId="11"/>
    <xf numFmtId="0" fontId="17" fillId="19" borderId="11"/>
    <xf numFmtId="177" fontId="29" fillId="0" borderId="11">
      <alignment vertical="center" wrapText="1"/>
    </xf>
    <xf numFmtId="177" fontId="29" fillId="0" borderId="11">
      <alignment vertical="center" wrapText="1"/>
    </xf>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178" fontId="17" fillId="0" borderId="7"/>
    <xf numFmtId="178" fontId="17" fillId="0" borderId="7"/>
    <xf numFmtId="178" fontId="17" fillId="0" borderId="7"/>
    <xf numFmtId="178" fontId="17" fillId="0" borderId="7"/>
    <xf numFmtId="179" fontId="17" fillId="19" borderId="11"/>
    <xf numFmtId="179" fontId="17" fillId="19" borderId="11"/>
    <xf numFmtId="179" fontId="17" fillId="19" borderId="11"/>
    <xf numFmtId="164" fontId="43" fillId="19" borderId="11"/>
    <xf numFmtId="164" fontId="43" fillId="19" borderId="11"/>
    <xf numFmtId="164" fontId="43" fillId="19" borderId="11"/>
    <xf numFmtId="180" fontId="42"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178" fontId="17" fillId="0" borderId="7"/>
    <xf numFmtId="178" fontId="17" fillId="0" borderId="7"/>
    <xf numFmtId="178" fontId="17" fillId="0" borderId="7"/>
    <xf numFmtId="0" fontId="17" fillId="19" borderId="11"/>
    <xf numFmtId="177" fontId="29" fillId="0" borderId="11">
      <alignment vertical="center" wrapText="1"/>
    </xf>
    <xf numFmtId="177" fontId="29" fillId="0" borderId="11">
      <alignment vertical="center" wrapText="1"/>
    </xf>
    <xf numFmtId="0" fontId="17" fillId="0" borderId="11">
      <alignment vertical="center" wrapText="1"/>
    </xf>
    <xf numFmtId="0" fontId="17" fillId="0" borderId="11">
      <alignment vertical="center" wrapText="1"/>
    </xf>
    <xf numFmtId="0" fontId="17" fillId="0" borderId="11">
      <alignment vertical="center" wrapText="1"/>
    </xf>
    <xf numFmtId="0" fontId="17" fillId="0" borderId="11">
      <alignment vertical="center" wrapText="1"/>
    </xf>
    <xf numFmtId="0" fontId="17" fillId="0" borderId="11">
      <alignment vertical="center" wrapText="1"/>
    </xf>
    <xf numFmtId="0" fontId="17" fillId="0" borderId="11">
      <alignment vertical="center" wrapText="1"/>
    </xf>
    <xf numFmtId="180" fontId="17" fillId="0" borderId="11">
      <alignment vertical="center" wrapText="1"/>
    </xf>
    <xf numFmtId="180" fontId="17" fillId="0" borderId="11">
      <alignment vertical="center" wrapText="1"/>
    </xf>
    <xf numFmtId="180" fontId="17" fillId="0" borderId="11">
      <alignment vertical="center" wrapText="1"/>
    </xf>
    <xf numFmtId="180" fontId="17" fillId="0" borderId="11">
      <alignment vertical="center" wrapText="1"/>
    </xf>
    <xf numFmtId="180" fontId="17" fillId="0" borderId="11">
      <alignment vertical="center" wrapText="1"/>
    </xf>
    <xf numFmtId="180" fontId="17" fillId="0" borderId="11">
      <alignment vertical="center" wrapText="1"/>
    </xf>
    <xf numFmtId="186" fontId="17" fillId="0" borderId="11">
      <alignment vertical="center" wrapText="1"/>
    </xf>
    <xf numFmtId="186" fontId="17" fillId="0" borderId="11">
      <alignment vertical="center" wrapText="1"/>
    </xf>
    <xf numFmtId="183" fontId="17" fillId="0" borderId="11">
      <alignment vertical="center" wrapText="1"/>
    </xf>
    <xf numFmtId="183"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3"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3" fontId="17" fillId="0" borderId="11">
      <alignment vertical="center" wrapText="1"/>
    </xf>
    <xf numFmtId="183"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3"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3" fontId="17" fillId="0" borderId="11">
      <alignment vertical="center" wrapText="1"/>
    </xf>
    <xf numFmtId="183"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3"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3" fontId="17" fillId="0" borderId="11">
      <alignment vertical="center" wrapText="1"/>
    </xf>
    <xf numFmtId="183"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3"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3" fontId="17" fillId="0" borderId="11">
      <alignment vertical="center" wrapText="1"/>
    </xf>
    <xf numFmtId="183"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3"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3" fontId="17" fillId="0" borderId="11">
      <alignment vertical="center" wrapText="1"/>
    </xf>
    <xf numFmtId="183"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3"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3" fontId="17" fillId="0" borderId="11">
      <alignment vertical="center" wrapText="1"/>
    </xf>
    <xf numFmtId="183"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3"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3" fontId="17" fillId="0" borderId="11">
      <alignment vertical="center" wrapText="1"/>
    </xf>
    <xf numFmtId="183"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3"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3" fontId="17" fillId="0" borderId="11">
      <alignment vertical="center" wrapText="1"/>
    </xf>
    <xf numFmtId="183"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3"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86" fontId="17" fillId="0" borderId="11">
      <alignment vertical="center" wrapText="1"/>
    </xf>
    <xf numFmtId="179" fontId="17" fillId="19" borderId="11"/>
    <xf numFmtId="179" fontId="17" fillId="19" borderId="11"/>
    <xf numFmtId="179" fontId="17" fillId="19" borderId="11"/>
    <xf numFmtId="179" fontId="17" fillId="19" borderId="11"/>
    <xf numFmtId="179" fontId="17" fillId="19" borderId="11"/>
    <xf numFmtId="179" fontId="17" fillId="19" borderId="11"/>
    <xf numFmtId="0" fontId="17" fillId="19" borderId="11"/>
    <xf numFmtId="0" fontId="17" fillId="19" borderId="11"/>
    <xf numFmtId="0" fontId="17" fillId="19" borderId="11"/>
    <xf numFmtId="179" fontId="17" fillId="19" borderId="11"/>
    <xf numFmtId="0" fontId="17" fillId="19" borderId="11"/>
    <xf numFmtId="179" fontId="17" fillId="19" borderId="11"/>
    <xf numFmtId="0" fontId="17" fillId="19" borderId="11"/>
    <xf numFmtId="187" fontId="17" fillId="19" borderId="11"/>
    <xf numFmtId="187" fontId="17" fillId="19" borderId="11"/>
    <xf numFmtId="187" fontId="17" fillId="19" borderId="11"/>
    <xf numFmtId="187" fontId="17" fillId="19" borderId="11"/>
    <xf numFmtId="187" fontId="17" fillId="19" borderId="11"/>
    <xf numFmtId="187" fontId="17" fillId="19" borderId="11"/>
    <xf numFmtId="187" fontId="17" fillId="19" borderId="11"/>
    <xf numFmtId="187" fontId="17" fillId="19" borderId="11"/>
    <xf numFmtId="187" fontId="17" fillId="19" borderId="11"/>
    <xf numFmtId="187" fontId="17" fillId="19" borderId="11"/>
    <xf numFmtId="187" fontId="17" fillId="19" borderId="11"/>
    <xf numFmtId="187" fontId="17" fillId="19" borderId="11"/>
    <xf numFmtId="0" fontId="17" fillId="19" borderId="11"/>
    <xf numFmtId="170" fontId="17" fillId="0" borderId="11">
      <alignment vertical="center" wrapText="1"/>
    </xf>
    <xf numFmtId="170" fontId="17" fillId="0" borderId="11">
      <alignment vertical="center" wrapText="1"/>
    </xf>
    <xf numFmtId="170" fontId="17" fillId="0" borderId="11">
      <alignment vertical="center" wrapText="1"/>
    </xf>
    <xf numFmtId="170" fontId="17" fillId="0" borderId="11">
      <alignment vertical="center" wrapText="1"/>
    </xf>
    <xf numFmtId="170" fontId="17" fillId="0" borderId="11">
      <alignment vertical="center" wrapText="1"/>
    </xf>
    <xf numFmtId="170" fontId="17" fillId="0" borderId="11">
      <alignment vertical="center" wrapText="1"/>
    </xf>
    <xf numFmtId="181" fontId="17" fillId="19" borderId="11"/>
    <xf numFmtId="179" fontId="17" fillId="19" borderId="11"/>
    <xf numFmtId="177" fontId="29" fillId="0" borderId="11">
      <alignment vertical="center" wrapText="1"/>
    </xf>
    <xf numFmtId="0" fontId="17" fillId="19" borderId="11"/>
    <xf numFmtId="180" fontId="42" fillId="0" borderId="11">
      <alignment vertical="center" wrapText="1"/>
    </xf>
    <xf numFmtId="179" fontId="17" fillId="19" borderId="11"/>
    <xf numFmtId="177" fontId="29"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180" fontId="42" fillId="0" borderId="11">
      <alignment vertical="center" wrapText="1"/>
    </xf>
    <xf numFmtId="177" fontId="29" fillId="0" borderId="11">
      <alignment vertical="center" wrapText="1"/>
    </xf>
    <xf numFmtId="177" fontId="29" fillId="0" borderId="11">
      <alignment vertical="center" wrapText="1"/>
    </xf>
    <xf numFmtId="177" fontId="29" fillId="0" borderId="11">
      <alignment vertical="center" wrapText="1"/>
    </xf>
    <xf numFmtId="177" fontId="29" fillId="0" borderId="11">
      <alignment vertical="center" wrapText="1"/>
    </xf>
    <xf numFmtId="177" fontId="29" fillId="0" borderId="11">
      <alignment vertical="center" wrapText="1"/>
    </xf>
    <xf numFmtId="177" fontId="29" fillId="0" borderId="11">
      <alignment vertical="center" wrapText="1"/>
    </xf>
    <xf numFmtId="179" fontId="17" fillId="19" borderId="11"/>
    <xf numFmtId="177" fontId="29" fillId="0" borderId="11">
      <alignment vertical="center" wrapText="1"/>
    </xf>
    <xf numFmtId="178" fontId="17" fillId="0" borderId="7"/>
    <xf numFmtId="178" fontId="17" fillId="0" borderId="7"/>
    <xf numFmtId="178" fontId="17" fillId="0" borderId="7"/>
    <xf numFmtId="180" fontId="17" fillId="0" borderId="11">
      <alignment vertical="center" wrapText="1"/>
    </xf>
    <xf numFmtId="180" fontId="17" fillId="0" borderId="11">
      <alignment vertical="center" wrapText="1"/>
    </xf>
    <xf numFmtId="180" fontId="17" fillId="0" borderId="11">
      <alignment vertical="center" wrapText="1"/>
    </xf>
    <xf numFmtId="180" fontId="17" fillId="0" borderId="11">
      <alignment vertical="center" wrapText="1"/>
    </xf>
    <xf numFmtId="180" fontId="17" fillId="0" borderId="11">
      <alignment vertical="center" wrapText="1"/>
    </xf>
    <xf numFmtId="180" fontId="17" fillId="0" borderId="11">
      <alignment vertical="center" wrapText="1"/>
    </xf>
    <xf numFmtId="177" fontId="29" fillId="0" borderId="11">
      <alignment vertical="center" wrapText="1"/>
    </xf>
    <xf numFmtId="177" fontId="29" fillId="0" borderId="11">
      <alignment vertical="center" wrapText="1"/>
    </xf>
    <xf numFmtId="179" fontId="17" fillId="19" borderId="11"/>
    <xf numFmtId="179" fontId="17" fillId="19" borderId="11"/>
    <xf numFmtId="179" fontId="17" fillId="19" borderId="11"/>
    <xf numFmtId="179" fontId="17" fillId="19" borderId="11"/>
    <xf numFmtId="179" fontId="17" fillId="19" borderId="11"/>
    <xf numFmtId="179" fontId="17" fillId="19" borderId="11"/>
    <xf numFmtId="179" fontId="17" fillId="19" borderId="11"/>
    <xf numFmtId="0" fontId="17" fillId="19" borderId="11"/>
    <xf numFmtId="0" fontId="17" fillId="19" borderId="11"/>
    <xf numFmtId="0" fontId="17" fillId="19" borderId="11"/>
    <xf numFmtId="179" fontId="17" fillId="19" borderId="11"/>
    <xf numFmtId="0" fontId="17" fillId="19" borderId="11"/>
    <xf numFmtId="179" fontId="17" fillId="19" borderId="11"/>
    <xf numFmtId="0" fontId="17" fillId="19" borderId="11"/>
    <xf numFmtId="187" fontId="17" fillId="19" borderId="11"/>
    <xf numFmtId="187" fontId="17" fillId="19" borderId="11"/>
    <xf numFmtId="187" fontId="17" fillId="19" borderId="11"/>
    <xf numFmtId="187" fontId="17" fillId="19" borderId="11"/>
    <xf numFmtId="187" fontId="17" fillId="19" borderId="11"/>
    <xf numFmtId="187" fontId="17" fillId="19" borderId="11"/>
    <xf numFmtId="187" fontId="17" fillId="19" borderId="11"/>
    <xf numFmtId="187" fontId="17" fillId="19" borderId="11"/>
    <xf numFmtId="187" fontId="17" fillId="19" borderId="11"/>
    <xf numFmtId="187" fontId="17" fillId="19" borderId="11"/>
    <xf numFmtId="187" fontId="17" fillId="19" borderId="11"/>
    <xf numFmtId="187" fontId="17" fillId="19" borderId="11"/>
    <xf numFmtId="0" fontId="17" fillId="19" borderId="11"/>
    <xf numFmtId="188" fontId="43" fillId="0" borderId="11">
      <alignment vertical="center" wrapText="1"/>
    </xf>
    <xf numFmtId="177" fontId="29" fillId="0" borderId="11">
      <alignment vertical="center" wrapText="1"/>
    </xf>
    <xf numFmtId="177" fontId="29" fillId="0" borderId="11">
      <alignment vertical="center" wrapText="1"/>
    </xf>
    <xf numFmtId="0" fontId="17" fillId="19" borderId="11"/>
    <xf numFmtId="0" fontId="17" fillId="19" borderId="11"/>
    <xf numFmtId="179" fontId="17" fillId="19" borderId="11"/>
    <xf numFmtId="0" fontId="17" fillId="19" borderId="11"/>
    <xf numFmtId="0" fontId="17" fillId="19" borderId="11"/>
    <xf numFmtId="0" fontId="24" fillId="0" borderId="0"/>
    <xf numFmtId="0" fontId="24" fillId="0" borderId="0"/>
    <xf numFmtId="0" fontId="17" fillId="0" borderId="0"/>
    <xf numFmtId="0" fontId="32" fillId="19" borderId="0"/>
    <xf numFmtId="0" fontId="44" fillId="0" borderId="0">
      <alignment vertical="center" wrapText="1"/>
    </xf>
    <xf numFmtId="0" fontId="32" fillId="19" borderId="0"/>
    <xf numFmtId="0" fontId="32" fillId="19" borderId="0"/>
    <xf numFmtId="0" fontId="44" fillId="0" borderId="0">
      <alignment vertical="center" wrapText="1"/>
    </xf>
    <xf numFmtId="0" fontId="44" fillId="0" borderId="0">
      <alignment vertical="center" wrapText="1"/>
    </xf>
    <xf numFmtId="0" fontId="32" fillId="19" borderId="0"/>
    <xf numFmtId="0" fontId="44" fillId="0" borderId="0">
      <alignment vertical="center" wrapText="1"/>
    </xf>
    <xf numFmtId="0" fontId="32" fillId="19" borderId="0"/>
    <xf numFmtId="0" fontId="32" fillId="19" borderId="0"/>
    <xf numFmtId="0" fontId="44" fillId="0" borderId="0">
      <alignment vertical="center" wrapText="1"/>
    </xf>
    <xf numFmtId="0" fontId="32" fillId="19" borderId="0"/>
    <xf numFmtId="0" fontId="32" fillId="19" borderId="0"/>
    <xf numFmtId="0" fontId="44" fillId="0" borderId="0">
      <alignment vertical="center" wrapText="1"/>
    </xf>
    <xf numFmtId="0" fontId="32" fillId="19" borderId="0"/>
    <xf numFmtId="0" fontId="44" fillId="0" borderId="0">
      <alignment vertical="center" wrapText="1"/>
    </xf>
    <xf numFmtId="0" fontId="32" fillId="19" borderId="0"/>
    <xf numFmtId="0" fontId="32" fillId="19" borderId="0"/>
    <xf numFmtId="0" fontId="44" fillId="0" borderId="0">
      <alignment vertical="center" wrapText="1"/>
    </xf>
    <xf numFmtId="0" fontId="32" fillId="19" borderId="0"/>
    <xf numFmtId="0" fontId="44" fillId="0" borderId="0">
      <alignment vertical="center" wrapText="1"/>
    </xf>
    <xf numFmtId="0" fontId="27" fillId="0" borderId="0"/>
    <xf numFmtId="0" fontId="26" fillId="0" borderId="0"/>
    <xf numFmtId="0" fontId="24" fillId="0" borderId="0"/>
    <xf numFmtId="0" fontId="26" fillId="0" borderId="0"/>
    <xf numFmtId="0" fontId="28" fillId="0" borderId="0"/>
    <xf numFmtId="0" fontId="28" fillId="0" borderId="0"/>
    <xf numFmtId="0" fontId="2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5" fillId="0" borderId="0"/>
    <xf numFmtId="0" fontId="45" fillId="0" borderId="0"/>
    <xf numFmtId="0" fontId="45" fillId="0" borderId="0"/>
    <xf numFmtId="0" fontId="45" fillId="0" borderId="0"/>
    <xf numFmtId="0" fontId="45" fillId="0" borderId="0"/>
    <xf numFmtId="0" fontId="23" fillId="0" borderId="0"/>
    <xf numFmtId="0" fontId="24" fillId="0" borderId="0"/>
    <xf numFmtId="176" fontId="17" fillId="0" borderId="0" applyFont="0" applyFill="0" applyBorder="0" applyAlignment="0" applyProtection="0"/>
    <xf numFmtId="189" fontId="17" fillId="0" borderId="0" applyFont="0" applyFill="0" applyBorder="0" applyAlignment="0" applyProtection="0"/>
    <xf numFmtId="190" fontId="17" fillId="0" borderId="0" applyFont="0" applyFill="0" applyBorder="0" applyAlignment="0" applyProtection="0"/>
    <xf numFmtId="190" fontId="17" fillId="0" borderId="0" applyFont="0" applyFill="0" applyBorder="0" applyAlignment="0" applyProtection="0"/>
    <xf numFmtId="190"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90" fontId="17" fillId="0" borderId="0" applyFont="0" applyFill="0" applyBorder="0" applyAlignment="0" applyProtection="0"/>
    <xf numFmtId="190" fontId="17" fillId="0" borderId="0" applyFont="0" applyFill="0" applyBorder="0" applyAlignment="0" applyProtection="0"/>
    <xf numFmtId="176" fontId="17" fillId="0" borderId="0" applyFont="0" applyFill="0" applyBorder="0" applyAlignment="0" applyProtection="0"/>
    <xf numFmtId="190" fontId="17" fillId="0" borderId="0" applyFont="0" applyFill="0" applyBorder="0" applyAlignment="0" applyProtection="0"/>
    <xf numFmtId="190" fontId="17" fillId="0" borderId="0" applyFont="0" applyFill="0" applyBorder="0" applyAlignment="0" applyProtection="0"/>
    <xf numFmtId="190"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89" fontId="17" fillId="0" borderId="0" applyFont="0" applyFill="0" applyBorder="0" applyAlignment="0" applyProtection="0"/>
    <xf numFmtId="190" fontId="17" fillId="0" borderId="0" applyFont="0" applyFill="0" applyBorder="0" applyAlignment="0" applyProtection="0"/>
    <xf numFmtId="190" fontId="17" fillId="0" borderId="0" applyFont="0" applyFill="0" applyBorder="0" applyAlignment="0" applyProtection="0"/>
    <xf numFmtId="192" fontId="17" fillId="0" borderId="0" applyFont="0" applyFill="0" applyBorder="0" applyAlignment="0" applyProtection="0"/>
    <xf numFmtId="192" fontId="17" fillId="0" borderId="0" applyFont="0" applyFill="0" applyBorder="0" applyAlignment="0" applyProtection="0"/>
    <xf numFmtId="193" fontId="17" fillId="0" borderId="0" applyFont="0" applyFill="0" applyBorder="0" applyAlignment="0" applyProtection="0"/>
    <xf numFmtId="193" fontId="17" fillId="0" borderId="0" applyFont="0" applyFill="0" applyBorder="0" applyAlignment="0" applyProtection="0"/>
    <xf numFmtId="193" fontId="17" fillId="0" borderId="0" applyFont="0" applyFill="0" applyBorder="0" applyAlignment="0" applyProtection="0"/>
    <xf numFmtId="192" fontId="17" fillId="0" borderId="0" applyFont="0" applyFill="0" applyBorder="0" applyAlignment="0" applyProtection="0"/>
    <xf numFmtId="192" fontId="17" fillId="0" borderId="0" applyFont="0" applyFill="0" applyBorder="0" applyAlignment="0" applyProtection="0"/>
    <xf numFmtId="192" fontId="17" fillId="0" borderId="0" applyFont="0" applyFill="0" applyBorder="0" applyAlignment="0" applyProtection="0"/>
    <xf numFmtId="192" fontId="17" fillId="0" borderId="0" applyFont="0" applyFill="0" applyBorder="0" applyAlignment="0" applyProtection="0"/>
    <xf numFmtId="192" fontId="17" fillId="0" borderId="0" applyFont="0" applyFill="0" applyBorder="0" applyAlignment="0" applyProtection="0"/>
    <xf numFmtId="192" fontId="17" fillId="0" borderId="0" applyFont="0" applyFill="0" applyBorder="0" applyAlignment="0" applyProtection="0"/>
    <xf numFmtId="192" fontId="17" fillId="0" borderId="0" applyFont="0" applyFill="0" applyBorder="0" applyAlignment="0" applyProtection="0"/>
    <xf numFmtId="192" fontId="17" fillId="0" borderId="0" applyFont="0" applyFill="0" applyBorder="0" applyAlignment="0" applyProtection="0"/>
    <xf numFmtId="192" fontId="17" fillId="0" borderId="0" applyFont="0" applyFill="0" applyBorder="0" applyAlignment="0" applyProtection="0"/>
    <xf numFmtId="192" fontId="17" fillId="0" borderId="0" applyFont="0" applyFill="0" applyBorder="0" applyAlignment="0" applyProtection="0"/>
    <xf numFmtId="192"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0" fontId="17" fillId="0" borderId="0" applyFont="0" applyFill="0" applyBorder="0" applyAlignment="0" applyProtection="0"/>
    <xf numFmtId="190" fontId="17" fillId="0" borderId="0" applyFont="0" applyFill="0" applyBorder="0" applyAlignment="0" applyProtection="0"/>
    <xf numFmtId="190" fontId="17" fillId="0" borderId="0" applyFont="0" applyFill="0" applyBorder="0" applyAlignment="0" applyProtection="0"/>
    <xf numFmtId="190" fontId="17" fillId="0" borderId="0" applyFont="0" applyFill="0" applyBorder="0" applyAlignment="0" applyProtection="0"/>
    <xf numFmtId="190" fontId="17" fillId="0" borderId="0" applyFont="0" applyFill="0" applyBorder="0" applyAlignment="0" applyProtection="0"/>
    <xf numFmtId="190" fontId="17" fillId="0" borderId="0" applyFont="0" applyFill="0" applyBorder="0" applyAlignment="0" applyProtection="0"/>
    <xf numFmtId="190" fontId="17" fillId="0" borderId="0" applyFont="0" applyFill="0" applyBorder="0" applyAlignment="0" applyProtection="0"/>
    <xf numFmtId="190" fontId="17" fillId="0" borderId="0" applyFont="0" applyFill="0" applyBorder="0" applyAlignment="0" applyProtection="0"/>
    <xf numFmtId="190" fontId="17" fillId="0" borderId="0" applyFont="0" applyFill="0" applyBorder="0" applyAlignment="0" applyProtection="0"/>
    <xf numFmtId="190" fontId="17" fillId="0" borderId="0" applyFont="0" applyFill="0" applyBorder="0" applyAlignment="0" applyProtection="0"/>
    <xf numFmtId="190"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3" fontId="17" fillId="0" borderId="0" applyFont="0" applyFill="0" applyBorder="0" applyAlignment="0" applyProtection="0"/>
    <xf numFmtId="193" fontId="17" fillId="0" borderId="0" applyFont="0" applyFill="0" applyBorder="0" applyAlignment="0" applyProtection="0"/>
    <xf numFmtId="195" fontId="17" fillId="0" borderId="0" applyFont="0" applyFill="0" applyBorder="0" applyAlignment="0" applyProtection="0"/>
    <xf numFmtId="195" fontId="17" fillId="0" borderId="0" applyFont="0" applyFill="0" applyBorder="0" applyAlignment="0" applyProtection="0"/>
    <xf numFmtId="195" fontId="17" fillId="0" borderId="0" applyFont="0" applyFill="0" applyBorder="0" applyAlignment="0" applyProtection="0"/>
    <xf numFmtId="193" fontId="17" fillId="0" borderId="0" applyFont="0" applyFill="0" applyBorder="0" applyAlignment="0" applyProtection="0"/>
    <xf numFmtId="193" fontId="17" fillId="0" borderId="0" applyFont="0" applyFill="0" applyBorder="0" applyAlignment="0" applyProtection="0"/>
    <xf numFmtId="193" fontId="17" fillId="0" borderId="0" applyFont="0" applyFill="0" applyBorder="0" applyAlignment="0" applyProtection="0"/>
    <xf numFmtId="193" fontId="17" fillId="0" borderId="0" applyFont="0" applyFill="0" applyBorder="0" applyAlignment="0" applyProtection="0"/>
    <xf numFmtId="193" fontId="17" fillId="0" borderId="0" applyFont="0" applyFill="0" applyBorder="0" applyAlignment="0" applyProtection="0"/>
    <xf numFmtId="193" fontId="17" fillId="0" borderId="0" applyFont="0" applyFill="0" applyBorder="0" applyAlignment="0" applyProtection="0"/>
    <xf numFmtId="193" fontId="17" fillId="0" borderId="0" applyFont="0" applyFill="0" applyBorder="0" applyAlignment="0" applyProtection="0"/>
    <xf numFmtId="193" fontId="17" fillId="0" borderId="0" applyFont="0" applyFill="0" applyBorder="0" applyAlignment="0" applyProtection="0"/>
    <xf numFmtId="193" fontId="17" fillId="0" borderId="0" applyFont="0" applyFill="0" applyBorder="0" applyAlignment="0" applyProtection="0"/>
    <xf numFmtId="193" fontId="17" fillId="0" borderId="0" applyFont="0" applyFill="0" applyBorder="0" applyAlignment="0" applyProtection="0"/>
    <xf numFmtId="193" fontId="17" fillId="0" borderId="0" applyFont="0" applyFill="0" applyBorder="0" applyAlignment="0" applyProtection="0"/>
    <xf numFmtId="196" fontId="17" fillId="0" borderId="0" applyFont="0" applyFill="0" applyBorder="0" applyAlignment="0" applyProtection="0"/>
    <xf numFmtId="196" fontId="17" fillId="0" borderId="0" applyFont="0" applyFill="0" applyBorder="0" applyAlignment="0" applyProtection="0"/>
    <xf numFmtId="196"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6" fontId="17" fillId="0" borderId="0" applyFont="0" applyFill="0" applyBorder="0" applyAlignment="0" applyProtection="0"/>
    <xf numFmtId="196" fontId="17" fillId="0" borderId="0" applyFont="0" applyFill="0" applyBorder="0" applyAlignment="0" applyProtection="0"/>
    <xf numFmtId="195" fontId="17" fillId="0" borderId="0" applyFont="0" applyFill="0" applyBorder="0" applyAlignment="0" applyProtection="0"/>
    <xf numFmtId="195" fontId="17" fillId="0" borderId="0" applyFont="0" applyFill="0" applyBorder="0" applyAlignment="0" applyProtection="0"/>
    <xf numFmtId="197" fontId="17" fillId="0" borderId="0" applyFont="0" applyFill="0" applyBorder="0" applyAlignment="0" applyProtection="0"/>
    <xf numFmtId="197" fontId="17" fillId="0" borderId="0" applyFont="0" applyFill="0" applyBorder="0" applyAlignment="0" applyProtection="0"/>
    <xf numFmtId="197" fontId="17" fillId="0" borderId="0" applyFont="0" applyFill="0" applyBorder="0" applyAlignment="0" applyProtection="0"/>
    <xf numFmtId="195" fontId="17" fillId="0" borderId="0" applyFont="0" applyFill="0" applyBorder="0" applyAlignment="0" applyProtection="0"/>
    <xf numFmtId="195" fontId="17" fillId="0" borderId="0" applyFont="0" applyFill="0" applyBorder="0" applyAlignment="0" applyProtection="0"/>
    <xf numFmtId="195" fontId="17" fillId="0" borderId="0" applyFont="0" applyFill="0" applyBorder="0" applyAlignment="0" applyProtection="0"/>
    <xf numFmtId="195" fontId="17" fillId="0" borderId="0" applyFont="0" applyFill="0" applyBorder="0" applyAlignment="0" applyProtection="0"/>
    <xf numFmtId="195" fontId="17" fillId="0" borderId="0" applyFont="0" applyFill="0" applyBorder="0" applyAlignment="0" applyProtection="0"/>
    <xf numFmtId="195" fontId="17" fillId="0" borderId="0" applyFont="0" applyFill="0" applyBorder="0" applyAlignment="0" applyProtection="0"/>
    <xf numFmtId="195" fontId="17" fillId="0" borderId="0" applyFont="0" applyFill="0" applyBorder="0" applyAlignment="0" applyProtection="0"/>
    <xf numFmtId="195" fontId="17" fillId="0" borderId="0" applyFont="0" applyFill="0" applyBorder="0" applyAlignment="0" applyProtection="0"/>
    <xf numFmtId="195" fontId="17" fillId="0" borderId="0" applyFont="0" applyFill="0" applyBorder="0" applyAlignment="0" applyProtection="0"/>
    <xf numFmtId="195" fontId="17" fillId="0" borderId="0" applyFont="0" applyFill="0" applyBorder="0" applyAlignment="0" applyProtection="0"/>
    <xf numFmtId="195" fontId="17" fillId="0" borderId="0" applyFont="0" applyFill="0" applyBorder="0" applyAlignment="0" applyProtection="0"/>
    <xf numFmtId="192" fontId="17" fillId="0" borderId="0" applyFont="0" applyFill="0" applyBorder="0" applyAlignment="0" applyProtection="0"/>
    <xf numFmtId="192" fontId="17" fillId="0" borderId="0" applyFont="0" applyFill="0" applyBorder="0" applyAlignment="0" applyProtection="0"/>
    <xf numFmtId="192" fontId="17" fillId="0" borderId="0" applyFont="0" applyFill="0" applyBorder="0" applyAlignment="0" applyProtection="0"/>
    <xf numFmtId="196" fontId="17" fillId="0" borderId="0" applyFont="0" applyFill="0" applyBorder="0" applyAlignment="0" applyProtection="0"/>
    <xf numFmtId="196" fontId="17" fillId="0" borderId="0" applyFont="0" applyFill="0" applyBorder="0" applyAlignment="0" applyProtection="0"/>
    <xf numFmtId="196" fontId="17" fillId="0" borderId="0" applyFont="0" applyFill="0" applyBorder="0" applyAlignment="0" applyProtection="0"/>
    <xf numFmtId="196" fontId="17" fillId="0" borderId="0" applyFont="0" applyFill="0" applyBorder="0" applyAlignment="0" applyProtection="0"/>
    <xf numFmtId="196" fontId="17" fillId="0" borderId="0" applyFont="0" applyFill="0" applyBorder="0" applyAlignment="0" applyProtection="0"/>
    <xf numFmtId="196" fontId="17" fillId="0" borderId="0" applyFont="0" applyFill="0" applyBorder="0" applyAlignment="0" applyProtection="0"/>
    <xf numFmtId="196" fontId="17" fillId="0" borderId="0" applyFont="0" applyFill="0" applyBorder="0" applyAlignment="0" applyProtection="0"/>
    <xf numFmtId="196" fontId="17" fillId="0" borderId="0" applyFont="0" applyFill="0" applyBorder="0" applyAlignment="0" applyProtection="0"/>
    <xf numFmtId="196" fontId="17" fillId="0" borderId="0" applyFont="0" applyFill="0" applyBorder="0" applyAlignment="0" applyProtection="0"/>
    <xf numFmtId="196" fontId="17" fillId="0" borderId="0" applyFont="0" applyFill="0" applyBorder="0" applyAlignment="0" applyProtection="0"/>
    <xf numFmtId="196" fontId="17" fillId="0" borderId="0" applyFont="0" applyFill="0" applyBorder="0" applyAlignment="0" applyProtection="0"/>
    <xf numFmtId="0" fontId="22" fillId="0" borderId="0"/>
    <xf numFmtId="0" fontId="22" fillId="0" borderId="0"/>
    <xf numFmtId="0" fontId="24" fillId="0" borderId="0"/>
    <xf numFmtId="0" fontId="17" fillId="18" borderId="0"/>
    <xf numFmtId="0" fontId="29" fillId="20" borderId="0">
      <alignment vertical="center" wrapText="1"/>
    </xf>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29" fillId="20" borderId="0">
      <alignment vertical="center" wrapText="1"/>
    </xf>
    <xf numFmtId="0" fontId="29" fillId="20" borderId="0">
      <alignment vertical="center" wrapText="1"/>
    </xf>
    <xf numFmtId="0" fontId="17" fillId="18" borderId="0"/>
    <xf numFmtId="0" fontId="29" fillId="20" borderId="0">
      <alignment vertical="center" wrapText="1"/>
    </xf>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29" fillId="20" borderId="0">
      <alignment vertical="center" wrapText="1"/>
    </xf>
    <xf numFmtId="0" fontId="17" fillId="18" borderId="0"/>
    <xf numFmtId="0" fontId="17" fillId="18" borderId="0"/>
    <xf numFmtId="0" fontId="29" fillId="20" borderId="0">
      <alignment vertical="center" wrapText="1"/>
    </xf>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29" fillId="20" borderId="0">
      <alignment vertical="center" wrapText="1"/>
    </xf>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29" fillId="20" borderId="0">
      <alignment vertical="center" wrapText="1"/>
    </xf>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29" fillId="20" borderId="0">
      <alignment vertical="center" wrapText="1"/>
    </xf>
    <xf numFmtId="0" fontId="17" fillId="18" borderId="0"/>
    <xf numFmtId="0" fontId="30" fillId="18" borderId="0"/>
    <xf numFmtId="0" fontId="29" fillId="20" borderId="0">
      <alignment vertical="center" wrapText="1"/>
    </xf>
    <xf numFmtId="0" fontId="30" fillId="18" borderId="0"/>
    <xf numFmtId="0" fontId="30" fillId="18" borderId="0"/>
    <xf numFmtId="0" fontId="29" fillId="20" borderId="0">
      <alignment vertical="center" wrapText="1"/>
    </xf>
    <xf numFmtId="0" fontId="29" fillId="20" borderId="0">
      <alignment vertical="center" wrapText="1"/>
    </xf>
    <xf numFmtId="0" fontId="30" fillId="18" borderId="0"/>
    <xf numFmtId="0" fontId="29" fillId="20" borderId="0">
      <alignment vertical="center" wrapText="1"/>
    </xf>
    <xf numFmtId="0" fontId="30" fillId="18" borderId="0"/>
    <xf numFmtId="0" fontId="30" fillId="18" borderId="0"/>
    <xf numFmtId="0" fontId="29" fillId="20" borderId="0">
      <alignment vertical="center" wrapText="1"/>
    </xf>
    <xf numFmtId="0" fontId="30" fillId="18" borderId="0"/>
    <xf numFmtId="0" fontId="30" fillId="18" borderId="0"/>
    <xf numFmtId="0" fontId="29" fillId="20" borderId="0">
      <alignment vertical="center" wrapText="1"/>
    </xf>
    <xf numFmtId="0" fontId="30" fillId="18" borderId="0"/>
    <xf numFmtId="0" fontId="29" fillId="20" borderId="0">
      <alignment vertical="center" wrapText="1"/>
    </xf>
    <xf numFmtId="0" fontId="30" fillId="18" borderId="0"/>
    <xf numFmtId="0" fontId="30" fillId="18" borderId="0"/>
    <xf numFmtId="0" fontId="29" fillId="20" borderId="0">
      <alignment vertical="center" wrapText="1"/>
    </xf>
    <xf numFmtId="0" fontId="30" fillId="18" borderId="0"/>
    <xf numFmtId="0" fontId="29" fillId="20" borderId="0">
      <alignment vertical="center" wrapText="1"/>
    </xf>
    <xf numFmtId="0" fontId="32" fillId="18" borderId="0"/>
    <xf numFmtId="0" fontId="33" fillId="20" borderId="0">
      <alignment vertical="center" wrapText="1"/>
    </xf>
    <xf numFmtId="0" fontId="32" fillId="18" borderId="0"/>
    <xf numFmtId="0" fontId="32" fillId="18" borderId="0"/>
    <xf numFmtId="0" fontId="33" fillId="20" borderId="0">
      <alignment vertical="center" wrapText="1"/>
    </xf>
    <xf numFmtId="0" fontId="33" fillId="20" borderId="0">
      <alignment vertical="center" wrapText="1"/>
    </xf>
    <xf numFmtId="0" fontId="32" fillId="18" borderId="0"/>
    <xf numFmtId="0" fontId="33" fillId="20" borderId="0">
      <alignment vertical="center" wrapText="1"/>
    </xf>
    <xf numFmtId="0" fontId="32" fillId="18" borderId="0"/>
    <xf numFmtId="0" fontId="32" fillId="18" borderId="0"/>
    <xf numFmtId="0" fontId="33" fillId="20" borderId="0">
      <alignment vertical="center" wrapText="1"/>
    </xf>
    <xf numFmtId="0" fontId="32" fillId="18" borderId="0"/>
    <xf numFmtId="0" fontId="32" fillId="18" borderId="0"/>
    <xf numFmtId="0" fontId="33" fillId="20" borderId="0">
      <alignment vertical="center" wrapText="1"/>
    </xf>
    <xf numFmtId="0" fontId="32" fillId="18" borderId="0"/>
    <xf numFmtId="0" fontId="33" fillId="20" borderId="0">
      <alignment vertical="center" wrapText="1"/>
    </xf>
    <xf numFmtId="0" fontId="32" fillId="18" borderId="0"/>
    <xf numFmtId="0" fontId="32" fillId="18" borderId="0"/>
    <xf numFmtId="0" fontId="33" fillId="20" borderId="0">
      <alignment vertical="center" wrapText="1"/>
    </xf>
    <xf numFmtId="0" fontId="32" fillId="18" borderId="0"/>
    <xf numFmtId="0" fontId="33" fillId="20" borderId="0">
      <alignment vertical="center" wrapText="1"/>
    </xf>
    <xf numFmtId="0" fontId="17" fillId="18" borderId="0"/>
    <xf numFmtId="0" fontId="29" fillId="20" borderId="0">
      <alignment vertical="center" wrapText="1"/>
    </xf>
    <xf numFmtId="0" fontId="17" fillId="18" borderId="0"/>
    <xf numFmtId="0" fontId="17" fillId="18" borderId="0"/>
    <xf numFmtId="0" fontId="17" fillId="18" borderId="0"/>
    <xf numFmtId="0" fontId="29" fillId="20" borderId="0">
      <alignment vertical="center" wrapText="1"/>
    </xf>
    <xf numFmtId="0" fontId="17" fillId="18" borderId="0"/>
    <xf numFmtId="0" fontId="17" fillId="18" borderId="0"/>
    <xf numFmtId="0" fontId="29" fillId="20" borderId="0">
      <alignment vertical="center" wrapText="1"/>
    </xf>
    <xf numFmtId="0" fontId="17" fillId="18" borderId="0"/>
    <xf numFmtId="0" fontId="29" fillId="20" borderId="0">
      <alignment vertical="center" wrapText="1"/>
    </xf>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29" fillId="20" borderId="0">
      <alignment vertical="center" wrapText="1"/>
    </xf>
    <xf numFmtId="0" fontId="17" fillId="18" borderId="0"/>
    <xf numFmtId="0" fontId="17" fillId="18" borderId="0"/>
    <xf numFmtId="0" fontId="17" fillId="18" borderId="0"/>
    <xf numFmtId="0" fontId="17" fillId="18" borderId="0"/>
    <xf numFmtId="0" fontId="29" fillId="20" borderId="0">
      <alignment vertical="center" wrapText="1"/>
    </xf>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17" fillId="18" borderId="0"/>
    <xf numFmtId="0" fontId="29" fillId="20" borderId="0">
      <alignment vertical="center" wrapText="1"/>
    </xf>
    <xf numFmtId="0" fontId="17" fillId="18" borderId="0"/>
    <xf numFmtId="0" fontId="17" fillId="18" borderId="0"/>
    <xf numFmtId="0" fontId="17" fillId="18" borderId="0"/>
    <xf numFmtId="0" fontId="29" fillId="20" borderId="0">
      <alignment vertical="center" wrapText="1"/>
    </xf>
    <xf numFmtId="0" fontId="17" fillId="18" borderId="0"/>
    <xf numFmtId="0" fontId="17" fillId="18" borderId="0"/>
    <xf numFmtId="0" fontId="29" fillId="20" borderId="0">
      <alignment vertical="center" wrapText="1"/>
    </xf>
    <xf numFmtId="0" fontId="17" fillId="18" borderId="0"/>
    <xf numFmtId="0" fontId="36" fillId="18" borderId="0"/>
    <xf numFmtId="0" fontId="37" fillId="20" borderId="0">
      <alignment vertical="center" wrapText="1"/>
    </xf>
    <xf numFmtId="0" fontId="36" fillId="18" borderId="0"/>
    <xf numFmtId="0" fontId="36" fillId="18" borderId="0"/>
    <xf numFmtId="0" fontId="37" fillId="20" borderId="0">
      <alignment vertical="center" wrapText="1"/>
    </xf>
    <xf numFmtId="0" fontId="37" fillId="20" borderId="0">
      <alignment vertical="center" wrapText="1"/>
    </xf>
    <xf numFmtId="0" fontId="36" fillId="18" borderId="0"/>
    <xf numFmtId="0" fontId="37" fillId="20" borderId="0">
      <alignment vertical="center" wrapText="1"/>
    </xf>
    <xf numFmtId="0" fontId="36" fillId="18" borderId="0"/>
    <xf numFmtId="0" fontId="37" fillId="20" borderId="0">
      <alignment vertical="center" wrapText="1"/>
    </xf>
    <xf numFmtId="0" fontId="36" fillId="18" borderId="0"/>
    <xf numFmtId="0" fontId="36" fillId="18" borderId="0"/>
    <xf numFmtId="0" fontId="37" fillId="20" borderId="0">
      <alignment vertical="center" wrapText="1"/>
    </xf>
    <xf numFmtId="0" fontId="36" fillId="18" borderId="0"/>
    <xf numFmtId="0" fontId="37" fillId="20" borderId="0">
      <alignment vertical="center" wrapText="1"/>
    </xf>
    <xf numFmtId="0" fontId="36" fillId="18" borderId="0"/>
    <xf numFmtId="0" fontId="36" fillId="18" borderId="0"/>
    <xf numFmtId="0" fontId="37" fillId="20" borderId="0">
      <alignment vertical="center" wrapText="1"/>
    </xf>
    <xf numFmtId="0" fontId="36" fillId="18" borderId="0"/>
    <xf numFmtId="0" fontId="37" fillId="20" borderId="0">
      <alignment vertical="center" wrapText="1"/>
    </xf>
    <xf numFmtId="0" fontId="38" fillId="18" borderId="0"/>
    <xf numFmtId="0" fontId="39" fillId="20" borderId="0">
      <alignment vertical="center" wrapText="1"/>
    </xf>
    <xf numFmtId="0" fontId="38" fillId="18" borderId="0"/>
    <xf numFmtId="0" fontId="38" fillId="18" borderId="0"/>
    <xf numFmtId="0" fontId="39" fillId="20" borderId="0">
      <alignment vertical="center" wrapText="1"/>
    </xf>
    <xf numFmtId="0" fontId="39" fillId="20" borderId="0">
      <alignment vertical="center" wrapText="1"/>
    </xf>
    <xf numFmtId="0" fontId="38" fillId="18" borderId="0"/>
    <xf numFmtId="0" fontId="39" fillId="20" borderId="0">
      <alignment vertical="center" wrapText="1"/>
    </xf>
    <xf numFmtId="0" fontId="38" fillId="18" borderId="0"/>
    <xf numFmtId="0" fontId="39" fillId="20" borderId="0">
      <alignment vertical="center" wrapText="1"/>
    </xf>
    <xf numFmtId="0" fontId="38" fillId="18" borderId="0"/>
    <xf numFmtId="0" fontId="38" fillId="18" borderId="0"/>
    <xf numFmtId="0" fontId="39" fillId="20" borderId="0">
      <alignment vertical="center" wrapText="1"/>
    </xf>
    <xf numFmtId="0" fontId="38" fillId="18" borderId="0"/>
    <xf numFmtId="0" fontId="39" fillId="20" borderId="0">
      <alignment vertical="center" wrapText="1"/>
    </xf>
    <xf numFmtId="0" fontId="38" fillId="18" borderId="0"/>
    <xf numFmtId="0" fontId="38" fillId="18" borderId="0"/>
    <xf numFmtId="0" fontId="39" fillId="20" borderId="0">
      <alignment vertical="center" wrapText="1"/>
    </xf>
    <xf numFmtId="0" fontId="38" fillId="18" borderId="0"/>
    <xf numFmtId="0" fontId="39" fillId="20" borderId="0">
      <alignment vertical="center" wrapText="1"/>
    </xf>
    <xf numFmtId="0" fontId="40" fillId="18" borderId="0"/>
    <xf numFmtId="0" fontId="41" fillId="20" borderId="0">
      <alignment vertical="center" wrapText="1"/>
    </xf>
    <xf numFmtId="0" fontId="40" fillId="18" borderId="0"/>
    <xf numFmtId="0" fontId="40" fillId="18" borderId="0"/>
    <xf numFmtId="0" fontId="41" fillId="20" borderId="0">
      <alignment vertical="center" wrapText="1"/>
    </xf>
    <xf numFmtId="0" fontId="40" fillId="18" borderId="0"/>
    <xf numFmtId="0" fontId="41" fillId="20" borderId="0">
      <alignment vertical="center" wrapText="1"/>
    </xf>
    <xf numFmtId="0" fontId="40" fillId="18" borderId="0"/>
    <xf numFmtId="0" fontId="41" fillId="20" borderId="0">
      <alignment vertical="center" wrapText="1"/>
    </xf>
    <xf numFmtId="0" fontId="40" fillId="18" borderId="0"/>
    <xf numFmtId="0" fontId="40" fillId="18" borderId="0"/>
    <xf numFmtId="0" fontId="40" fillId="18" borderId="0"/>
    <xf numFmtId="0" fontId="41" fillId="20" borderId="0">
      <alignment vertical="center" wrapText="1"/>
    </xf>
    <xf numFmtId="0" fontId="40" fillId="18" borderId="0"/>
    <xf numFmtId="0" fontId="40" fillId="18" borderId="0"/>
    <xf numFmtId="0" fontId="41" fillId="20" borderId="0">
      <alignment vertical="center" wrapText="1"/>
    </xf>
    <xf numFmtId="0" fontId="40" fillId="18" borderId="0"/>
    <xf numFmtId="0" fontId="41" fillId="20" borderId="0">
      <alignment vertical="center" wrapText="1"/>
    </xf>
    <xf numFmtId="0" fontId="40" fillId="18" borderId="0"/>
    <xf numFmtId="0" fontId="40" fillId="18" borderId="0"/>
    <xf numFmtId="0" fontId="40" fillId="18" borderId="0"/>
    <xf numFmtId="0" fontId="41" fillId="20" borderId="0">
      <alignment vertical="center" wrapText="1"/>
    </xf>
    <xf numFmtId="0" fontId="40" fillId="18" borderId="0"/>
    <xf numFmtId="0" fontId="40" fillId="18" borderId="0"/>
    <xf numFmtId="0" fontId="41" fillId="20" borderId="0">
      <alignment vertical="center" wrapText="1"/>
    </xf>
    <xf numFmtId="0" fontId="24" fillId="0" borderId="0"/>
    <xf numFmtId="0" fontId="24" fillId="0" borderId="0"/>
    <xf numFmtId="0" fontId="24" fillId="0" borderId="0"/>
    <xf numFmtId="0" fontId="24" fillId="0" borderId="0"/>
    <xf numFmtId="0" fontId="17" fillId="0" borderId="0"/>
    <xf numFmtId="0" fontId="22" fillId="0" borderId="0"/>
    <xf numFmtId="0" fontId="22" fillId="0" borderId="0"/>
    <xf numFmtId="0" fontId="26" fillId="0" borderId="0"/>
    <xf numFmtId="0" fontId="17"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7" fillId="0" borderId="0" applyFont="0" applyFill="0" applyBorder="0" applyAlignment="0" applyProtection="0"/>
    <xf numFmtId="0" fontId="17" fillId="0" borderId="0" applyFont="0" applyFill="0" applyBorder="0" applyAlignment="0" applyProtection="0"/>
    <xf numFmtId="0" fontId="24" fillId="0" borderId="0"/>
    <xf numFmtId="0" fontId="22" fillId="0" borderId="0"/>
    <xf numFmtId="0" fontId="17" fillId="0" borderId="0"/>
    <xf numFmtId="0" fontId="46" fillId="0" borderId="0">
      <alignment vertical="top"/>
    </xf>
    <xf numFmtId="198" fontId="47" fillId="0" borderId="8">
      <alignment horizontal="centerContinuous"/>
    </xf>
    <xf numFmtId="198" fontId="47" fillId="0" borderId="8">
      <alignment horizontal="center"/>
    </xf>
    <xf numFmtId="0" fontId="17" fillId="0" borderId="0"/>
    <xf numFmtId="0" fontId="48" fillId="0" borderId="0"/>
    <xf numFmtId="0" fontId="49" fillId="0" borderId="0"/>
    <xf numFmtId="0" fontId="30" fillId="0" borderId="5"/>
    <xf numFmtId="3" fontId="30" fillId="0" borderId="12"/>
    <xf numFmtId="3" fontId="50" fillId="0" borderId="0"/>
    <xf numFmtId="10" fontId="50" fillId="0" borderId="0"/>
    <xf numFmtId="4" fontId="50" fillId="0" borderId="0"/>
    <xf numFmtId="199" fontId="50" fillId="0" borderId="0"/>
    <xf numFmtId="3" fontId="51" fillId="0" borderId="0"/>
    <xf numFmtId="10" fontId="51" fillId="0" borderId="0"/>
    <xf numFmtId="4" fontId="51" fillId="0" borderId="0"/>
    <xf numFmtId="199" fontId="51" fillId="0" borderId="0"/>
    <xf numFmtId="3" fontId="17" fillId="0" borderId="13"/>
    <xf numFmtId="3" fontId="17" fillId="0" borderId="14"/>
    <xf numFmtId="3" fontId="32" fillId="0" borderId="13"/>
    <xf numFmtId="0" fontId="46" fillId="21" borderId="0">
      <alignment wrapText="1"/>
    </xf>
    <xf numFmtId="0" fontId="46" fillId="0" borderId="0">
      <alignment wrapText="1"/>
    </xf>
    <xf numFmtId="0" fontId="46" fillId="20" borderId="0" applyNumberFormat="0">
      <alignment horizontal="right" vertical="top" wrapText="1"/>
    </xf>
    <xf numFmtId="0" fontId="52" fillId="0" borderId="1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53" fillId="27"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53" fillId="27" borderId="0" applyNumberFormat="0" applyBorder="0" applyAlignment="0" applyProtection="0"/>
    <xf numFmtId="40" fontId="17" fillId="0" borderId="0" applyFont="0" applyFill="0" applyBorder="0" applyAlignment="0" applyProtection="0"/>
    <xf numFmtId="0" fontId="46" fillId="17" borderId="0">
      <alignment wrapText="1"/>
    </xf>
    <xf numFmtId="0" fontId="46" fillId="0" borderId="0">
      <alignment wrapText="1"/>
    </xf>
    <xf numFmtId="0" fontId="46" fillId="21" borderId="0" applyNumberFormat="0">
      <alignment horizontal="right" vertical="top" wrapText="1"/>
    </xf>
    <xf numFmtId="0" fontId="53"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25" borderId="0" applyNumberFormat="0" applyBorder="0" applyAlignment="0" applyProtection="0"/>
    <xf numFmtId="0" fontId="53" fillId="28" borderId="0" applyNumberFormat="0" applyBorder="0" applyAlignment="0" applyProtection="0"/>
    <xf numFmtId="0" fontId="53" fillId="31" borderId="0" applyNumberFormat="0" applyBorder="0" applyAlignment="0" applyProtection="0"/>
    <xf numFmtId="0" fontId="53"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25" borderId="0" applyNumberFormat="0" applyBorder="0" applyAlignment="0" applyProtection="0"/>
    <xf numFmtId="0" fontId="53" fillId="28" borderId="0" applyNumberFormat="0" applyBorder="0" applyAlignment="0" applyProtection="0"/>
    <xf numFmtId="0" fontId="53" fillId="31" borderId="0" applyNumberFormat="0" applyBorder="0" applyAlignment="0" applyProtection="0"/>
    <xf numFmtId="0" fontId="1" fillId="13" borderId="0" applyNumberFormat="0" applyBorder="0" applyAlignment="0" applyProtection="0"/>
    <xf numFmtId="0" fontId="53" fillId="28" borderId="0" applyNumberFormat="0" applyBorder="0" applyAlignment="0" applyProtection="0"/>
    <xf numFmtId="0" fontId="17" fillId="0" borderId="0" applyFont="0" applyFill="0" applyBorder="0" applyAlignment="0" applyProtection="0"/>
    <xf numFmtId="0" fontId="54" fillId="32" borderId="0" applyNumberFormat="0" applyBorder="0" applyAlignment="0" applyProtection="0"/>
    <xf numFmtId="0" fontId="54" fillId="29" borderId="0" applyNumberFormat="0" applyBorder="0" applyAlignment="0" applyProtection="0"/>
    <xf numFmtId="0" fontId="54" fillId="30"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5" borderId="0" applyNumberFormat="0" applyBorder="0" applyAlignment="0" applyProtection="0"/>
    <xf numFmtId="0" fontId="54" fillId="32" borderId="0" applyNumberFormat="0" applyBorder="0" applyAlignment="0" applyProtection="0"/>
    <xf numFmtId="0" fontId="54" fillId="29" borderId="0" applyNumberFormat="0" applyBorder="0" applyAlignment="0" applyProtection="0"/>
    <xf numFmtId="0" fontId="54" fillId="30"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5" borderId="0" applyNumberFormat="0" applyBorder="0" applyAlignment="0" applyProtection="0"/>
    <xf numFmtId="0" fontId="17" fillId="0" borderId="0"/>
    <xf numFmtId="0" fontId="54" fillId="36" borderId="0" applyNumberFormat="0" applyBorder="0" applyAlignment="0" applyProtection="0"/>
    <xf numFmtId="0" fontId="54" fillId="37" borderId="0" applyNumberFormat="0" applyBorder="0" applyAlignment="0" applyProtection="0"/>
    <xf numFmtId="0" fontId="54" fillId="3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9" borderId="0" applyNumberFormat="0" applyBorder="0" applyAlignment="0" applyProtection="0"/>
    <xf numFmtId="0" fontId="40" fillId="0" borderId="0" applyNumberFormat="0" applyAlignment="0"/>
    <xf numFmtId="0" fontId="17" fillId="0" borderId="0"/>
    <xf numFmtId="0" fontId="55" fillId="23" borderId="0" applyNumberFormat="0" applyBorder="0" applyAlignment="0" applyProtection="0"/>
    <xf numFmtId="200" fontId="17" fillId="0" borderId="0" applyFont="0" applyFill="0" applyBorder="0" applyAlignment="0" applyProtection="0"/>
    <xf numFmtId="0" fontId="56" fillId="0" borderId="0" applyNumberFormat="0" applyFill="0" applyBorder="0" applyAlignment="0" applyProtection="0"/>
    <xf numFmtId="0" fontId="57" fillId="0" borderId="15">
      <alignment horizontal="center"/>
    </xf>
    <xf numFmtId="0" fontId="17" fillId="0" borderId="15">
      <alignment horizontal="center"/>
    </xf>
    <xf numFmtId="0" fontId="58" fillId="0" borderId="15">
      <alignment horizontal="center"/>
    </xf>
    <xf numFmtId="0" fontId="40" fillId="0" borderId="15">
      <alignment horizontal="center"/>
    </xf>
    <xf numFmtId="0" fontId="59" fillId="0" borderId="0">
      <alignment horizontal="center" vertical="top" wrapText="1"/>
    </xf>
    <xf numFmtId="0" fontId="60" fillId="0" borderId="16" applyNumberFormat="0" applyFont="0" applyFill="0" applyAlignment="0" applyProtection="0"/>
    <xf numFmtId="0" fontId="60" fillId="0" borderId="17" applyNumberFormat="0" applyFont="0" applyFill="0" applyAlignment="0" applyProtection="0"/>
    <xf numFmtId="0" fontId="61" fillId="0" borderId="5">
      <alignment horizontal="left" wrapText="1"/>
    </xf>
    <xf numFmtId="0" fontId="17" fillId="0" borderId="0" applyFill="0" applyBorder="0" applyAlignment="0"/>
    <xf numFmtId="0" fontId="62" fillId="40" borderId="18" applyNumberFormat="0" applyAlignment="0" applyProtection="0"/>
    <xf numFmtId="0" fontId="63" fillId="41" borderId="19" applyNumberFormat="0" applyAlignment="0" applyProtection="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0" fontId="64" fillId="0" borderId="0" applyNumberFormat="0" applyAlignment="0">
      <alignment horizontal="left"/>
    </xf>
    <xf numFmtId="15" fontId="65" fillId="0" borderId="0">
      <alignment horizontal="right" vertical="center"/>
    </xf>
    <xf numFmtId="14" fontId="17" fillId="0" borderId="20" applyFill="0" applyBorder="0"/>
    <xf numFmtId="15" fontId="17" fillId="0" borderId="0" applyFont="0" applyFill="0" applyBorder="0" applyAlignment="0" applyProtection="0"/>
    <xf numFmtId="0" fontId="40" fillId="0" borderId="0" applyFont="0">
      <alignment horizontal="center" vertical="center" wrapText="1"/>
    </xf>
    <xf numFmtId="202" fontId="46" fillId="0" borderId="7">
      <alignment vertical="center"/>
    </xf>
    <xf numFmtId="203" fontId="66" fillId="0" borderId="7">
      <alignment vertical="center"/>
    </xf>
    <xf numFmtId="204" fontId="66" fillId="0" borderId="7">
      <alignment vertical="center"/>
    </xf>
    <xf numFmtId="205" fontId="66" fillId="0" borderId="7">
      <alignment vertical="center"/>
    </xf>
    <xf numFmtId="165" fontId="17" fillId="0" borderId="0" applyFont="0" applyFill="0" applyBorder="0" applyAlignment="0" applyProtection="0"/>
    <xf numFmtId="165" fontId="53" fillId="0" borderId="0" applyFont="0" applyFill="0" applyBorder="0" applyAlignment="0" applyProtection="0"/>
    <xf numFmtId="206" fontId="17" fillId="16" borderId="21" applyFont="0" applyFill="0" applyBorder="0" applyAlignment="0" applyProtection="0">
      <alignment vertical="center"/>
    </xf>
    <xf numFmtId="197" fontId="67" fillId="17" borderId="0" applyBorder="0" applyAlignment="0" applyProtection="0"/>
    <xf numFmtId="1" fontId="68" fillId="0" borderId="22" applyNumberFormat="0" applyFont="0" applyAlignment="0"/>
    <xf numFmtId="197" fontId="67" fillId="0" borderId="0" applyFill="0" applyBorder="0" applyAlignment="0" applyProtection="0"/>
    <xf numFmtId="207" fontId="17" fillId="0" borderId="0" applyFill="0" applyBorder="0" applyAlignment="0" applyProtection="0">
      <alignment horizontal="right"/>
    </xf>
    <xf numFmtId="208" fontId="17" fillId="0" borderId="0" applyFill="0" applyBorder="0" applyAlignment="0" applyProtection="0"/>
    <xf numFmtId="208" fontId="40" fillId="0" borderId="0" applyFill="0" applyBorder="0" applyProtection="0">
      <alignment vertical="top"/>
    </xf>
    <xf numFmtId="208" fontId="67" fillId="17" borderId="0" applyBorder="0" applyAlignment="0" applyProtection="0"/>
    <xf numFmtId="209" fontId="69" fillId="18" borderId="0" applyBorder="0" applyProtection="0">
      <alignment horizontal="right" vertical="top"/>
    </xf>
    <xf numFmtId="208" fontId="67" fillId="17" borderId="0" applyBorder="0" applyAlignment="0" applyProtection="0"/>
    <xf numFmtId="208" fontId="67" fillId="0" borderId="0" applyFill="0" applyBorder="0" applyAlignment="0" applyProtection="0"/>
    <xf numFmtId="208" fontId="17" fillId="0" borderId="0" applyFill="0" applyBorder="0" applyAlignment="0" applyProtection="0"/>
    <xf numFmtId="197" fontId="17" fillId="0" borderId="0" applyFill="0" applyBorder="0" applyProtection="0">
      <alignment vertical="top"/>
    </xf>
    <xf numFmtId="184" fontId="30" fillId="0" borderId="0"/>
    <xf numFmtId="165" fontId="17" fillId="0" borderId="0" applyFont="0" applyFill="0" applyBorder="0" applyAlignment="0" applyProtection="0"/>
    <xf numFmtId="0" fontId="21" fillId="42" borderId="0">
      <protection hidden="1"/>
    </xf>
    <xf numFmtId="0" fontId="70" fillId="0" borderId="0" applyNumberFormat="0" applyAlignment="0">
      <alignment horizontal="left"/>
    </xf>
    <xf numFmtId="0" fontId="71" fillId="40" borderId="0"/>
    <xf numFmtId="3" fontId="17" fillId="18" borderId="1"/>
    <xf numFmtId="210" fontId="17" fillId="0" borderId="0" applyFont="0" applyFill="0" applyBorder="0" applyAlignment="0" applyProtection="0"/>
    <xf numFmtId="211" fontId="17" fillId="0" borderId="0" applyFont="0" applyFill="0" applyBorder="0" applyAlignment="0" applyProtection="0"/>
    <xf numFmtId="212" fontId="17" fillId="0" borderId="0" applyFont="0" applyFill="0" applyBorder="0" applyAlignment="0" applyProtection="0"/>
    <xf numFmtId="44" fontId="17" fillId="0" borderId="0" applyFont="0" applyFill="0" applyBorder="0" applyAlignment="0" applyProtection="0"/>
    <xf numFmtId="0" fontId="72" fillId="0" borderId="0">
      <alignment vertical="top" wrapText="1"/>
    </xf>
    <xf numFmtId="0" fontId="73" fillId="0" borderId="0" applyNumberFormat="0" applyFill="0" applyBorder="0" applyAlignment="0" applyProtection="0"/>
    <xf numFmtId="0" fontId="74" fillId="0" borderId="0" applyNumberFormat="0"/>
    <xf numFmtId="0" fontId="75" fillId="0" borderId="0">
      <alignment horizontal="center" wrapText="1"/>
    </xf>
    <xf numFmtId="170" fontId="17" fillId="0" borderId="1"/>
    <xf numFmtId="0" fontId="17" fillId="0" borderId="0"/>
    <xf numFmtId="0" fontId="76" fillId="0" borderId="0" applyNumberFormat="0" applyFill="0" applyBorder="0" applyAlignment="0" applyProtection="0">
      <alignment vertical="top"/>
      <protection locked="0"/>
    </xf>
    <xf numFmtId="213" fontId="17" fillId="0" borderId="7" applyFont="0" applyFill="0" applyBorder="0" applyAlignment="0" applyProtection="0">
      <protection hidden="1"/>
    </xf>
    <xf numFmtId="214" fontId="17" fillId="0" borderId="0" applyFont="0" applyFill="0" applyBorder="0" applyAlignment="0" applyProtection="0"/>
    <xf numFmtId="215" fontId="77" fillId="0" borderId="0" applyFont="0" applyFill="0" applyBorder="0" applyAlignment="0" applyProtection="0"/>
    <xf numFmtId="216" fontId="17" fillId="0" borderId="0" applyFont="0" applyFill="0" applyBorder="0" applyAlignment="0" applyProtection="0"/>
    <xf numFmtId="217" fontId="77" fillId="0" borderId="0" applyFont="0" applyFill="0" applyBorder="0" applyAlignment="0" applyProtection="0"/>
    <xf numFmtId="214" fontId="17" fillId="0" borderId="0" applyFont="0" applyFill="0" applyBorder="0" applyAlignment="0" applyProtection="0"/>
    <xf numFmtId="0" fontId="17" fillId="43" borderId="0" applyNumberFormat="0" applyFont="0" applyBorder="0" applyAlignment="0" applyProtection="0"/>
    <xf numFmtId="0" fontId="17" fillId="18" borderId="0"/>
    <xf numFmtId="0" fontId="40" fillId="44" borderId="23" applyFill="0"/>
    <xf numFmtId="0" fontId="78" fillId="24" borderId="0" applyNumberFormat="0" applyBorder="0" applyAlignment="0" applyProtection="0"/>
    <xf numFmtId="0" fontId="17" fillId="45" borderId="7" applyNumberFormat="0" applyFont="0" applyBorder="0" applyAlignment="0" applyProtection="0"/>
    <xf numFmtId="38" fontId="40" fillId="18" borderId="0" applyNumberFormat="0" applyBorder="0" applyAlignment="0" applyProtection="0"/>
    <xf numFmtId="0" fontId="17" fillId="46" borderId="0" applyNumberFormat="0" applyFont="0" applyBorder="0" applyAlignment="0" applyProtection="0"/>
    <xf numFmtId="0" fontId="79" fillId="0" borderId="24" applyNumberFormat="0" applyAlignment="0" applyProtection="0">
      <alignment horizontal="left" vertical="center"/>
    </xf>
    <xf numFmtId="0" fontId="79" fillId="0" borderId="3">
      <alignment horizontal="left" vertical="center"/>
    </xf>
    <xf numFmtId="0" fontId="79" fillId="47" borderId="3" applyFill="0">
      <alignment horizontal="center"/>
    </xf>
    <xf numFmtId="0" fontId="30" fillId="47" borderId="3" applyFill="0">
      <alignment horizontal="center"/>
    </xf>
    <xf numFmtId="0" fontId="80" fillId="0" borderId="0" applyNumberFormat="0" applyFill="0" applyBorder="0" applyAlignment="0" applyProtection="0"/>
    <xf numFmtId="0" fontId="81" fillId="0" borderId="25" applyNumberFormat="0" applyFill="0" applyAlignment="0" applyProtection="0"/>
    <xf numFmtId="0" fontId="82" fillId="0" borderId="26" applyNumberFormat="0" applyFill="0" applyAlignment="0" applyProtection="0"/>
    <xf numFmtId="0" fontId="83" fillId="0" borderId="27" applyNumberFormat="0" applyFill="0" applyAlignment="0" applyProtection="0"/>
    <xf numFmtId="0" fontId="83" fillId="0" borderId="0" applyNumberFormat="0" applyFill="0" applyBorder="0" applyAlignment="0" applyProtection="0"/>
    <xf numFmtId="38" fontId="84" fillId="0" borderId="0" applyNumberFormat="0" applyFill="0" applyBorder="0" applyAlignment="0" applyProtection="0"/>
    <xf numFmtId="0" fontId="85" fillId="0" borderId="0" applyNumberFormat="0" applyFill="0" applyBorder="0" applyAlignment="0" applyProtection="0">
      <alignment vertical="top"/>
      <protection locked="0"/>
    </xf>
    <xf numFmtId="0" fontId="86" fillId="27" borderId="18" applyNumberFormat="0" applyAlignment="0" applyProtection="0"/>
    <xf numFmtId="218" fontId="87" fillId="0" borderId="7">
      <alignment vertical="center"/>
    </xf>
    <xf numFmtId="202" fontId="87" fillId="0" borderId="7">
      <alignment vertical="center"/>
    </xf>
    <xf numFmtId="10" fontId="40" fillId="19" borderId="1" applyNumberFormat="0" applyBorder="0" applyAlignment="0" applyProtection="0"/>
    <xf numFmtId="203" fontId="87" fillId="0" borderId="7">
      <alignment vertical="center"/>
    </xf>
    <xf numFmtId="204" fontId="87" fillId="0" borderId="7">
      <alignment vertical="center"/>
    </xf>
    <xf numFmtId="205" fontId="87" fillId="0" borderId="7">
      <alignment vertical="center"/>
    </xf>
    <xf numFmtId="0" fontId="86" fillId="27" borderId="28" applyNumberFormat="0" applyAlignment="0" applyProtection="0"/>
    <xf numFmtId="1" fontId="88" fillId="48" borderId="1">
      <alignment horizontal="center" vertical="center"/>
    </xf>
    <xf numFmtId="219" fontId="89" fillId="0" borderId="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8" fontId="17" fillId="0" borderId="0" applyFont="0" applyFill="0" applyBorder="0" applyAlignment="0" applyProtection="0"/>
    <xf numFmtId="43" fontId="53"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165" fontId="1" fillId="0" borderId="0" applyFont="0" applyFill="0" applyBorder="0" applyAlignment="0" applyProtection="0"/>
    <xf numFmtId="165" fontId="53" fillId="0" borderId="0" applyFont="0" applyFill="0" applyBorder="0" applyAlignment="0" applyProtection="0"/>
    <xf numFmtId="0" fontId="26" fillId="0" borderId="0"/>
    <xf numFmtId="0" fontId="26" fillId="0" borderId="0"/>
    <xf numFmtId="0" fontId="30" fillId="20" borderId="0" applyNumberFormat="0" applyBorder="0" applyAlignment="0"/>
    <xf numFmtId="0" fontId="90" fillId="0" borderId="29" applyNumberFormat="0" applyFill="0" applyAlignment="0" applyProtection="0"/>
    <xf numFmtId="220" fontId="17" fillId="16" borderId="21" applyFont="0" applyFill="0" applyBorder="0" applyAlignment="0" applyProtection="0">
      <alignment vertical="center"/>
    </xf>
    <xf numFmtId="178" fontId="17" fillId="0" borderId="0" applyFont="0" applyFill="0" applyBorder="0" applyAlignment="0" applyProtection="0"/>
    <xf numFmtId="43" fontId="1" fillId="0" borderId="0" applyFont="0" applyFill="0" applyBorder="0" applyAlignment="0" applyProtection="0"/>
    <xf numFmtId="165" fontId="53" fillId="0" borderId="0" applyFont="0" applyFill="0" applyBorder="0" applyAlignment="0" applyProtection="0"/>
    <xf numFmtId="43" fontId="53" fillId="0" borderId="0" applyFont="0" applyFill="0" applyBorder="0" applyAlignment="0" applyProtection="0"/>
    <xf numFmtId="165" fontId="1" fillId="0" borderId="0" applyFont="0" applyFill="0" applyBorder="0" applyAlignment="0" applyProtection="0"/>
    <xf numFmtId="165" fontId="53" fillId="0" borderId="0" applyFont="0" applyFill="0" applyBorder="0" applyAlignment="0" applyProtection="0"/>
    <xf numFmtId="168" fontId="17" fillId="0" borderId="0" applyFont="0" applyFill="0" applyBorder="0" applyAlignment="0" applyProtection="0"/>
    <xf numFmtId="164" fontId="91" fillId="0" borderId="0" applyFont="0" applyFill="0" applyBorder="0" applyAlignment="0" applyProtection="0"/>
    <xf numFmtId="165" fontId="91" fillId="0" borderId="0" applyFont="0" applyFill="0" applyBorder="0" applyAlignment="0" applyProtection="0"/>
    <xf numFmtId="221" fontId="17" fillId="0" borderId="0" applyFont="0" applyFill="0" applyBorder="0" applyAlignment="0" applyProtection="0"/>
    <xf numFmtId="2" fontId="92" fillId="0" borderId="30" applyFont="0" applyFill="0" applyBorder="0" applyAlignment="0"/>
    <xf numFmtId="37"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48" fillId="0" borderId="0"/>
    <xf numFmtId="222" fontId="17" fillId="0" borderId="0" applyFont="0" applyFill="0" applyBorder="0" applyAlignment="0" applyProtection="0"/>
    <xf numFmtId="181" fontId="17" fillId="0" borderId="0" applyFont="0" applyFill="0" applyBorder="0" applyAlignment="0" applyProtection="0"/>
    <xf numFmtId="223" fontId="17" fillId="0" borderId="0" applyFont="0" applyFill="0" applyBorder="0" applyAlignment="0" applyProtection="0"/>
    <xf numFmtId="224" fontId="17" fillId="0" borderId="0" applyFont="0" applyFill="0" applyBorder="0" applyAlignment="0" applyProtection="0"/>
    <xf numFmtId="17" fontId="17" fillId="0" borderId="0" applyFont="0" applyFill="0" applyBorder="0" applyAlignment="0" applyProtection="0"/>
    <xf numFmtId="37" fontId="93" fillId="0" borderId="0"/>
    <xf numFmtId="0" fontId="17" fillId="18" borderId="10" applyNumberFormat="0" applyFont="0" applyBorder="0" applyAlignment="0" applyProtection="0"/>
    <xf numFmtId="0" fontId="17" fillId="0" borderId="0"/>
    <xf numFmtId="0" fontId="1" fillId="0" borderId="0"/>
    <xf numFmtId="0" fontId="53" fillId="0" borderId="0"/>
    <xf numFmtId="0" fontId="1" fillId="0" borderId="0"/>
    <xf numFmtId="0" fontId="53" fillId="0" borderId="0"/>
    <xf numFmtId="0" fontId="1" fillId="0" borderId="0"/>
    <xf numFmtId="0" fontId="53" fillId="0" borderId="0"/>
    <xf numFmtId="0" fontId="53" fillId="0" borderId="0"/>
    <xf numFmtId="0" fontId="53" fillId="0" borderId="0"/>
    <xf numFmtId="0" fontId="1" fillId="0" borderId="0"/>
    <xf numFmtId="0" fontId="53" fillId="0" borderId="0"/>
    <xf numFmtId="0" fontId="17" fillId="0" borderId="0"/>
    <xf numFmtId="0" fontId="53" fillId="49" borderId="23" applyNumberFormat="0" applyFont="0" applyAlignment="0" applyProtection="0"/>
    <xf numFmtId="0" fontId="94" fillId="0" borderId="0" applyNumberFormat="0" applyFill="0" applyBorder="0">
      <alignment vertical="top" wrapText="1"/>
    </xf>
    <xf numFmtId="0" fontId="17" fillId="50" borderId="0" applyNumberFormat="0" applyFont="0" applyBorder="0" applyAlignment="0" applyProtection="0"/>
    <xf numFmtId="0" fontId="95" fillId="40" borderId="31" applyNumberFormat="0" applyAlignment="0" applyProtection="0"/>
    <xf numFmtId="0" fontId="17" fillId="44" borderId="0">
      <alignment horizontal="center"/>
    </xf>
    <xf numFmtId="10" fontId="17" fillId="0" borderId="0" applyFont="0" applyFill="0" applyBorder="0" applyAlignment="0" applyProtection="0"/>
    <xf numFmtId="9" fontId="17" fillId="0" borderId="0" applyFont="0" applyFill="0" applyBorder="0" applyAlignment="0" applyProtection="0"/>
    <xf numFmtId="1" fontId="17" fillId="0" borderId="30" applyNumberFormat="0" applyFont="0" applyFill="0" applyBorder="0" applyAlignment="0">
      <alignment horizontal="center"/>
    </xf>
    <xf numFmtId="0" fontId="96" fillId="51" borderId="0"/>
    <xf numFmtId="9" fontId="17" fillId="0" borderId="0" applyFont="0" applyFill="0" applyBorder="0" applyAlignment="0" applyProtection="0"/>
    <xf numFmtId="0" fontId="26" fillId="0" borderId="0"/>
    <xf numFmtId="218" fontId="46" fillId="0" borderId="7">
      <alignment vertical="center"/>
    </xf>
    <xf numFmtId="9" fontId="17" fillId="0" borderId="0" applyFont="0" applyFill="0" applyBorder="0" applyAlignment="0" applyProtection="0"/>
    <xf numFmtId="9" fontId="17" fillId="0" borderId="0" applyFont="0" applyFill="0" applyBorder="0" applyAlignment="0" applyProtection="0"/>
    <xf numFmtId="9" fontId="53" fillId="0" borderId="0" applyFont="0" applyFill="0" applyBorder="0" applyAlignment="0" applyProtection="0"/>
    <xf numFmtId="9" fontId="17" fillId="0" borderId="0" applyFont="0" applyFill="0" applyBorder="0" applyAlignment="0" applyProtection="0"/>
    <xf numFmtId="0" fontId="21" fillId="0" borderId="0" applyNumberFormat="0" applyFont="0" applyFill="0" applyBorder="0" applyAlignment="0" applyProtection="0">
      <alignment horizontal="left"/>
    </xf>
    <xf numFmtId="3" fontId="40" fillId="16" borderId="0"/>
    <xf numFmtId="225" fontId="91" fillId="0" borderId="32">
      <alignment vertical="center"/>
    </xf>
    <xf numFmtId="3" fontId="97" fillId="14" borderId="0" applyNumberFormat="0" applyFont="0" applyBorder="0" applyAlignment="0" applyProtection="0"/>
    <xf numFmtId="0" fontId="17" fillId="44" borderId="9" applyNumberFormat="0" applyFont="0" applyBorder="0" applyAlignment="0" applyProtection="0"/>
    <xf numFmtId="226" fontId="98" fillId="0" borderId="0" applyNumberFormat="0" applyFill="0" applyBorder="0" applyAlignment="0" applyProtection="0">
      <alignment horizontal="left"/>
    </xf>
    <xf numFmtId="0" fontId="17" fillId="52" borderId="0" applyNumberFormat="0" applyFont="0" applyBorder="0" applyAlignment="0" applyProtection="0"/>
    <xf numFmtId="4" fontId="99" fillId="17" borderId="33" applyNumberFormat="0" applyProtection="0">
      <alignment vertical="center"/>
    </xf>
    <xf numFmtId="4" fontId="100" fillId="17" borderId="33" applyNumberFormat="0" applyProtection="0">
      <alignment vertical="center"/>
    </xf>
    <xf numFmtId="4" fontId="101" fillId="17" borderId="33" applyNumberFormat="0" applyProtection="0">
      <alignment horizontal="left" vertical="center" indent="1"/>
    </xf>
    <xf numFmtId="0" fontId="88" fillId="17" borderId="34" applyNumberFormat="0" applyProtection="0">
      <alignment horizontal="left" vertical="top" indent="1"/>
    </xf>
    <xf numFmtId="4" fontId="102" fillId="14" borderId="35" applyNumberFormat="0" applyProtection="0">
      <alignment horizontal="left" wrapText="1"/>
    </xf>
    <xf numFmtId="4" fontId="103" fillId="44" borderId="33" applyNumberFormat="0" applyProtection="0">
      <alignment vertical="center"/>
    </xf>
    <xf numFmtId="4" fontId="104" fillId="44" borderId="34" applyNumberFormat="0" applyProtection="0">
      <alignment horizontal="right" vertical="center"/>
    </xf>
    <xf numFmtId="4" fontId="104" fillId="21" borderId="34" applyNumberFormat="0" applyProtection="0">
      <alignment horizontal="right" vertical="center"/>
    </xf>
    <xf numFmtId="4" fontId="104" fillId="53" borderId="34" applyNumberFormat="0" applyProtection="0">
      <alignment horizontal="right" vertical="center"/>
    </xf>
    <xf numFmtId="4" fontId="105" fillId="20" borderId="33" applyNumberFormat="0" applyProtection="0">
      <alignment vertical="center"/>
    </xf>
    <xf numFmtId="4" fontId="104" fillId="14" borderId="34" applyNumberFormat="0" applyProtection="0">
      <alignment horizontal="right" vertical="center"/>
    </xf>
    <xf numFmtId="4" fontId="104" fillId="54" borderId="34" applyNumberFormat="0" applyProtection="0">
      <alignment horizontal="right" vertical="center"/>
    </xf>
    <xf numFmtId="4" fontId="104" fillId="20" borderId="34" applyNumberFormat="0" applyProtection="0">
      <alignment horizontal="right" vertical="center"/>
    </xf>
    <xf numFmtId="4" fontId="103" fillId="55" borderId="33" applyNumberFormat="0" applyProtection="0">
      <alignment vertical="center"/>
    </xf>
    <xf numFmtId="4" fontId="104" fillId="56" borderId="34" applyNumberFormat="0" applyProtection="0">
      <alignment horizontal="right" vertical="center"/>
    </xf>
    <xf numFmtId="4" fontId="104" fillId="57" borderId="34" applyNumberFormat="0" applyProtection="0">
      <alignment horizontal="right" vertical="center"/>
    </xf>
    <xf numFmtId="4" fontId="104" fillId="55" borderId="34" applyNumberFormat="0" applyProtection="0">
      <alignment horizontal="right" vertical="center"/>
    </xf>
    <xf numFmtId="4" fontId="96" fillId="44" borderId="33" applyNumberFormat="0" applyProtection="0">
      <alignment vertical="center"/>
    </xf>
    <xf numFmtId="4" fontId="106" fillId="58" borderId="33" applyNumberFormat="0" applyProtection="0">
      <alignment horizontal="left" vertical="center" indent="1"/>
    </xf>
    <xf numFmtId="4" fontId="107" fillId="23" borderId="36" applyNumberFormat="0" applyProtection="0">
      <alignment horizontal="left"/>
    </xf>
    <xf numFmtId="4" fontId="108" fillId="59" borderId="33" applyNumberFormat="0" applyProtection="0">
      <alignment horizontal="left" vertical="center" indent="1"/>
    </xf>
    <xf numFmtId="4" fontId="109" fillId="15" borderId="33" applyNumberFormat="0" applyProtection="0">
      <alignment vertical="center"/>
    </xf>
    <xf numFmtId="4" fontId="110" fillId="48" borderId="33" applyNumberFormat="0" applyProtection="0">
      <alignment horizontal="left" vertical="center" indent="1"/>
    </xf>
    <xf numFmtId="4" fontId="111" fillId="47" borderId="33" applyNumberFormat="0" applyProtection="0">
      <alignment horizontal="left" vertical="center" indent="1"/>
    </xf>
    <xf numFmtId="4" fontId="112" fillId="59" borderId="33" applyNumberFormat="0" applyProtection="0">
      <alignment horizontal="left" vertical="center" indent="1"/>
    </xf>
    <xf numFmtId="0" fontId="17" fillId="59" borderId="34" applyNumberFormat="0" applyProtection="0">
      <alignment horizontal="left" vertical="center" indent="1"/>
    </xf>
    <xf numFmtId="0" fontId="17" fillId="59" borderId="34" applyNumberFormat="0" applyProtection="0">
      <alignment horizontal="left" vertical="top" indent="1"/>
    </xf>
    <xf numFmtId="0" fontId="17" fillId="60" borderId="34" applyNumberFormat="0" applyProtection="0">
      <alignment horizontal="left" vertical="center" indent="1"/>
    </xf>
    <xf numFmtId="0" fontId="17" fillId="60" borderId="34" applyNumberFormat="0" applyProtection="0">
      <alignment horizontal="left" vertical="top" indent="1"/>
    </xf>
    <xf numFmtId="0" fontId="17" fillId="15" borderId="34" applyNumberFormat="0" applyProtection="0">
      <alignment horizontal="left" vertical="center" indent="1"/>
    </xf>
    <xf numFmtId="0" fontId="17" fillId="15" borderId="34" applyNumberFormat="0" applyProtection="0">
      <alignment horizontal="left" vertical="top" indent="1"/>
    </xf>
    <xf numFmtId="0" fontId="17" fillId="47" borderId="34" applyNumberFormat="0" applyProtection="0">
      <alignment horizontal="left" vertical="center" indent="1"/>
    </xf>
    <xf numFmtId="0" fontId="17" fillId="47" borderId="34" applyNumberFormat="0" applyProtection="0">
      <alignment horizontal="left" vertical="top" indent="1"/>
    </xf>
    <xf numFmtId="4" fontId="113" fillId="48" borderId="33" applyNumberFormat="0" applyProtection="0">
      <alignment vertical="center"/>
    </xf>
    <xf numFmtId="4" fontId="114" fillId="48" borderId="33" applyNumberFormat="0" applyProtection="0">
      <alignment vertical="center"/>
    </xf>
    <xf numFmtId="4" fontId="106" fillId="47" borderId="33" applyNumberFormat="0" applyProtection="0">
      <alignment horizontal="left" vertical="center" indent="1"/>
    </xf>
    <xf numFmtId="0" fontId="91" fillId="19" borderId="34" applyNumberFormat="0" applyProtection="0">
      <alignment horizontal="left" vertical="top" indent="1"/>
    </xf>
    <xf numFmtId="4" fontId="67" fillId="0" borderId="37" applyNumberFormat="0" applyProtection="0">
      <alignment horizontal="right"/>
    </xf>
    <xf numFmtId="4" fontId="115" fillId="48" borderId="33" applyNumberFormat="0" applyProtection="0">
      <alignment vertical="center"/>
    </xf>
    <xf numFmtId="4" fontId="116" fillId="21" borderId="37" applyNumberFormat="0" applyProtection="0">
      <alignment horizontal="left" wrapText="1"/>
    </xf>
    <xf numFmtId="0" fontId="91" fillId="60" borderId="34" applyNumberFormat="0" applyProtection="0">
      <alignment horizontal="left" vertical="top" indent="1"/>
    </xf>
    <xf numFmtId="4" fontId="117" fillId="48" borderId="33" applyNumberFormat="0" applyProtection="0">
      <alignment vertical="center"/>
    </xf>
    <xf numFmtId="4" fontId="118" fillId="48" borderId="33" applyNumberFormat="0" applyProtection="0">
      <alignment vertical="center"/>
    </xf>
    <xf numFmtId="4" fontId="106" fillId="19" borderId="33" applyNumberFormat="0" applyProtection="0">
      <alignment horizontal="left" vertical="center" indent="1"/>
    </xf>
    <xf numFmtId="4" fontId="119" fillId="15" borderId="33" applyNumberFormat="0" applyProtection="0">
      <alignment horizontal="left" indent="1"/>
    </xf>
    <xf numFmtId="4" fontId="120" fillId="48" borderId="33" applyNumberFormat="0" applyProtection="0">
      <alignment vertical="center"/>
    </xf>
    <xf numFmtId="0" fontId="17" fillId="0" borderId="0" applyNumberFormat="0" applyFont="0" applyFill="0" applyBorder="0" applyAlignment="0" applyProtection="0"/>
    <xf numFmtId="0" fontId="121" fillId="0" borderId="38">
      <alignment horizontal="left" wrapText="1"/>
      <protection hidden="1"/>
    </xf>
    <xf numFmtId="0" fontId="122" fillId="0" borderId="39">
      <alignment horizontal="right" wrapText="1"/>
      <protection hidden="1"/>
    </xf>
    <xf numFmtId="0" fontId="121" fillId="0" borderId="38">
      <alignment wrapText="1"/>
      <protection hidden="1"/>
    </xf>
    <xf numFmtId="0" fontId="123" fillId="0" borderId="38">
      <alignment wrapText="1"/>
      <protection hidden="1"/>
    </xf>
    <xf numFmtId="0" fontId="21" fillId="0" borderId="39">
      <alignment horizontal="center"/>
      <protection hidden="1"/>
    </xf>
    <xf numFmtId="0" fontId="124" fillId="61" borderId="3"/>
    <xf numFmtId="0" fontId="124" fillId="61" borderId="3"/>
    <xf numFmtId="0" fontId="125" fillId="61" borderId="3"/>
    <xf numFmtId="0" fontId="21" fillId="0" borderId="39">
      <protection locked="0"/>
    </xf>
    <xf numFmtId="0" fontId="126" fillId="0" borderId="39">
      <protection hidden="1"/>
    </xf>
    <xf numFmtId="0" fontId="127" fillId="0" borderId="39">
      <alignment wrapText="1"/>
      <protection hidden="1"/>
    </xf>
    <xf numFmtId="0" fontId="128" fillId="62" borderId="0"/>
    <xf numFmtId="0" fontId="112" fillId="62" borderId="0"/>
    <xf numFmtId="0" fontId="129" fillId="48" borderId="0"/>
    <xf numFmtId="0" fontId="122" fillId="0" borderId="39">
      <protection hidden="1"/>
    </xf>
    <xf numFmtId="0" fontId="130" fillId="0" borderId="40">
      <alignment horizontal="center" vertical="center" wrapText="1"/>
      <protection hidden="1"/>
    </xf>
    <xf numFmtId="38" fontId="17" fillId="0" borderId="0"/>
    <xf numFmtId="0" fontId="131" fillId="0" borderId="0">
      <alignment horizontal="center"/>
    </xf>
    <xf numFmtId="0" fontId="132" fillId="0" borderId="39">
      <protection hidden="1"/>
    </xf>
    <xf numFmtId="0" fontId="133" fillId="0" borderId="39">
      <protection hidden="1"/>
    </xf>
    <xf numFmtId="0" fontId="134" fillId="0" borderId="39">
      <alignment wrapText="1"/>
      <protection hidden="1"/>
    </xf>
    <xf numFmtId="0" fontId="135" fillId="0" borderId="39">
      <protection hidden="1"/>
    </xf>
    <xf numFmtId="0" fontId="121" fillId="0" borderId="38">
      <alignment wrapText="1"/>
      <protection hidden="1"/>
    </xf>
    <xf numFmtId="0" fontId="17" fillId="0" borderId="0"/>
    <xf numFmtId="0" fontId="17" fillId="0" borderId="0"/>
    <xf numFmtId="4" fontId="136" fillId="0" borderId="0"/>
    <xf numFmtId="4" fontId="47" fillId="0" borderId="0">
      <alignment horizontal="center"/>
    </xf>
    <xf numFmtId="4" fontId="17" fillId="0" borderId="0"/>
    <xf numFmtId="199" fontId="17" fillId="0" borderId="0"/>
    <xf numFmtId="0" fontId="17" fillId="0" borderId="0"/>
    <xf numFmtId="0" fontId="24" fillId="0" borderId="0"/>
    <xf numFmtId="0" fontId="26" fillId="0" borderId="0"/>
    <xf numFmtId="0" fontId="26" fillId="0" borderId="0"/>
    <xf numFmtId="0" fontId="27" fillId="0" borderId="0"/>
    <xf numFmtId="0" fontId="27" fillId="0" borderId="0"/>
    <xf numFmtId="0" fontId="27" fillId="0" borderId="0"/>
    <xf numFmtId="0" fontId="27" fillId="0" borderId="0"/>
    <xf numFmtId="0" fontId="27" fillId="0" borderId="0"/>
    <xf numFmtId="0" fontId="26" fillId="0" borderId="0"/>
    <xf numFmtId="0" fontId="71" fillId="0" borderId="0" applyFill="0" applyBorder="0">
      <alignment horizontal="left"/>
    </xf>
    <xf numFmtId="40" fontId="137" fillId="0" borderId="0" applyBorder="0">
      <alignment horizontal="right"/>
    </xf>
    <xf numFmtId="0" fontId="138" fillId="61" borderId="41">
      <alignment horizontal="center" vertical="top"/>
    </xf>
    <xf numFmtId="0" fontId="139" fillId="16" borderId="41">
      <alignment horizontal="center"/>
    </xf>
    <xf numFmtId="0" fontId="140" fillId="61" borderId="41"/>
    <xf numFmtId="0" fontId="140" fillId="61" borderId="42"/>
    <xf numFmtId="0" fontId="141" fillId="61" borderId="41"/>
    <xf numFmtId="186" fontId="142" fillId="48" borderId="43">
      <alignment horizontal="right"/>
    </xf>
    <xf numFmtId="186" fontId="142" fillId="48" borderId="43">
      <alignment horizontal="right"/>
    </xf>
    <xf numFmtId="227" fontId="142" fillId="48" borderId="43">
      <alignment horizontal="right"/>
    </xf>
    <xf numFmtId="227" fontId="142" fillId="48" borderId="43">
      <alignment horizontal="right"/>
    </xf>
    <xf numFmtId="228" fontId="142" fillId="48" borderId="43">
      <alignment horizontal="right"/>
    </xf>
    <xf numFmtId="228" fontId="142" fillId="48" borderId="43">
      <alignment horizontal="right"/>
    </xf>
    <xf numFmtId="186" fontId="142" fillId="48" borderId="43">
      <alignment horizontal="right"/>
    </xf>
    <xf numFmtId="186" fontId="142" fillId="48" borderId="43">
      <alignment horizontal="right"/>
    </xf>
    <xf numFmtId="0" fontId="38" fillId="0" borderId="0" applyFill="0" applyBorder="0" applyProtection="0">
      <alignment horizontal="center" vertical="center"/>
    </xf>
    <xf numFmtId="0" fontId="38" fillId="0" borderId="0" applyFill="0" applyBorder="0" applyProtection="0"/>
    <xf numFmtId="0" fontId="143" fillId="0" borderId="0" applyFill="0" applyBorder="0" applyProtection="0">
      <alignment horizontal="left" vertical="top"/>
    </xf>
    <xf numFmtId="0" fontId="144" fillId="63" borderId="44">
      <alignment horizontal="left"/>
    </xf>
    <xf numFmtId="0" fontId="145" fillId="0" borderId="0" applyNumberFormat="0" applyFont="0" applyBorder="0" applyAlignment="0"/>
    <xf numFmtId="49" fontId="79" fillId="0" borderId="0" applyFont="0" applyFill="0" applyBorder="0" applyAlignment="0" applyProtection="0"/>
    <xf numFmtId="4" fontId="146" fillId="0" borderId="0">
      <alignment horizontal="left"/>
    </xf>
    <xf numFmtId="229" fontId="79" fillId="0" borderId="0" applyFont="0" applyFill="0" applyBorder="0" applyAlignment="0" applyProtection="0"/>
    <xf numFmtId="0" fontId="30" fillId="0" borderId="45"/>
    <xf numFmtId="0" fontId="147" fillId="0" borderId="0" applyNumberFormat="0" applyFill="0" applyBorder="0" applyAlignment="0" applyProtection="0"/>
    <xf numFmtId="3" fontId="148" fillId="0" borderId="0"/>
    <xf numFmtId="0" fontId="149" fillId="0" borderId="0" applyNumberFormat="0" applyFill="0" applyBorder="0" applyAlignment="0" applyProtection="0"/>
    <xf numFmtId="0" fontId="150" fillId="0" borderId="46" applyNumberFormat="0" applyFill="0" applyAlignment="0" applyProtection="0"/>
    <xf numFmtId="230" fontId="17" fillId="0" borderId="0" applyFont="0" applyFill="0" applyBorder="0" applyAlignment="0" applyProtection="0"/>
    <xf numFmtId="231" fontId="17" fillId="0" borderId="0" applyFont="0" applyFill="0" applyBorder="0" applyAlignment="0" applyProtection="0"/>
    <xf numFmtId="41" fontId="17" fillId="0" borderId="0" applyFont="0" applyFill="0" applyBorder="0" applyAlignment="0" applyProtection="0"/>
    <xf numFmtId="43" fontId="17" fillId="0" borderId="0" applyFont="0" applyFill="0" applyBorder="0" applyAlignment="0" applyProtection="0"/>
    <xf numFmtId="232" fontId="151" fillId="0" borderId="0">
      <alignment horizontal="left" vertical="center"/>
    </xf>
    <xf numFmtId="0" fontId="131" fillId="0" borderId="0">
      <alignment vertical="center"/>
    </xf>
    <xf numFmtId="232" fontId="152" fillId="0" borderId="0">
      <alignment horizontal="left" vertical="center"/>
    </xf>
    <xf numFmtId="199" fontId="153" fillId="0" borderId="0">
      <alignment horizontal="left" vertical="center"/>
    </xf>
    <xf numFmtId="20" fontId="21" fillId="0" borderId="0"/>
    <xf numFmtId="233" fontId="112" fillId="0" borderId="0" applyNumberFormat="0" applyFill="0" applyBorder="0" applyAlignment="0"/>
    <xf numFmtId="0" fontId="154" fillId="0" borderId="0">
      <alignment vertical="top"/>
    </xf>
    <xf numFmtId="234" fontId="155" fillId="0" borderId="0" applyFont="0" applyFill="0" applyBorder="0" applyAlignment="0" applyProtection="0"/>
    <xf numFmtId="235" fontId="77" fillId="0" borderId="0" applyFont="0" applyFill="0" applyBorder="0" applyAlignment="0" applyProtection="0"/>
    <xf numFmtId="236" fontId="77" fillId="0" borderId="0" applyFont="0" applyFill="0" applyBorder="0" applyAlignment="0" applyProtection="0"/>
    <xf numFmtId="237" fontId="77" fillId="0" borderId="0" applyFont="0" applyFill="0" applyBorder="0" applyAlignment="0" applyProtection="0"/>
    <xf numFmtId="234" fontId="155" fillId="0" borderId="0" applyFont="0" applyFill="0" applyBorder="0" applyAlignment="0" applyProtection="0"/>
    <xf numFmtId="175" fontId="17" fillId="0" borderId="0" applyFont="0" applyFill="0" applyBorder="0" applyAlignment="0" applyProtection="0"/>
    <xf numFmtId="173" fontId="17" fillId="0" borderId="0" applyFont="0" applyFill="0" applyBorder="0" applyAlignment="0" applyProtection="0"/>
    <xf numFmtId="191" fontId="17" fillId="0" borderId="0" applyFont="0" applyFill="0" applyBorder="0" applyAlignment="0" applyProtection="0"/>
    <xf numFmtId="0" fontId="17" fillId="0" borderId="47" applyFont="0" applyFill="0" applyBorder="0" applyAlignment="0" applyProtection="0">
      <alignment vertical="center"/>
    </xf>
    <xf numFmtId="44" fontId="1" fillId="0" borderId="0" applyFont="0" applyFill="0" applyBorder="0" applyAlignment="0" applyProtection="0"/>
    <xf numFmtId="44" fontId="53" fillId="0" borderId="0" applyFont="0" applyFill="0" applyBorder="0" applyAlignment="0" applyProtection="0"/>
    <xf numFmtId="44" fontId="1" fillId="0" borderId="0" applyFont="0" applyFill="0" applyBorder="0" applyAlignment="0" applyProtection="0"/>
    <xf numFmtId="44" fontId="53" fillId="0" borderId="0" applyFont="0" applyFill="0" applyBorder="0" applyAlignment="0" applyProtection="0"/>
    <xf numFmtId="44" fontId="53" fillId="0" borderId="0" applyFont="0" applyFill="0" applyBorder="0" applyAlignment="0" applyProtection="0"/>
    <xf numFmtId="181" fontId="17" fillId="0" borderId="0" applyFont="0" applyFill="0" applyBorder="0" applyAlignment="0" applyProtection="0"/>
    <xf numFmtId="0" fontId="156" fillId="0" borderId="0" applyNumberFormat="0" applyFill="0" applyBorder="0" applyAlignment="0" applyProtection="0"/>
    <xf numFmtId="0" fontId="17" fillId="0" borderId="0" applyFont="0" applyFill="0" applyBorder="0" applyAlignment="0" applyProtection="0"/>
    <xf numFmtId="0" fontId="30" fillId="0" borderId="3" applyNumberFormat="0" applyFont="0">
      <alignment horizontal="center" vertical="top" wrapText="1"/>
    </xf>
    <xf numFmtId="0" fontId="46" fillId="0" borderId="3" applyNumberFormat="0">
      <alignment horizontal="right" vertical="top" wrapText="1"/>
    </xf>
    <xf numFmtId="0" fontId="17" fillId="16" borderId="7" applyNumberFormat="0" applyFont="0" applyBorder="0" applyAlignment="0" applyProtection="0"/>
    <xf numFmtId="238" fontId="17" fillId="0" borderId="1" applyBorder="0"/>
    <xf numFmtId="4" fontId="47" fillId="0" borderId="0"/>
    <xf numFmtId="0" fontId="17" fillId="0" borderId="0" applyFont="0"/>
    <xf numFmtId="3" fontId="17" fillId="0" borderId="0"/>
    <xf numFmtId="10" fontId="17" fillId="0" borderId="0"/>
    <xf numFmtId="4" fontId="17" fillId="0" borderId="0"/>
    <xf numFmtId="0" fontId="17" fillId="0" borderId="0"/>
    <xf numFmtId="164" fontId="17" fillId="0" borderId="0" applyFill="0" applyBorder="0" applyAlignment="0" applyProtection="0"/>
    <xf numFmtId="44" fontId="17" fillId="0" borderId="47" applyFill="0" applyBorder="0" applyAlignment="0" applyProtection="0">
      <alignment vertical="center"/>
    </xf>
    <xf numFmtId="44" fontId="17" fillId="0" borderId="47" applyFill="0" applyBorder="0" applyAlignment="0" applyProtection="0">
      <alignment vertical="center"/>
    </xf>
    <xf numFmtId="239" fontId="157" fillId="0" borderId="6" applyFill="0" applyBorder="0" applyAlignment="0" applyProtection="0"/>
    <xf numFmtId="164" fontId="17" fillId="0" borderId="0" applyFill="0" applyBorder="0" applyAlignment="0" applyProtection="0"/>
    <xf numFmtId="240" fontId="158" fillId="16" borderId="48" applyFill="0" applyBorder="0" applyAlignment="0" applyProtection="0">
      <alignment vertical="center"/>
    </xf>
    <xf numFmtId="241" fontId="17" fillId="0" borderId="0" applyFill="0" applyBorder="0" applyAlignment="0" applyProtection="0"/>
    <xf numFmtId="241" fontId="17" fillId="0" borderId="0" applyFill="0" applyBorder="0" applyAlignment="0" applyProtection="0"/>
    <xf numFmtId="242" fontId="17" fillId="0" borderId="0" applyFill="0" applyBorder="0" applyAlignment="0" applyProtection="0"/>
    <xf numFmtId="242" fontId="17" fillId="0" borderId="0" applyFill="0" applyBorder="0" applyAlignment="0" applyProtection="0"/>
    <xf numFmtId="7" fontId="17" fillId="0" borderId="0" applyFill="0" applyBorder="0" applyAlignment="0" applyProtection="0"/>
    <xf numFmtId="243" fontId="17" fillId="0" borderId="0" applyFill="0" applyBorder="0" applyAlignment="0" applyProtection="0"/>
    <xf numFmtId="244" fontId="17" fillId="0" borderId="0" applyFill="0" applyBorder="0" applyAlignment="0" applyProtection="0"/>
    <xf numFmtId="244" fontId="17" fillId="0" borderId="0" applyFill="0" applyBorder="0" applyAlignment="0" applyProtection="0"/>
    <xf numFmtId="245" fontId="17" fillId="0" borderId="0" applyFill="0" applyBorder="0" applyAlignment="0" applyProtection="0"/>
    <xf numFmtId="245" fontId="17" fillId="0" borderId="0" applyFill="0" applyBorder="0" applyAlignment="0" applyProtection="0"/>
    <xf numFmtId="246" fontId="17" fillId="0" borderId="0" applyFill="0" applyBorder="0" applyAlignment="0" applyProtection="0"/>
    <xf numFmtId="246" fontId="17" fillId="0" borderId="0" applyFill="0" applyBorder="0" applyAlignment="0" applyProtection="0"/>
    <xf numFmtId="247" fontId="17" fillId="0" borderId="0" applyFill="0" applyBorder="0" applyAlignment="0" applyProtection="0"/>
    <xf numFmtId="248" fontId="17" fillId="0" borderId="0" applyFill="0" applyBorder="0" applyAlignment="0" applyProtection="0"/>
    <xf numFmtId="249" fontId="17" fillId="0" borderId="0" applyFill="0" applyBorder="0" applyAlignment="0" applyProtection="0"/>
    <xf numFmtId="250" fontId="17" fillId="0" borderId="6" applyFill="0" applyBorder="0" applyAlignment="0" applyProtection="0"/>
    <xf numFmtId="251" fontId="17" fillId="0" borderId="0" applyFill="0" applyBorder="0" applyAlignment="0" applyProtection="0"/>
    <xf numFmtId="251" fontId="17" fillId="0" borderId="0" applyFill="0" applyBorder="0" applyAlignment="0" applyProtection="0"/>
    <xf numFmtId="0" fontId="61" fillId="0" borderId="49">
      <alignment horizontal="left" wrapText="1"/>
    </xf>
    <xf numFmtId="0" fontId="30" fillId="0" borderId="49"/>
    <xf numFmtId="44" fontId="1" fillId="0" borderId="0" applyFont="0" applyFill="0" applyBorder="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61" fillId="0" borderId="5">
      <alignment horizontal="left" wrapText="1"/>
    </xf>
    <xf numFmtId="0" fontId="30" fillId="0" borderId="5"/>
    <xf numFmtId="0" fontId="62" fillId="40"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40" fillId="44" borderId="23" applyFill="0"/>
    <xf numFmtId="0" fontId="86" fillId="27" borderId="18" applyNumberFormat="0" applyAlignment="0" applyProtection="0"/>
    <xf numFmtId="0" fontId="53" fillId="49" borderId="23" applyNumberFormat="0" applyFont="0" applyAlignment="0" applyProtection="0"/>
    <xf numFmtId="0" fontId="95" fillId="40" borderId="31" applyNumberFormat="0" applyAlignment="0" applyProtection="0"/>
    <xf numFmtId="0" fontId="88" fillId="17" borderId="34" applyNumberFormat="0" applyProtection="0">
      <alignment horizontal="left" vertical="top" indent="1"/>
    </xf>
    <xf numFmtId="4" fontId="104" fillId="44" borderId="34" applyNumberFormat="0" applyProtection="0">
      <alignment horizontal="right" vertical="center"/>
    </xf>
    <xf numFmtId="4" fontId="104" fillId="21" borderId="34" applyNumberFormat="0" applyProtection="0">
      <alignment horizontal="right" vertical="center"/>
    </xf>
    <xf numFmtId="4" fontId="104" fillId="53" borderId="34" applyNumberFormat="0" applyProtection="0">
      <alignment horizontal="right" vertical="center"/>
    </xf>
    <xf numFmtId="4" fontId="104" fillId="14" borderId="34" applyNumberFormat="0" applyProtection="0">
      <alignment horizontal="right" vertical="center"/>
    </xf>
    <xf numFmtId="4" fontId="104" fillId="54" borderId="34" applyNumberFormat="0" applyProtection="0">
      <alignment horizontal="right" vertical="center"/>
    </xf>
    <xf numFmtId="4" fontId="104" fillId="20" borderId="34" applyNumberFormat="0" applyProtection="0">
      <alignment horizontal="right" vertical="center"/>
    </xf>
    <xf numFmtId="4" fontId="104" fillId="56" borderId="34" applyNumberFormat="0" applyProtection="0">
      <alignment horizontal="right" vertical="center"/>
    </xf>
    <xf numFmtId="4" fontId="104" fillId="57" borderId="34" applyNumberFormat="0" applyProtection="0">
      <alignment horizontal="right" vertical="center"/>
    </xf>
    <xf numFmtId="4" fontId="104" fillId="55" borderId="34" applyNumberFormat="0" applyProtection="0">
      <alignment horizontal="right" vertical="center"/>
    </xf>
    <xf numFmtId="0" fontId="17" fillId="59" borderId="34" applyNumberFormat="0" applyProtection="0">
      <alignment horizontal="left" vertical="center" indent="1"/>
    </xf>
    <xf numFmtId="0" fontId="17" fillId="59" borderId="34" applyNumberFormat="0" applyProtection="0">
      <alignment horizontal="left" vertical="top" indent="1"/>
    </xf>
    <xf numFmtId="0" fontId="17" fillId="60" borderId="34" applyNumberFormat="0" applyProtection="0">
      <alignment horizontal="left" vertical="center" indent="1"/>
    </xf>
    <xf numFmtId="0" fontId="17" fillId="60" borderId="34" applyNumberFormat="0" applyProtection="0">
      <alignment horizontal="left" vertical="top" indent="1"/>
    </xf>
    <xf numFmtId="0" fontId="17" fillId="15" borderId="34" applyNumberFormat="0" applyProtection="0">
      <alignment horizontal="left" vertical="center" indent="1"/>
    </xf>
    <xf numFmtId="0" fontId="17" fillId="15" borderId="34" applyNumberFormat="0" applyProtection="0">
      <alignment horizontal="left" vertical="top" indent="1"/>
    </xf>
    <xf numFmtId="0" fontId="17" fillId="47" borderId="34" applyNumberFormat="0" applyProtection="0">
      <alignment horizontal="left" vertical="center" indent="1"/>
    </xf>
    <xf numFmtId="0" fontId="17" fillId="47" borderId="34" applyNumberFormat="0" applyProtection="0">
      <alignment horizontal="left" vertical="top" indent="1"/>
    </xf>
    <xf numFmtId="0" fontId="91" fillId="19" borderId="34" applyNumberFormat="0" applyProtection="0">
      <alignment horizontal="left" vertical="top" indent="1"/>
    </xf>
    <xf numFmtId="0" fontId="91" fillId="60" borderId="34" applyNumberFormat="0" applyProtection="0">
      <alignment horizontal="left" vertical="top" indent="1"/>
    </xf>
    <xf numFmtId="0" fontId="121" fillId="0" borderId="38">
      <alignment horizontal="left" wrapText="1"/>
      <protection hidden="1"/>
    </xf>
    <xf numFmtId="0" fontId="121" fillId="0" borderId="38">
      <alignment wrapText="1"/>
      <protection hidden="1"/>
    </xf>
    <xf numFmtId="0" fontId="123" fillId="0" borderId="38">
      <alignment wrapText="1"/>
      <protection hidden="1"/>
    </xf>
    <xf numFmtId="0" fontId="121" fillId="0" borderId="38">
      <alignment wrapText="1"/>
      <protection hidden="1"/>
    </xf>
    <xf numFmtId="0" fontId="138" fillId="61" borderId="41">
      <alignment horizontal="center" vertical="top"/>
    </xf>
    <xf numFmtId="0" fontId="139" fillId="16" borderId="41">
      <alignment horizontal="center"/>
    </xf>
    <xf numFmtId="0" fontId="140" fillId="61" borderId="41"/>
    <xf numFmtId="0" fontId="141" fillId="61" borderId="41"/>
    <xf numFmtId="186" fontId="142" fillId="48" borderId="43">
      <alignment horizontal="right"/>
    </xf>
    <xf numFmtId="186" fontId="142" fillId="48" borderId="43">
      <alignment horizontal="right"/>
    </xf>
    <xf numFmtId="227" fontId="142" fillId="48" borderId="43">
      <alignment horizontal="right"/>
    </xf>
    <xf numFmtId="227" fontId="142" fillId="48" borderId="43">
      <alignment horizontal="right"/>
    </xf>
    <xf numFmtId="228" fontId="142" fillId="48" borderId="43">
      <alignment horizontal="right"/>
    </xf>
    <xf numFmtId="228" fontId="142" fillId="48" borderId="43">
      <alignment horizontal="right"/>
    </xf>
    <xf numFmtId="186" fontId="142" fillId="48" borderId="43">
      <alignment horizontal="right"/>
    </xf>
    <xf numFmtId="186" fontId="142" fillId="48" borderId="43">
      <alignment horizontal="right"/>
    </xf>
    <xf numFmtId="0" fontId="150" fillId="0" borderId="46" applyNumberFormat="0" applyFill="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165" fontId="1" fillId="0" borderId="0" applyFont="0" applyFill="0" applyBorder="0" applyAlignment="0" applyProtection="0"/>
    <xf numFmtId="164" fontId="43" fillId="19" borderId="11"/>
    <xf numFmtId="164" fontId="43" fillId="19" borderId="11"/>
    <xf numFmtId="164" fontId="43" fillId="19" borderId="11"/>
    <xf numFmtId="164" fontId="43" fillId="19" borderId="11"/>
    <xf numFmtId="164" fontId="43" fillId="19" borderId="11"/>
    <xf numFmtId="164" fontId="43" fillId="19" borderId="11"/>
    <xf numFmtId="0" fontId="30" fillId="0" borderId="5"/>
    <xf numFmtId="0" fontId="61" fillId="0" borderId="5">
      <alignment horizontal="left" wrapText="1"/>
    </xf>
    <xf numFmtId="0" fontId="62" fillId="40" borderId="18" applyNumberFormat="0" applyAlignment="0" applyProtection="0"/>
    <xf numFmtId="0" fontId="62" fillId="40" borderId="18" applyNumberFormat="0" applyAlignment="0" applyProtection="0"/>
    <xf numFmtId="165" fontId="53" fillId="0" borderId="0" applyFont="0" applyFill="0" applyBorder="0" applyAlignment="0" applyProtection="0"/>
    <xf numFmtId="165" fontId="53"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0" fontId="40" fillId="44" borderId="23" applyFill="0"/>
    <xf numFmtId="0" fontId="40" fillId="44" borderId="23" applyFill="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1" fillId="0" borderId="0" applyFont="0" applyFill="0" applyBorder="0" applyAlignment="0" applyProtection="0"/>
    <xf numFmtId="43"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53" fillId="49" borderId="23" applyNumberFormat="0" applyFont="0" applyAlignment="0" applyProtection="0"/>
    <xf numFmtId="0" fontId="53" fillId="49" borderId="23" applyNumberFormat="0" applyFont="0" applyAlignment="0" applyProtection="0"/>
    <xf numFmtId="0" fontId="95" fillId="40" borderId="31" applyNumberFormat="0" applyAlignment="0" applyProtection="0"/>
    <xf numFmtId="0" fontId="95" fillId="40" borderId="31" applyNumberFormat="0" applyAlignment="0" applyProtection="0"/>
    <xf numFmtId="0" fontId="88" fillId="17" borderId="34" applyNumberFormat="0" applyProtection="0">
      <alignment horizontal="left" vertical="top" indent="1"/>
    </xf>
    <xf numFmtId="0" fontId="88" fillId="17" borderId="34" applyNumberFormat="0" applyProtection="0">
      <alignment horizontal="left" vertical="top" indent="1"/>
    </xf>
    <xf numFmtId="4" fontId="104" fillId="44" borderId="34" applyNumberFormat="0" applyProtection="0">
      <alignment horizontal="right" vertical="center"/>
    </xf>
    <xf numFmtId="4" fontId="104" fillId="44" borderId="34" applyNumberFormat="0" applyProtection="0">
      <alignment horizontal="right" vertical="center"/>
    </xf>
    <xf numFmtId="4" fontId="104" fillId="21" borderId="34" applyNumberFormat="0" applyProtection="0">
      <alignment horizontal="right" vertical="center"/>
    </xf>
    <xf numFmtId="4" fontId="104" fillId="21" borderId="34" applyNumberFormat="0" applyProtection="0">
      <alignment horizontal="right" vertical="center"/>
    </xf>
    <xf numFmtId="4" fontId="104" fillId="53" borderId="34" applyNumberFormat="0" applyProtection="0">
      <alignment horizontal="right" vertical="center"/>
    </xf>
    <xf numFmtId="4" fontId="104" fillId="53" borderId="34" applyNumberFormat="0" applyProtection="0">
      <alignment horizontal="right" vertical="center"/>
    </xf>
    <xf numFmtId="4" fontId="104" fillId="14" borderId="34" applyNumberFormat="0" applyProtection="0">
      <alignment horizontal="right" vertical="center"/>
    </xf>
    <xf numFmtId="4" fontId="104" fillId="14" borderId="34" applyNumberFormat="0" applyProtection="0">
      <alignment horizontal="right" vertical="center"/>
    </xf>
    <xf numFmtId="4" fontId="104" fillId="54" borderId="34" applyNumberFormat="0" applyProtection="0">
      <alignment horizontal="right" vertical="center"/>
    </xf>
    <xf numFmtId="4" fontId="104" fillId="54" borderId="34" applyNumberFormat="0" applyProtection="0">
      <alignment horizontal="right" vertical="center"/>
    </xf>
    <xf numFmtId="4" fontId="104" fillId="20" borderId="34" applyNumberFormat="0" applyProtection="0">
      <alignment horizontal="right" vertical="center"/>
    </xf>
    <xf numFmtId="4" fontId="104" fillId="20" borderId="34" applyNumberFormat="0" applyProtection="0">
      <alignment horizontal="right" vertical="center"/>
    </xf>
    <xf numFmtId="4" fontId="104" fillId="56" borderId="34" applyNumberFormat="0" applyProtection="0">
      <alignment horizontal="right" vertical="center"/>
    </xf>
    <xf numFmtId="4" fontId="104" fillId="56" borderId="34" applyNumberFormat="0" applyProtection="0">
      <alignment horizontal="right" vertical="center"/>
    </xf>
    <xf numFmtId="4" fontId="104" fillId="57" borderId="34" applyNumberFormat="0" applyProtection="0">
      <alignment horizontal="right" vertical="center"/>
    </xf>
    <xf numFmtId="4" fontId="104" fillId="57" borderId="34" applyNumberFormat="0" applyProtection="0">
      <alignment horizontal="right" vertical="center"/>
    </xf>
    <xf numFmtId="4" fontId="104" fillId="55" borderId="34" applyNumberFormat="0" applyProtection="0">
      <alignment horizontal="right" vertical="center"/>
    </xf>
    <xf numFmtId="4" fontId="104" fillId="55" borderId="34" applyNumberFormat="0" applyProtection="0">
      <alignment horizontal="right" vertical="center"/>
    </xf>
    <xf numFmtId="0" fontId="17" fillId="59" borderId="34" applyNumberFormat="0" applyProtection="0">
      <alignment horizontal="left" vertical="center" indent="1"/>
    </xf>
    <xf numFmtId="0" fontId="17" fillId="59" borderId="34" applyNumberFormat="0" applyProtection="0">
      <alignment horizontal="left" vertical="center" indent="1"/>
    </xf>
    <xf numFmtId="0" fontId="17" fillId="59" borderId="34" applyNumberFormat="0" applyProtection="0">
      <alignment horizontal="left" vertical="top" indent="1"/>
    </xf>
    <xf numFmtId="0" fontId="17" fillId="59" borderId="34" applyNumberFormat="0" applyProtection="0">
      <alignment horizontal="left" vertical="top" indent="1"/>
    </xf>
    <xf numFmtId="0" fontId="17" fillId="60" borderId="34" applyNumberFormat="0" applyProtection="0">
      <alignment horizontal="left" vertical="center" indent="1"/>
    </xf>
    <xf numFmtId="0" fontId="17" fillId="60" borderId="34" applyNumberFormat="0" applyProtection="0">
      <alignment horizontal="left" vertical="center" indent="1"/>
    </xf>
    <xf numFmtId="0" fontId="17" fillId="60" borderId="34" applyNumberFormat="0" applyProtection="0">
      <alignment horizontal="left" vertical="top" indent="1"/>
    </xf>
    <xf numFmtId="0" fontId="17" fillId="60" borderId="34" applyNumberFormat="0" applyProtection="0">
      <alignment horizontal="left" vertical="top" indent="1"/>
    </xf>
    <xf numFmtId="0" fontId="17" fillId="15" borderId="34" applyNumberFormat="0" applyProtection="0">
      <alignment horizontal="left" vertical="center" indent="1"/>
    </xf>
    <xf numFmtId="0" fontId="17" fillId="15" borderId="34" applyNumberFormat="0" applyProtection="0">
      <alignment horizontal="left" vertical="center" indent="1"/>
    </xf>
    <xf numFmtId="0" fontId="17" fillId="15" borderId="34" applyNumberFormat="0" applyProtection="0">
      <alignment horizontal="left" vertical="top" indent="1"/>
    </xf>
    <xf numFmtId="0" fontId="17" fillId="15" borderId="34" applyNumberFormat="0" applyProtection="0">
      <alignment horizontal="left" vertical="top" indent="1"/>
    </xf>
    <xf numFmtId="0" fontId="17" fillId="47" borderId="34" applyNumberFormat="0" applyProtection="0">
      <alignment horizontal="left" vertical="center" indent="1"/>
    </xf>
    <xf numFmtId="0" fontId="17" fillId="47" borderId="34" applyNumberFormat="0" applyProtection="0">
      <alignment horizontal="left" vertical="center" indent="1"/>
    </xf>
    <xf numFmtId="0" fontId="17" fillId="47" borderId="34" applyNumberFormat="0" applyProtection="0">
      <alignment horizontal="left" vertical="top" indent="1"/>
    </xf>
    <xf numFmtId="0" fontId="17" fillId="47" borderId="34" applyNumberFormat="0" applyProtection="0">
      <alignment horizontal="left" vertical="top" indent="1"/>
    </xf>
    <xf numFmtId="0" fontId="91" fillId="19" borderId="34" applyNumberFormat="0" applyProtection="0">
      <alignment horizontal="left" vertical="top" indent="1"/>
    </xf>
    <xf numFmtId="0" fontId="91" fillId="19" borderId="34" applyNumberFormat="0" applyProtection="0">
      <alignment horizontal="left" vertical="top" indent="1"/>
    </xf>
    <xf numFmtId="0" fontId="91" fillId="60" borderId="34" applyNumberFormat="0" applyProtection="0">
      <alignment horizontal="left" vertical="top" indent="1"/>
    </xf>
    <xf numFmtId="0" fontId="91" fillId="60" borderId="34" applyNumberFormat="0" applyProtection="0">
      <alignment horizontal="left" vertical="top" indent="1"/>
    </xf>
    <xf numFmtId="0" fontId="121" fillId="0" borderId="38">
      <alignment horizontal="left" wrapText="1"/>
      <protection hidden="1"/>
    </xf>
    <xf numFmtId="0" fontId="121" fillId="0" borderId="38">
      <alignment horizontal="left" wrapText="1"/>
      <protection hidden="1"/>
    </xf>
    <xf numFmtId="0" fontId="121" fillId="0" borderId="38">
      <alignment wrapText="1"/>
      <protection hidden="1"/>
    </xf>
    <xf numFmtId="0" fontId="121" fillId="0" borderId="38">
      <alignment wrapText="1"/>
      <protection hidden="1"/>
    </xf>
    <xf numFmtId="0" fontId="123" fillId="0" borderId="38">
      <alignment wrapText="1"/>
      <protection hidden="1"/>
    </xf>
    <xf numFmtId="0" fontId="123" fillId="0" borderId="38">
      <alignment wrapText="1"/>
      <protection hidden="1"/>
    </xf>
    <xf numFmtId="0" fontId="121" fillId="0" borderId="38">
      <alignment wrapText="1"/>
      <protection hidden="1"/>
    </xf>
    <xf numFmtId="0" fontId="121" fillId="0" borderId="38">
      <alignment wrapText="1"/>
      <protection hidden="1"/>
    </xf>
    <xf numFmtId="0" fontId="138" fillId="61" borderId="41">
      <alignment horizontal="center" vertical="top"/>
    </xf>
    <xf numFmtId="0" fontId="138" fillId="61" borderId="41">
      <alignment horizontal="center" vertical="top"/>
    </xf>
    <xf numFmtId="0" fontId="139" fillId="16" borderId="41">
      <alignment horizontal="center"/>
    </xf>
    <xf numFmtId="0" fontId="139" fillId="16" borderId="41">
      <alignment horizontal="center"/>
    </xf>
    <xf numFmtId="0" fontId="140" fillId="61" borderId="41"/>
    <xf numFmtId="0" fontId="140" fillId="61" borderId="41"/>
    <xf numFmtId="0" fontId="141" fillId="61" borderId="41"/>
    <xf numFmtId="0" fontId="141" fillId="61" borderId="41"/>
    <xf numFmtId="186" fontId="142" fillId="48" borderId="43">
      <alignment horizontal="right"/>
    </xf>
    <xf numFmtId="186" fontId="142" fillId="48" borderId="43">
      <alignment horizontal="right"/>
    </xf>
    <xf numFmtId="186" fontId="142" fillId="48" borderId="43">
      <alignment horizontal="right"/>
    </xf>
    <xf numFmtId="186" fontId="142" fillId="48" borderId="43">
      <alignment horizontal="right"/>
    </xf>
    <xf numFmtId="227" fontId="142" fillId="48" borderId="43">
      <alignment horizontal="right"/>
    </xf>
    <xf numFmtId="227" fontId="142" fillId="48" borderId="43">
      <alignment horizontal="right"/>
    </xf>
    <xf numFmtId="227" fontId="142" fillId="48" borderId="43">
      <alignment horizontal="right"/>
    </xf>
    <xf numFmtId="227" fontId="142" fillId="48" borderId="43">
      <alignment horizontal="right"/>
    </xf>
    <xf numFmtId="228" fontId="142" fillId="48" borderId="43">
      <alignment horizontal="right"/>
    </xf>
    <xf numFmtId="228" fontId="142" fillId="48" borderId="43">
      <alignment horizontal="right"/>
    </xf>
    <xf numFmtId="228" fontId="142" fillId="48" borderId="43">
      <alignment horizontal="right"/>
    </xf>
    <xf numFmtId="228" fontId="142" fillId="48" borderId="43">
      <alignment horizontal="right"/>
    </xf>
    <xf numFmtId="186" fontId="142" fillId="48" borderId="43">
      <alignment horizontal="right"/>
    </xf>
    <xf numFmtId="186" fontId="142" fillId="48" borderId="43">
      <alignment horizontal="right"/>
    </xf>
    <xf numFmtId="186" fontId="142" fillId="48" borderId="43">
      <alignment horizontal="right"/>
    </xf>
    <xf numFmtId="186" fontId="142" fillId="48" borderId="43">
      <alignment horizontal="right"/>
    </xf>
    <xf numFmtId="0" fontId="150" fillId="0" borderId="46" applyNumberFormat="0" applyFill="0" applyAlignment="0" applyProtection="0"/>
    <xf numFmtId="0" fontId="150" fillId="0" borderId="46" applyNumberFormat="0" applyFill="0" applyAlignment="0" applyProtection="0"/>
    <xf numFmtId="44" fontId="53" fillId="0" borderId="0" applyFont="0" applyFill="0" applyBorder="0" applyAlignment="0" applyProtection="0"/>
    <xf numFmtId="44" fontId="5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3" fillId="0" borderId="0" applyFont="0" applyFill="0" applyBorder="0" applyAlignment="0" applyProtection="0"/>
    <xf numFmtId="44" fontId="5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3" fillId="0" borderId="0" applyFont="0" applyFill="0" applyBorder="0" applyAlignment="0" applyProtection="0"/>
    <xf numFmtId="44" fontId="5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ill="0" applyBorder="0" applyAlignment="0" applyProtection="0"/>
    <xf numFmtId="164" fontId="17" fillId="0" borderId="0" applyFill="0" applyBorder="0" applyAlignment="0" applyProtection="0"/>
    <xf numFmtId="44" fontId="17" fillId="0" borderId="47" applyFill="0" applyBorder="0" applyAlignment="0" applyProtection="0">
      <alignment vertical="center"/>
    </xf>
    <xf numFmtId="44" fontId="17" fillId="0" borderId="47" applyFill="0" applyBorder="0" applyAlignment="0" applyProtection="0">
      <alignment vertical="center"/>
    </xf>
    <xf numFmtId="44" fontId="17" fillId="0" borderId="47" applyFill="0" applyBorder="0" applyAlignment="0" applyProtection="0">
      <alignment vertical="center"/>
    </xf>
    <xf numFmtId="44" fontId="17" fillId="0" borderId="47" applyFill="0" applyBorder="0" applyAlignment="0" applyProtection="0">
      <alignment vertical="center"/>
    </xf>
    <xf numFmtId="164" fontId="17" fillId="0" borderId="0" applyFill="0" applyBorder="0" applyAlignment="0" applyProtection="0"/>
    <xf numFmtId="164" fontId="17" fillId="0" borderId="0" applyFill="0" applyBorder="0" applyAlignment="0" applyProtection="0"/>
    <xf numFmtId="7" fontId="17" fillId="0" borderId="0" applyFill="0" applyBorder="0" applyAlignment="0" applyProtection="0"/>
    <xf numFmtId="7" fontId="17" fillId="0" borderId="0" applyFill="0" applyBorder="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30" fillId="0" borderId="5"/>
    <xf numFmtId="0" fontId="61" fillId="0" borderId="5">
      <alignment horizontal="left" wrapText="1"/>
    </xf>
    <xf numFmtId="167" fontId="17" fillId="0" borderId="0" applyFont="0" applyFill="0" applyBorder="0" applyAlignment="0" applyProtection="0"/>
    <xf numFmtId="0" fontId="86" fillId="27" borderId="18" applyNumberFormat="0" applyAlignment="0" applyProtection="0"/>
    <xf numFmtId="0" fontId="86" fillId="27" borderId="18" applyNumberFormat="0" applyAlignment="0" applyProtection="0"/>
    <xf numFmtId="165" fontId="17" fillId="0" borderId="0" applyFont="0" applyFill="0" applyBorder="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17" fillId="0" borderId="0"/>
    <xf numFmtId="44" fontId="1" fillId="0" borderId="0" applyFont="0" applyFill="0" applyBorder="0" applyAlignment="0" applyProtection="0"/>
    <xf numFmtId="0" fontId="61" fillId="0" borderId="5">
      <alignment horizontal="left" wrapText="1"/>
    </xf>
    <xf numFmtId="0" fontId="30" fillId="0" borderId="5"/>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164" fontId="43" fillId="19" borderId="11"/>
    <xf numFmtId="164" fontId="43" fillId="19" borderId="11"/>
    <xf numFmtId="164" fontId="43" fillId="19" borderId="11"/>
    <xf numFmtId="0" fontId="62" fillId="40" borderId="18" applyNumberFormat="0" applyAlignment="0" applyProtection="0"/>
    <xf numFmtId="165" fontId="17" fillId="0" borderId="0" applyFont="0" applyFill="0" applyBorder="0" applyAlignment="0" applyProtection="0"/>
    <xf numFmtId="165" fontId="53" fillId="0" borderId="0" applyFont="0" applyFill="0" applyBorder="0" applyAlignment="0" applyProtection="0"/>
    <xf numFmtId="0" fontId="40" fillId="44" borderId="23" applyFill="0"/>
    <xf numFmtId="0" fontId="86" fillId="27" borderId="18" applyNumberFormat="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1" fillId="0" borderId="0" applyFont="0" applyFill="0" applyBorder="0" applyAlignment="0" applyProtection="0"/>
    <xf numFmtId="165" fontId="53" fillId="0" borderId="0" applyFont="0" applyFill="0" applyBorder="0" applyAlignment="0" applyProtection="0"/>
    <xf numFmtId="0" fontId="53" fillId="49" borderId="23" applyNumberFormat="0" applyFont="0" applyAlignment="0" applyProtection="0"/>
    <xf numFmtId="0" fontId="95" fillId="40" borderId="31" applyNumberFormat="0" applyAlignment="0" applyProtection="0"/>
    <xf numFmtId="0" fontId="88" fillId="17" borderId="34" applyNumberFormat="0" applyProtection="0">
      <alignment horizontal="left" vertical="top" indent="1"/>
    </xf>
    <xf numFmtId="4" fontId="104" fillId="44" borderId="34" applyNumberFormat="0" applyProtection="0">
      <alignment horizontal="right" vertical="center"/>
    </xf>
    <xf numFmtId="4" fontId="104" fillId="21" borderId="34" applyNumberFormat="0" applyProtection="0">
      <alignment horizontal="right" vertical="center"/>
    </xf>
    <xf numFmtId="4" fontId="104" fillId="53" borderId="34" applyNumberFormat="0" applyProtection="0">
      <alignment horizontal="right" vertical="center"/>
    </xf>
    <xf numFmtId="4" fontId="104" fillId="14" borderId="34" applyNumberFormat="0" applyProtection="0">
      <alignment horizontal="right" vertical="center"/>
    </xf>
    <xf numFmtId="4" fontId="104" fillId="54" borderId="34" applyNumberFormat="0" applyProtection="0">
      <alignment horizontal="right" vertical="center"/>
    </xf>
    <xf numFmtId="4" fontId="104" fillId="20" borderId="34" applyNumberFormat="0" applyProtection="0">
      <alignment horizontal="right" vertical="center"/>
    </xf>
    <xf numFmtId="4" fontId="104" fillId="56" borderId="34" applyNumberFormat="0" applyProtection="0">
      <alignment horizontal="right" vertical="center"/>
    </xf>
    <xf numFmtId="4" fontId="104" fillId="57" borderId="34" applyNumberFormat="0" applyProtection="0">
      <alignment horizontal="right" vertical="center"/>
    </xf>
    <xf numFmtId="4" fontId="104" fillId="55" borderId="34" applyNumberFormat="0" applyProtection="0">
      <alignment horizontal="right" vertical="center"/>
    </xf>
    <xf numFmtId="0" fontId="17" fillId="59" borderId="34" applyNumberFormat="0" applyProtection="0">
      <alignment horizontal="left" vertical="center" indent="1"/>
    </xf>
    <xf numFmtId="0" fontId="17" fillId="59" borderId="34" applyNumberFormat="0" applyProtection="0">
      <alignment horizontal="left" vertical="top" indent="1"/>
    </xf>
    <xf numFmtId="0" fontId="17" fillId="60" borderId="34" applyNumberFormat="0" applyProtection="0">
      <alignment horizontal="left" vertical="center" indent="1"/>
    </xf>
    <xf numFmtId="0" fontId="17" fillId="60" borderId="34" applyNumberFormat="0" applyProtection="0">
      <alignment horizontal="left" vertical="top" indent="1"/>
    </xf>
    <xf numFmtId="0" fontId="17" fillId="15" borderId="34" applyNumberFormat="0" applyProtection="0">
      <alignment horizontal="left" vertical="center" indent="1"/>
    </xf>
    <xf numFmtId="0" fontId="17" fillId="15" borderId="34" applyNumberFormat="0" applyProtection="0">
      <alignment horizontal="left" vertical="top" indent="1"/>
    </xf>
    <xf numFmtId="0" fontId="17" fillId="47" borderId="34" applyNumberFormat="0" applyProtection="0">
      <alignment horizontal="left" vertical="center" indent="1"/>
    </xf>
    <xf numFmtId="0" fontId="17" fillId="47" borderId="34" applyNumberFormat="0" applyProtection="0">
      <alignment horizontal="left" vertical="top" indent="1"/>
    </xf>
    <xf numFmtId="0" fontId="91" fillId="19" borderId="34" applyNumberFormat="0" applyProtection="0">
      <alignment horizontal="left" vertical="top" indent="1"/>
    </xf>
    <xf numFmtId="0" fontId="91" fillId="60" borderId="34" applyNumberFormat="0" applyProtection="0">
      <alignment horizontal="left" vertical="top" indent="1"/>
    </xf>
    <xf numFmtId="0" fontId="121" fillId="0" borderId="38">
      <alignment horizontal="left" wrapText="1"/>
      <protection hidden="1"/>
    </xf>
    <xf numFmtId="0" fontId="121" fillId="0" borderId="38">
      <alignment wrapText="1"/>
      <protection hidden="1"/>
    </xf>
    <xf numFmtId="0" fontId="123" fillId="0" borderId="38">
      <alignment wrapText="1"/>
      <protection hidden="1"/>
    </xf>
    <xf numFmtId="0" fontId="121" fillId="0" borderId="38">
      <alignment wrapText="1"/>
      <protection hidden="1"/>
    </xf>
    <xf numFmtId="0" fontId="138" fillId="61" borderId="41">
      <alignment horizontal="center" vertical="top"/>
    </xf>
    <xf numFmtId="0" fontId="139" fillId="16" borderId="41">
      <alignment horizontal="center"/>
    </xf>
    <xf numFmtId="0" fontId="140" fillId="61" borderId="41"/>
    <xf numFmtId="0" fontId="141" fillId="61" borderId="41"/>
    <xf numFmtId="186" fontId="142" fillId="48" borderId="43">
      <alignment horizontal="right"/>
    </xf>
    <xf numFmtId="186" fontId="142" fillId="48" borderId="43">
      <alignment horizontal="right"/>
    </xf>
    <xf numFmtId="227" fontId="142" fillId="48" borderId="43">
      <alignment horizontal="right"/>
    </xf>
    <xf numFmtId="227" fontId="142" fillId="48" borderId="43">
      <alignment horizontal="right"/>
    </xf>
    <xf numFmtId="228" fontId="142" fillId="48" borderId="43">
      <alignment horizontal="right"/>
    </xf>
    <xf numFmtId="228" fontId="142" fillId="48" borderId="43">
      <alignment horizontal="right"/>
    </xf>
    <xf numFmtId="186" fontId="142" fillId="48" borderId="43">
      <alignment horizontal="right"/>
    </xf>
    <xf numFmtId="186" fontId="142" fillId="48" borderId="43">
      <alignment horizontal="right"/>
    </xf>
    <xf numFmtId="0" fontId="150" fillId="0" borderId="46" applyNumberFormat="0" applyFill="0" applyAlignment="0" applyProtection="0"/>
    <xf numFmtId="44" fontId="1" fillId="0" borderId="0" applyFont="0" applyFill="0" applyBorder="0" applyAlignment="0" applyProtection="0"/>
    <xf numFmtId="44" fontId="53" fillId="0" borderId="0" applyFont="0" applyFill="0" applyBorder="0" applyAlignment="0" applyProtection="0"/>
    <xf numFmtId="44" fontId="1" fillId="0" borderId="0" applyFont="0" applyFill="0" applyBorder="0" applyAlignment="0" applyProtection="0"/>
    <xf numFmtId="44" fontId="53" fillId="0" borderId="0" applyFont="0" applyFill="0" applyBorder="0" applyAlignment="0" applyProtection="0"/>
    <xf numFmtId="44" fontId="53" fillId="0" borderId="0" applyFont="0" applyFill="0" applyBorder="0" applyAlignment="0" applyProtection="0"/>
    <xf numFmtId="164" fontId="17" fillId="0" borderId="0" applyFill="0" applyBorder="0" applyAlignment="0" applyProtection="0"/>
    <xf numFmtId="44" fontId="17" fillId="0" borderId="47" applyFill="0" applyBorder="0" applyAlignment="0" applyProtection="0">
      <alignment vertical="center"/>
    </xf>
    <xf numFmtId="44" fontId="17" fillId="0" borderId="47" applyFill="0" applyBorder="0" applyAlignment="0" applyProtection="0">
      <alignment vertical="center"/>
    </xf>
    <xf numFmtId="164" fontId="17" fillId="0" borderId="0" applyFill="0" applyBorder="0" applyAlignment="0" applyProtection="0"/>
    <xf numFmtId="7" fontId="17" fillId="0" borderId="0" applyFill="0" applyBorder="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61" fillId="0" borderId="5">
      <alignment horizontal="left" wrapText="1"/>
    </xf>
    <xf numFmtId="0" fontId="30" fillId="0" borderId="5"/>
    <xf numFmtId="0" fontId="62" fillId="40"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40" fillId="44" borderId="23" applyFill="0"/>
    <xf numFmtId="0" fontId="86" fillId="27" borderId="18" applyNumberFormat="0" applyAlignment="0" applyProtection="0"/>
    <xf numFmtId="0" fontId="53" fillId="49" borderId="23" applyNumberFormat="0" applyFont="0" applyAlignment="0" applyProtection="0"/>
    <xf numFmtId="0" fontId="95" fillId="40" borderId="31" applyNumberFormat="0" applyAlignment="0" applyProtection="0"/>
    <xf numFmtId="0" fontId="88" fillId="17" borderId="34" applyNumberFormat="0" applyProtection="0">
      <alignment horizontal="left" vertical="top" indent="1"/>
    </xf>
    <xf numFmtId="4" fontId="104" fillId="44" borderId="34" applyNumberFormat="0" applyProtection="0">
      <alignment horizontal="right" vertical="center"/>
    </xf>
    <xf numFmtId="4" fontId="104" fillId="21" borderId="34" applyNumberFormat="0" applyProtection="0">
      <alignment horizontal="right" vertical="center"/>
    </xf>
    <xf numFmtId="4" fontId="104" fillId="53" borderId="34" applyNumberFormat="0" applyProtection="0">
      <alignment horizontal="right" vertical="center"/>
    </xf>
    <xf numFmtId="4" fontId="104" fillId="14" borderId="34" applyNumberFormat="0" applyProtection="0">
      <alignment horizontal="right" vertical="center"/>
    </xf>
    <xf numFmtId="4" fontId="104" fillId="54" borderId="34" applyNumberFormat="0" applyProtection="0">
      <alignment horizontal="right" vertical="center"/>
    </xf>
    <xf numFmtId="4" fontId="104" fillId="20" borderId="34" applyNumberFormat="0" applyProtection="0">
      <alignment horizontal="right" vertical="center"/>
    </xf>
    <xf numFmtId="4" fontId="104" fillId="56" borderId="34" applyNumberFormat="0" applyProtection="0">
      <alignment horizontal="right" vertical="center"/>
    </xf>
    <xf numFmtId="4" fontId="104" fillId="57" borderId="34" applyNumberFormat="0" applyProtection="0">
      <alignment horizontal="right" vertical="center"/>
    </xf>
    <xf numFmtId="4" fontId="104" fillId="55" borderId="34" applyNumberFormat="0" applyProtection="0">
      <alignment horizontal="right" vertical="center"/>
    </xf>
    <xf numFmtId="0" fontId="17" fillId="59" borderId="34" applyNumberFormat="0" applyProtection="0">
      <alignment horizontal="left" vertical="center" indent="1"/>
    </xf>
    <xf numFmtId="0" fontId="17" fillId="59" borderId="34" applyNumberFormat="0" applyProtection="0">
      <alignment horizontal="left" vertical="top" indent="1"/>
    </xf>
    <xf numFmtId="0" fontId="17" fillId="60" borderId="34" applyNumberFormat="0" applyProtection="0">
      <alignment horizontal="left" vertical="center" indent="1"/>
    </xf>
    <xf numFmtId="0" fontId="17" fillId="60" borderId="34" applyNumberFormat="0" applyProtection="0">
      <alignment horizontal="left" vertical="top" indent="1"/>
    </xf>
    <xf numFmtId="0" fontId="17" fillId="15" borderId="34" applyNumberFormat="0" applyProtection="0">
      <alignment horizontal="left" vertical="center" indent="1"/>
    </xf>
    <xf numFmtId="0" fontId="17" fillId="15" borderId="34" applyNumberFormat="0" applyProtection="0">
      <alignment horizontal="left" vertical="top" indent="1"/>
    </xf>
    <xf numFmtId="0" fontId="17" fillId="47" borderId="34" applyNumberFormat="0" applyProtection="0">
      <alignment horizontal="left" vertical="center" indent="1"/>
    </xf>
    <xf numFmtId="0" fontId="17" fillId="47" borderId="34" applyNumberFormat="0" applyProtection="0">
      <alignment horizontal="left" vertical="top" indent="1"/>
    </xf>
    <xf numFmtId="0" fontId="91" fillId="19" borderId="34" applyNumberFormat="0" applyProtection="0">
      <alignment horizontal="left" vertical="top" indent="1"/>
    </xf>
    <xf numFmtId="0" fontId="91" fillId="60" borderId="34" applyNumberFormat="0" applyProtection="0">
      <alignment horizontal="left" vertical="top" indent="1"/>
    </xf>
    <xf numFmtId="0" fontId="121" fillId="0" borderId="38">
      <alignment horizontal="left" wrapText="1"/>
      <protection hidden="1"/>
    </xf>
    <xf numFmtId="0" fontId="121" fillId="0" borderId="38">
      <alignment wrapText="1"/>
      <protection hidden="1"/>
    </xf>
    <xf numFmtId="0" fontId="123" fillId="0" borderId="38">
      <alignment wrapText="1"/>
      <protection hidden="1"/>
    </xf>
    <xf numFmtId="0" fontId="121" fillId="0" borderId="38">
      <alignment wrapText="1"/>
      <protection hidden="1"/>
    </xf>
    <xf numFmtId="0" fontId="138" fillId="61" borderId="41">
      <alignment horizontal="center" vertical="top"/>
    </xf>
    <xf numFmtId="0" fontId="139" fillId="16" borderId="41">
      <alignment horizontal="center"/>
    </xf>
    <xf numFmtId="0" fontId="140" fillId="61" borderId="41"/>
    <xf numFmtId="0" fontId="141" fillId="61" borderId="41"/>
    <xf numFmtId="186" fontId="142" fillId="48" borderId="43">
      <alignment horizontal="right"/>
    </xf>
    <xf numFmtId="186" fontId="142" fillId="48" borderId="43">
      <alignment horizontal="right"/>
    </xf>
    <xf numFmtId="227" fontId="142" fillId="48" borderId="43">
      <alignment horizontal="right"/>
    </xf>
    <xf numFmtId="227" fontId="142" fillId="48" borderId="43">
      <alignment horizontal="right"/>
    </xf>
    <xf numFmtId="228" fontId="142" fillId="48" borderId="43">
      <alignment horizontal="right"/>
    </xf>
    <xf numFmtId="228" fontId="142" fillId="48" borderId="43">
      <alignment horizontal="right"/>
    </xf>
    <xf numFmtId="186" fontId="142" fillId="48" borderId="43">
      <alignment horizontal="right"/>
    </xf>
    <xf numFmtId="186" fontId="142" fillId="48" borderId="43">
      <alignment horizontal="right"/>
    </xf>
    <xf numFmtId="0" fontId="150" fillId="0" borderId="46" applyNumberFormat="0" applyFill="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165" fontId="1" fillId="0" borderId="0" applyFont="0" applyFill="0" applyBorder="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164" fontId="43" fillId="19" borderId="11"/>
    <xf numFmtId="164" fontId="43" fillId="19" borderId="11"/>
    <xf numFmtId="164" fontId="43" fillId="19" borderId="11"/>
    <xf numFmtId="164" fontId="43" fillId="19" borderId="11"/>
    <xf numFmtId="164" fontId="43" fillId="19" borderId="11"/>
    <xf numFmtId="164" fontId="43" fillId="19" borderId="11"/>
    <xf numFmtId="0" fontId="30" fillId="0" borderId="5"/>
    <xf numFmtId="0" fontId="61" fillId="0" borderId="5">
      <alignment horizontal="left" wrapText="1"/>
    </xf>
    <xf numFmtId="0" fontId="62" fillId="40" borderId="18" applyNumberFormat="0" applyAlignment="0" applyProtection="0"/>
    <xf numFmtId="0" fontId="62" fillId="40" borderId="18" applyNumberFormat="0" applyAlignment="0" applyProtection="0"/>
    <xf numFmtId="165" fontId="53" fillId="0" borderId="0" applyFont="0" applyFill="0" applyBorder="0" applyAlignment="0" applyProtection="0"/>
    <xf numFmtId="165" fontId="53"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0" fontId="40" fillId="44" borderId="23" applyFill="0"/>
    <xf numFmtId="0" fontId="40" fillId="44" borderId="23" applyFill="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53" fillId="49" borderId="23" applyNumberFormat="0" applyFont="0" applyAlignment="0" applyProtection="0"/>
    <xf numFmtId="0" fontId="53" fillId="49" borderId="23" applyNumberFormat="0" applyFont="0" applyAlignment="0" applyProtection="0"/>
    <xf numFmtId="0" fontId="95" fillId="40" borderId="31" applyNumberFormat="0" applyAlignment="0" applyProtection="0"/>
    <xf numFmtId="0" fontId="95" fillId="40" borderId="31" applyNumberFormat="0" applyAlignment="0" applyProtection="0"/>
    <xf numFmtId="0" fontId="88" fillId="17" borderId="34" applyNumberFormat="0" applyProtection="0">
      <alignment horizontal="left" vertical="top" indent="1"/>
    </xf>
    <xf numFmtId="0" fontId="88" fillId="17" borderId="34" applyNumberFormat="0" applyProtection="0">
      <alignment horizontal="left" vertical="top" indent="1"/>
    </xf>
    <xf numFmtId="4" fontId="104" fillId="44" borderId="34" applyNumberFormat="0" applyProtection="0">
      <alignment horizontal="right" vertical="center"/>
    </xf>
    <xf numFmtId="4" fontId="104" fillId="44" borderId="34" applyNumberFormat="0" applyProtection="0">
      <alignment horizontal="right" vertical="center"/>
    </xf>
    <xf numFmtId="4" fontId="104" fillId="21" borderId="34" applyNumberFormat="0" applyProtection="0">
      <alignment horizontal="right" vertical="center"/>
    </xf>
    <xf numFmtId="4" fontId="104" fillId="21" borderId="34" applyNumberFormat="0" applyProtection="0">
      <alignment horizontal="right" vertical="center"/>
    </xf>
    <xf numFmtId="4" fontId="104" fillId="53" borderId="34" applyNumberFormat="0" applyProtection="0">
      <alignment horizontal="right" vertical="center"/>
    </xf>
    <xf numFmtId="4" fontId="104" fillId="53" borderId="34" applyNumberFormat="0" applyProtection="0">
      <alignment horizontal="right" vertical="center"/>
    </xf>
    <xf numFmtId="4" fontId="104" fillId="14" borderId="34" applyNumberFormat="0" applyProtection="0">
      <alignment horizontal="right" vertical="center"/>
    </xf>
    <xf numFmtId="4" fontId="104" fillId="14" borderId="34" applyNumberFormat="0" applyProtection="0">
      <alignment horizontal="right" vertical="center"/>
    </xf>
    <xf numFmtId="4" fontId="104" fillId="54" borderId="34" applyNumberFormat="0" applyProtection="0">
      <alignment horizontal="right" vertical="center"/>
    </xf>
    <xf numFmtId="4" fontId="104" fillId="54" borderId="34" applyNumberFormat="0" applyProtection="0">
      <alignment horizontal="right" vertical="center"/>
    </xf>
    <xf numFmtId="4" fontId="104" fillId="20" borderId="34" applyNumberFormat="0" applyProtection="0">
      <alignment horizontal="right" vertical="center"/>
    </xf>
    <xf numFmtId="4" fontId="104" fillId="20" borderId="34" applyNumberFormat="0" applyProtection="0">
      <alignment horizontal="right" vertical="center"/>
    </xf>
    <xf numFmtId="4" fontId="104" fillId="56" borderId="34" applyNumberFormat="0" applyProtection="0">
      <alignment horizontal="right" vertical="center"/>
    </xf>
    <xf numFmtId="4" fontId="104" fillId="56" borderId="34" applyNumberFormat="0" applyProtection="0">
      <alignment horizontal="right" vertical="center"/>
    </xf>
    <xf numFmtId="4" fontId="104" fillId="57" borderId="34" applyNumberFormat="0" applyProtection="0">
      <alignment horizontal="right" vertical="center"/>
    </xf>
    <xf numFmtId="4" fontId="104" fillId="57" borderId="34" applyNumberFormat="0" applyProtection="0">
      <alignment horizontal="right" vertical="center"/>
    </xf>
    <xf numFmtId="4" fontId="104" fillId="55" borderId="34" applyNumberFormat="0" applyProtection="0">
      <alignment horizontal="right" vertical="center"/>
    </xf>
    <xf numFmtId="4" fontId="104" fillId="55" borderId="34" applyNumberFormat="0" applyProtection="0">
      <alignment horizontal="right" vertical="center"/>
    </xf>
    <xf numFmtId="0" fontId="17" fillId="59" borderId="34" applyNumberFormat="0" applyProtection="0">
      <alignment horizontal="left" vertical="center" indent="1"/>
    </xf>
    <xf numFmtId="0" fontId="17" fillId="59" borderId="34" applyNumberFormat="0" applyProtection="0">
      <alignment horizontal="left" vertical="center" indent="1"/>
    </xf>
    <xf numFmtId="0" fontId="17" fillId="59" borderId="34" applyNumberFormat="0" applyProtection="0">
      <alignment horizontal="left" vertical="top" indent="1"/>
    </xf>
    <xf numFmtId="0" fontId="17" fillId="59" borderId="34" applyNumberFormat="0" applyProtection="0">
      <alignment horizontal="left" vertical="top" indent="1"/>
    </xf>
    <xf numFmtId="0" fontId="17" fillId="60" borderId="34" applyNumberFormat="0" applyProtection="0">
      <alignment horizontal="left" vertical="center" indent="1"/>
    </xf>
    <xf numFmtId="0" fontId="17" fillId="60" borderId="34" applyNumberFormat="0" applyProtection="0">
      <alignment horizontal="left" vertical="center" indent="1"/>
    </xf>
    <xf numFmtId="0" fontId="17" fillId="60" borderId="34" applyNumberFormat="0" applyProtection="0">
      <alignment horizontal="left" vertical="top" indent="1"/>
    </xf>
    <xf numFmtId="0" fontId="17" fillId="60" borderId="34" applyNumberFormat="0" applyProtection="0">
      <alignment horizontal="left" vertical="top" indent="1"/>
    </xf>
    <xf numFmtId="0" fontId="17" fillId="15" borderId="34" applyNumberFormat="0" applyProtection="0">
      <alignment horizontal="left" vertical="center" indent="1"/>
    </xf>
    <xf numFmtId="0" fontId="17" fillId="15" borderId="34" applyNumberFormat="0" applyProtection="0">
      <alignment horizontal="left" vertical="center" indent="1"/>
    </xf>
    <xf numFmtId="0" fontId="17" fillId="15" borderId="34" applyNumberFormat="0" applyProtection="0">
      <alignment horizontal="left" vertical="top" indent="1"/>
    </xf>
    <xf numFmtId="0" fontId="17" fillId="15" borderId="34" applyNumberFormat="0" applyProtection="0">
      <alignment horizontal="left" vertical="top" indent="1"/>
    </xf>
    <xf numFmtId="0" fontId="17" fillId="47" borderId="34" applyNumberFormat="0" applyProtection="0">
      <alignment horizontal="left" vertical="center" indent="1"/>
    </xf>
    <xf numFmtId="0" fontId="17" fillId="47" borderId="34" applyNumberFormat="0" applyProtection="0">
      <alignment horizontal="left" vertical="center" indent="1"/>
    </xf>
    <xf numFmtId="0" fontId="17" fillId="47" borderId="34" applyNumberFormat="0" applyProtection="0">
      <alignment horizontal="left" vertical="top" indent="1"/>
    </xf>
    <xf numFmtId="0" fontId="17" fillId="47" borderId="34" applyNumberFormat="0" applyProtection="0">
      <alignment horizontal="left" vertical="top" indent="1"/>
    </xf>
    <xf numFmtId="0" fontId="91" fillId="19" borderId="34" applyNumberFormat="0" applyProtection="0">
      <alignment horizontal="left" vertical="top" indent="1"/>
    </xf>
    <xf numFmtId="0" fontId="91" fillId="19" borderId="34" applyNumberFormat="0" applyProtection="0">
      <alignment horizontal="left" vertical="top" indent="1"/>
    </xf>
    <xf numFmtId="0" fontId="91" fillId="60" borderId="34" applyNumberFormat="0" applyProtection="0">
      <alignment horizontal="left" vertical="top" indent="1"/>
    </xf>
    <xf numFmtId="0" fontId="91" fillId="60" borderId="34" applyNumberFormat="0" applyProtection="0">
      <alignment horizontal="left" vertical="top" indent="1"/>
    </xf>
    <xf numFmtId="0" fontId="121" fillId="0" borderId="38">
      <alignment horizontal="left" wrapText="1"/>
      <protection hidden="1"/>
    </xf>
    <xf numFmtId="0" fontId="121" fillId="0" borderId="38">
      <alignment horizontal="left" wrapText="1"/>
      <protection hidden="1"/>
    </xf>
    <xf numFmtId="0" fontId="121" fillId="0" borderId="38">
      <alignment wrapText="1"/>
      <protection hidden="1"/>
    </xf>
    <xf numFmtId="0" fontId="121" fillId="0" borderId="38">
      <alignment wrapText="1"/>
      <protection hidden="1"/>
    </xf>
    <xf numFmtId="0" fontId="123" fillId="0" borderId="38">
      <alignment wrapText="1"/>
      <protection hidden="1"/>
    </xf>
    <xf numFmtId="0" fontId="123" fillId="0" borderId="38">
      <alignment wrapText="1"/>
      <protection hidden="1"/>
    </xf>
    <xf numFmtId="0" fontId="121" fillId="0" borderId="38">
      <alignment wrapText="1"/>
      <protection hidden="1"/>
    </xf>
    <xf numFmtId="0" fontId="121" fillId="0" borderId="38">
      <alignment wrapText="1"/>
      <protection hidden="1"/>
    </xf>
    <xf numFmtId="0" fontId="138" fillId="61" borderId="41">
      <alignment horizontal="center" vertical="top"/>
    </xf>
    <xf numFmtId="0" fontId="138" fillId="61" borderId="41">
      <alignment horizontal="center" vertical="top"/>
    </xf>
    <xf numFmtId="0" fontId="139" fillId="16" borderId="41">
      <alignment horizontal="center"/>
    </xf>
    <xf numFmtId="0" fontId="139" fillId="16" borderId="41">
      <alignment horizontal="center"/>
    </xf>
    <xf numFmtId="0" fontId="140" fillId="61" borderId="41"/>
    <xf numFmtId="0" fontId="140" fillId="61" borderId="41"/>
    <xf numFmtId="0" fontId="141" fillId="61" borderId="41"/>
    <xf numFmtId="0" fontId="141" fillId="61" borderId="41"/>
    <xf numFmtId="186" fontId="142" fillId="48" borderId="43">
      <alignment horizontal="right"/>
    </xf>
    <xf numFmtId="186" fontId="142" fillId="48" borderId="43">
      <alignment horizontal="right"/>
    </xf>
    <xf numFmtId="186" fontId="142" fillId="48" borderId="43">
      <alignment horizontal="right"/>
    </xf>
    <xf numFmtId="186" fontId="142" fillId="48" borderId="43">
      <alignment horizontal="right"/>
    </xf>
    <xf numFmtId="227" fontId="142" fillId="48" borderId="43">
      <alignment horizontal="right"/>
    </xf>
    <xf numFmtId="227" fontId="142" fillId="48" borderId="43">
      <alignment horizontal="right"/>
    </xf>
    <xf numFmtId="227" fontId="142" fillId="48" borderId="43">
      <alignment horizontal="right"/>
    </xf>
    <xf numFmtId="227" fontId="142" fillId="48" borderId="43">
      <alignment horizontal="right"/>
    </xf>
    <xf numFmtId="228" fontId="142" fillId="48" borderId="43">
      <alignment horizontal="right"/>
    </xf>
    <xf numFmtId="228" fontId="142" fillId="48" borderId="43">
      <alignment horizontal="right"/>
    </xf>
    <xf numFmtId="228" fontId="142" fillId="48" borderId="43">
      <alignment horizontal="right"/>
    </xf>
    <xf numFmtId="228" fontId="142" fillId="48" borderId="43">
      <alignment horizontal="right"/>
    </xf>
    <xf numFmtId="186" fontId="142" fillId="48" borderId="43">
      <alignment horizontal="right"/>
    </xf>
    <xf numFmtId="186" fontId="142" fillId="48" borderId="43">
      <alignment horizontal="right"/>
    </xf>
    <xf numFmtId="186" fontId="142" fillId="48" borderId="43">
      <alignment horizontal="right"/>
    </xf>
    <xf numFmtId="186" fontId="142" fillId="48" borderId="43">
      <alignment horizontal="right"/>
    </xf>
    <xf numFmtId="0" fontId="150" fillId="0" borderId="46" applyNumberFormat="0" applyFill="0" applyAlignment="0" applyProtection="0"/>
    <xf numFmtId="0" fontId="150" fillId="0" borderId="46" applyNumberFormat="0" applyFill="0" applyAlignment="0" applyProtection="0"/>
    <xf numFmtId="44" fontId="53" fillId="0" borderId="0" applyFont="0" applyFill="0" applyBorder="0" applyAlignment="0" applyProtection="0"/>
    <xf numFmtId="44" fontId="5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3" fillId="0" borderId="0" applyFont="0" applyFill="0" applyBorder="0" applyAlignment="0" applyProtection="0"/>
    <xf numFmtId="44" fontId="5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3" fillId="0" borderId="0" applyFont="0" applyFill="0" applyBorder="0" applyAlignment="0" applyProtection="0"/>
    <xf numFmtId="44" fontId="5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ill="0" applyBorder="0" applyAlignment="0" applyProtection="0"/>
    <xf numFmtId="164" fontId="17" fillId="0" borderId="0" applyFill="0" applyBorder="0" applyAlignment="0" applyProtection="0"/>
    <xf numFmtId="44" fontId="17" fillId="0" borderId="47" applyFill="0" applyBorder="0" applyAlignment="0" applyProtection="0">
      <alignment vertical="center"/>
    </xf>
    <xf numFmtId="44" fontId="17" fillId="0" borderId="47" applyFill="0" applyBorder="0" applyAlignment="0" applyProtection="0">
      <alignment vertical="center"/>
    </xf>
    <xf numFmtId="44" fontId="17" fillId="0" borderId="47" applyFill="0" applyBorder="0" applyAlignment="0" applyProtection="0">
      <alignment vertical="center"/>
    </xf>
    <xf numFmtId="44" fontId="17" fillId="0" borderId="47" applyFill="0" applyBorder="0" applyAlignment="0" applyProtection="0">
      <alignment vertical="center"/>
    </xf>
    <xf numFmtId="164" fontId="17" fillId="0" borderId="0" applyFill="0" applyBorder="0" applyAlignment="0" applyProtection="0"/>
    <xf numFmtId="164" fontId="17" fillId="0" borderId="0" applyFill="0" applyBorder="0" applyAlignment="0" applyProtection="0"/>
    <xf numFmtId="7" fontId="17" fillId="0" borderId="0" applyFill="0" applyBorder="0" applyAlignment="0" applyProtection="0"/>
    <xf numFmtId="7" fontId="17" fillId="0" borderId="0" applyFill="0" applyBorder="0" applyAlignment="0" applyProtection="0"/>
    <xf numFmtId="44" fontId="1" fillId="0" borderId="0" applyFont="0" applyFill="0" applyBorder="0" applyAlignment="0" applyProtection="0"/>
    <xf numFmtId="164" fontId="43" fillId="19" borderId="11"/>
    <xf numFmtId="164" fontId="43" fillId="19" borderId="11"/>
    <xf numFmtId="164" fontId="43" fillId="19" borderId="11"/>
    <xf numFmtId="165" fontId="17" fillId="0" borderId="0" applyFont="0" applyFill="0" applyBorder="0" applyAlignment="0" applyProtection="0"/>
    <xf numFmtId="165" fontId="53" fillId="0" borderId="0" applyFont="0" applyFill="0" applyBorder="0" applyAlignment="0" applyProtection="0"/>
    <xf numFmtId="0" fontId="86" fillId="27" borderId="18" applyNumberFormat="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1" fillId="0" borderId="0" applyFont="0" applyFill="0" applyBorder="0" applyAlignment="0" applyProtection="0"/>
    <xf numFmtId="165" fontId="53" fillId="0" borderId="0" applyFont="0" applyFill="0" applyBorder="0" applyAlignment="0" applyProtection="0"/>
    <xf numFmtId="44" fontId="1" fillId="0" borderId="0" applyFont="0" applyFill="0" applyBorder="0" applyAlignment="0" applyProtection="0"/>
    <xf numFmtId="44" fontId="53" fillId="0" borderId="0" applyFont="0" applyFill="0" applyBorder="0" applyAlignment="0" applyProtection="0"/>
    <xf numFmtId="44" fontId="1" fillId="0" borderId="0" applyFont="0" applyFill="0" applyBorder="0" applyAlignment="0" applyProtection="0"/>
    <xf numFmtId="44" fontId="53" fillId="0" borderId="0" applyFont="0" applyFill="0" applyBorder="0" applyAlignment="0" applyProtection="0"/>
    <xf numFmtId="44" fontId="53" fillId="0" borderId="0" applyFont="0" applyFill="0" applyBorder="0" applyAlignment="0" applyProtection="0"/>
    <xf numFmtId="164" fontId="17" fillId="0" borderId="0" applyFill="0" applyBorder="0" applyAlignment="0" applyProtection="0"/>
    <xf numFmtId="44" fontId="17" fillId="0" borderId="47" applyFill="0" applyBorder="0" applyAlignment="0" applyProtection="0">
      <alignment vertical="center"/>
    </xf>
    <xf numFmtId="44" fontId="17" fillId="0" borderId="47" applyFill="0" applyBorder="0" applyAlignment="0" applyProtection="0">
      <alignment vertical="center"/>
    </xf>
    <xf numFmtId="164" fontId="17" fillId="0" borderId="0" applyFill="0" applyBorder="0" applyAlignment="0" applyProtection="0"/>
    <xf numFmtId="7" fontId="17" fillId="0" borderId="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43" fillId="19" borderId="11"/>
    <xf numFmtId="164" fontId="43" fillId="19" borderId="11"/>
    <xf numFmtId="164" fontId="43" fillId="19" borderId="11"/>
    <xf numFmtId="164" fontId="43" fillId="19" borderId="11"/>
    <xf numFmtId="164" fontId="43" fillId="19" borderId="11"/>
    <xf numFmtId="164" fontId="43" fillId="19" borderId="11"/>
    <xf numFmtId="165" fontId="53" fillId="0" borderId="0" applyFont="0" applyFill="0" applyBorder="0" applyAlignment="0" applyProtection="0"/>
    <xf numFmtId="165" fontId="53"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1"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53" fillId="0" borderId="0" applyFont="0" applyFill="0" applyBorder="0" applyAlignment="0" applyProtection="0"/>
    <xf numFmtId="44" fontId="5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3" fillId="0" borderId="0" applyFont="0" applyFill="0" applyBorder="0" applyAlignment="0" applyProtection="0"/>
    <xf numFmtId="44" fontId="5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3" fillId="0" borderId="0" applyFont="0" applyFill="0" applyBorder="0" applyAlignment="0" applyProtection="0"/>
    <xf numFmtId="44" fontId="5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ill="0" applyBorder="0" applyAlignment="0" applyProtection="0"/>
    <xf numFmtId="164" fontId="17" fillId="0" borderId="0" applyFill="0" applyBorder="0" applyAlignment="0" applyProtection="0"/>
    <xf numFmtId="44" fontId="17" fillId="0" borderId="47" applyFill="0" applyBorder="0" applyAlignment="0" applyProtection="0">
      <alignment vertical="center"/>
    </xf>
    <xf numFmtId="44" fontId="17" fillId="0" borderId="47" applyFill="0" applyBorder="0" applyAlignment="0" applyProtection="0">
      <alignment vertical="center"/>
    </xf>
    <xf numFmtId="44" fontId="17" fillId="0" borderId="47" applyFill="0" applyBorder="0" applyAlignment="0" applyProtection="0">
      <alignment vertical="center"/>
    </xf>
    <xf numFmtId="44" fontId="17" fillId="0" borderId="47" applyFill="0" applyBorder="0" applyAlignment="0" applyProtection="0">
      <alignment vertical="center"/>
    </xf>
    <xf numFmtId="164" fontId="17" fillId="0" borderId="0" applyFill="0" applyBorder="0" applyAlignment="0" applyProtection="0"/>
    <xf numFmtId="164" fontId="17" fillId="0" borderId="0" applyFill="0" applyBorder="0" applyAlignment="0" applyProtection="0"/>
    <xf numFmtId="7" fontId="17" fillId="0" borderId="0" applyFill="0" applyBorder="0" applyAlignment="0" applyProtection="0"/>
    <xf numFmtId="7" fontId="17" fillId="0" borderId="0" applyFill="0" applyBorder="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30" fillId="0" borderId="5"/>
    <xf numFmtId="0" fontId="61" fillId="0" borderId="5">
      <alignment horizontal="left" wrapText="1"/>
    </xf>
    <xf numFmtId="0" fontId="86" fillId="27" borderId="18" applyNumberFormat="0" applyAlignment="0" applyProtection="0"/>
    <xf numFmtId="0" fontId="86" fillId="27" borderId="18" applyNumberFormat="0" applyAlignment="0" applyProtection="0"/>
    <xf numFmtId="165" fontId="17" fillId="0" borderId="0" applyFont="0" applyFill="0" applyBorder="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44" fontId="1" fillId="0" borderId="0" applyFont="0" applyFill="0" applyBorder="0" applyAlignment="0" applyProtection="0"/>
    <xf numFmtId="0" fontId="61" fillId="0" borderId="5">
      <alignment horizontal="left" wrapText="1"/>
    </xf>
    <xf numFmtId="0" fontId="30" fillId="0" borderId="5"/>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0" fontId="86" fillId="27" borderId="18" applyNumberFormat="0" applyAlignment="0" applyProtection="0"/>
    <xf numFmtId="164" fontId="43" fillId="19" borderId="11"/>
    <xf numFmtId="164" fontId="43" fillId="19" borderId="11"/>
    <xf numFmtId="164" fontId="43" fillId="19" borderId="11"/>
    <xf numFmtId="165" fontId="17" fillId="0" borderId="0" applyFont="0" applyFill="0" applyBorder="0" applyAlignment="0" applyProtection="0"/>
    <xf numFmtId="165" fontId="53"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1" fillId="0" borderId="0" applyFont="0" applyFill="0" applyBorder="0" applyAlignment="0" applyProtection="0"/>
    <xf numFmtId="165" fontId="53" fillId="0" borderId="0" applyFont="0" applyFill="0" applyBorder="0" applyAlignment="0" applyProtection="0"/>
    <xf numFmtId="44" fontId="1" fillId="0" borderId="0" applyFont="0" applyFill="0" applyBorder="0" applyAlignment="0" applyProtection="0"/>
    <xf numFmtId="44" fontId="53" fillId="0" borderId="0" applyFont="0" applyFill="0" applyBorder="0" applyAlignment="0" applyProtection="0"/>
    <xf numFmtId="44" fontId="1" fillId="0" borderId="0" applyFont="0" applyFill="0" applyBorder="0" applyAlignment="0" applyProtection="0"/>
    <xf numFmtId="44" fontId="53" fillId="0" borderId="0" applyFont="0" applyFill="0" applyBorder="0" applyAlignment="0" applyProtection="0"/>
    <xf numFmtId="44" fontId="53" fillId="0" borderId="0" applyFont="0" applyFill="0" applyBorder="0" applyAlignment="0" applyProtection="0"/>
    <xf numFmtId="164" fontId="17" fillId="0" borderId="0" applyFill="0" applyBorder="0" applyAlignment="0" applyProtection="0"/>
    <xf numFmtId="44" fontId="17" fillId="0" borderId="47" applyFill="0" applyBorder="0" applyAlignment="0" applyProtection="0">
      <alignment vertical="center"/>
    </xf>
    <xf numFmtId="44" fontId="17" fillId="0" borderId="47" applyFill="0" applyBorder="0" applyAlignment="0" applyProtection="0">
      <alignment vertical="center"/>
    </xf>
    <xf numFmtId="164" fontId="17" fillId="0" borderId="0" applyFill="0" applyBorder="0" applyAlignment="0" applyProtection="0"/>
    <xf numFmtId="7" fontId="17" fillId="0" borderId="0" applyFill="0" applyBorder="0" applyAlignment="0" applyProtection="0"/>
    <xf numFmtId="165" fontId="1" fillId="0" borderId="0" applyFont="0" applyFill="0" applyBorder="0" applyAlignment="0" applyProtection="0"/>
    <xf numFmtId="164" fontId="43" fillId="19" borderId="11"/>
    <xf numFmtId="164" fontId="43" fillId="19" borderId="11"/>
    <xf numFmtId="164" fontId="43" fillId="19" borderId="11"/>
    <xf numFmtId="164" fontId="43" fillId="19" borderId="11"/>
    <xf numFmtId="164" fontId="43" fillId="19" borderId="11"/>
    <xf numFmtId="164" fontId="43" fillId="19" borderId="11"/>
    <xf numFmtId="165" fontId="53" fillId="0" borderId="0" applyFont="0" applyFill="0" applyBorder="0" applyAlignment="0" applyProtection="0"/>
    <xf numFmtId="165" fontId="53"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53" fillId="0" borderId="0" applyFont="0" applyFill="0" applyBorder="0" applyAlignment="0" applyProtection="0"/>
    <xf numFmtId="44" fontId="5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3" fillId="0" borderId="0" applyFont="0" applyFill="0" applyBorder="0" applyAlignment="0" applyProtection="0"/>
    <xf numFmtId="44" fontId="5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3" fillId="0" borderId="0" applyFont="0" applyFill="0" applyBorder="0" applyAlignment="0" applyProtection="0"/>
    <xf numFmtId="44" fontId="5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ill="0" applyBorder="0" applyAlignment="0" applyProtection="0"/>
    <xf numFmtId="164" fontId="17" fillId="0" borderId="0" applyFill="0" applyBorder="0" applyAlignment="0" applyProtection="0"/>
    <xf numFmtId="44" fontId="17" fillId="0" borderId="47" applyFill="0" applyBorder="0" applyAlignment="0" applyProtection="0">
      <alignment vertical="center"/>
    </xf>
    <xf numFmtId="44" fontId="17" fillId="0" borderId="47" applyFill="0" applyBorder="0" applyAlignment="0" applyProtection="0">
      <alignment vertical="center"/>
    </xf>
    <xf numFmtId="44" fontId="17" fillId="0" borderId="47" applyFill="0" applyBorder="0" applyAlignment="0" applyProtection="0">
      <alignment vertical="center"/>
    </xf>
    <xf numFmtId="44" fontId="17" fillId="0" borderId="47" applyFill="0" applyBorder="0" applyAlignment="0" applyProtection="0">
      <alignment vertical="center"/>
    </xf>
    <xf numFmtId="164" fontId="17" fillId="0" borderId="0" applyFill="0" applyBorder="0" applyAlignment="0" applyProtection="0"/>
    <xf numFmtId="164" fontId="17" fillId="0" borderId="0" applyFill="0" applyBorder="0" applyAlignment="0" applyProtection="0"/>
    <xf numFmtId="7" fontId="17" fillId="0" borderId="0" applyFill="0" applyBorder="0" applyAlignment="0" applyProtection="0"/>
    <xf numFmtId="7" fontId="17" fillId="0" borderId="0" applyFill="0" applyBorder="0" applyAlignment="0" applyProtection="0"/>
    <xf numFmtId="0" fontId="30" fillId="0" borderId="49"/>
    <xf numFmtId="0" fontId="61" fillId="0" borderId="49">
      <alignment horizontal="left" wrapText="1"/>
    </xf>
    <xf numFmtId="0" fontId="61" fillId="0" borderId="49">
      <alignment horizontal="left" wrapText="1"/>
    </xf>
    <xf numFmtId="0" fontId="30" fillId="0" borderId="49"/>
    <xf numFmtId="0" fontId="61" fillId="0" borderId="49">
      <alignment horizontal="left" wrapText="1"/>
    </xf>
    <xf numFmtId="0" fontId="30" fillId="0" borderId="49"/>
    <xf numFmtId="0" fontId="61" fillId="0" borderId="49">
      <alignment horizontal="left" wrapText="1"/>
    </xf>
    <xf numFmtId="0" fontId="30" fillId="0" borderId="49"/>
    <xf numFmtId="0" fontId="30" fillId="0" borderId="49"/>
    <xf numFmtId="0" fontId="61" fillId="0" borderId="49">
      <alignment horizontal="left" wrapText="1"/>
    </xf>
    <xf numFmtId="0" fontId="61" fillId="0" borderId="49">
      <alignment horizontal="left" wrapText="1"/>
    </xf>
    <xf numFmtId="0" fontId="30" fillId="0" borderId="49"/>
    <xf numFmtId="0" fontId="61" fillId="0" borderId="49">
      <alignment horizontal="left" wrapText="1"/>
    </xf>
    <xf numFmtId="0" fontId="30" fillId="0" borderId="49"/>
    <xf numFmtId="0" fontId="30" fillId="0" borderId="49"/>
    <xf numFmtId="0" fontId="61" fillId="0" borderId="49">
      <alignment horizontal="left" wrapText="1"/>
    </xf>
  </cellStyleXfs>
  <cellXfs count="284">
    <xf numFmtId="0" fontId="0" fillId="0" borderId="0" xfId="0"/>
    <xf numFmtId="0" fontId="0" fillId="2" borderId="0" xfId="0" applyFill="1"/>
    <xf numFmtId="0" fontId="0" fillId="2" borderId="0" xfId="0" applyFill="1" applyBorder="1"/>
    <xf numFmtId="0" fontId="0" fillId="0" borderId="0" xfId="0" applyFont="1"/>
    <xf numFmtId="0" fontId="5" fillId="0" borderId="0" xfId="0" applyFont="1" applyAlignment="1">
      <alignment horizontal="center"/>
    </xf>
    <xf numFmtId="0" fontId="5" fillId="0" borderId="0" xfId="0" applyFont="1"/>
    <xf numFmtId="0" fontId="3" fillId="0" borderId="0" xfId="0" applyFont="1"/>
    <xf numFmtId="0" fontId="0" fillId="3" borderId="0" xfId="0" applyFill="1"/>
    <xf numFmtId="0" fontId="0" fillId="4" borderId="0" xfId="0" applyFill="1"/>
    <xf numFmtId="0" fontId="0" fillId="5" borderId="0" xfId="0" applyFill="1"/>
    <xf numFmtId="0" fontId="0" fillId="0" borderId="0" xfId="0" applyBorder="1"/>
    <xf numFmtId="0" fontId="7" fillId="0" borderId="0" xfId="0" applyFont="1"/>
    <xf numFmtId="0" fontId="8" fillId="0" borderId="0" xfId="0" applyFont="1" applyAlignment="1">
      <alignment horizontal="left"/>
    </xf>
    <xf numFmtId="0" fontId="0" fillId="0" borderId="0" xfId="0" applyFill="1" applyBorder="1" applyAlignment="1"/>
    <xf numFmtId="0" fontId="0" fillId="0" borderId="1" xfId="0" applyBorder="1" applyAlignment="1"/>
    <xf numFmtId="0" fontId="0" fillId="0" borderId="1" xfId="0" applyBorder="1" applyAlignment="1">
      <alignment horizontal="center" vertical="center"/>
    </xf>
    <xf numFmtId="0" fontId="3" fillId="7" borderId="0" xfId="0" applyFont="1" applyFill="1"/>
    <xf numFmtId="0" fontId="0" fillId="7" borderId="0" xfId="0" applyFill="1"/>
    <xf numFmtId="0" fontId="0" fillId="0" borderId="0" xfId="0" applyAlignment="1">
      <alignment horizontal="right"/>
    </xf>
    <xf numFmtId="0" fontId="0" fillId="0" borderId="0" xfId="0" applyAlignment="1">
      <alignment horizontal="center"/>
    </xf>
    <xf numFmtId="4" fontId="0" fillId="0" borderId="0" xfId="0" applyNumberFormat="1"/>
    <xf numFmtId="0" fontId="0" fillId="6" borderId="1" xfId="0" applyFill="1" applyBorder="1"/>
    <xf numFmtId="0" fontId="0" fillId="0" borderId="1" xfId="0" applyBorder="1" applyAlignment="1">
      <alignment horizontal="left"/>
    </xf>
    <xf numFmtId="0" fontId="9" fillId="0" borderId="0" xfId="0" applyFont="1"/>
    <xf numFmtId="0" fontId="0" fillId="0" borderId="0" xfId="0" quotePrefix="1"/>
    <xf numFmtId="0" fontId="0" fillId="0" borderId="0" xfId="0" applyFill="1" applyBorder="1" applyAlignment="1">
      <alignment horizontal="left"/>
    </xf>
    <xf numFmtId="4" fontId="0" fillId="0" borderId="0" xfId="0" applyNumberFormat="1" applyFill="1" applyBorder="1" applyProtection="1">
      <protection locked="0"/>
    </xf>
    <xf numFmtId="0" fontId="10" fillId="0" borderId="0" xfId="0" applyFont="1" applyFill="1"/>
    <xf numFmtId="0" fontId="8" fillId="0" borderId="0" xfId="0" applyFont="1" applyAlignment="1">
      <alignment horizontal="left" wrapText="1"/>
    </xf>
    <xf numFmtId="0" fontId="0" fillId="6" borderId="0" xfId="0" applyFill="1"/>
    <xf numFmtId="0" fontId="0" fillId="0" borderId="0" xfId="0" applyAlignment="1">
      <alignment horizontal="left"/>
    </xf>
    <xf numFmtId="0" fontId="0" fillId="0" borderId="0" xfId="0" applyFill="1"/>
    <xf numFmtId="0" fontId="0" fillId="0" borderId="0" xfId="0" applyAlignment="1">
      <alignment wrapText="1"/>
    </xf>
    <xf numFmtId="0" fontId="0" fillId="0" borderId="0" xfId="0" applyAlignment="1">
      <alignment horizontal="center" wrapText="1"/>
    </xf>
    <xf numFmtId="0" fontId="0" fillId="0" borderId="0" xfId="0" applyFill="1" applyAlignment="1">
      <alignment horizontal="center"/>
    </xf>
    <xf numFmtId="0" fontId="0" fillId="0" borderId="0" xfId="0" applyFill="1" applyBorder="1" applyAlignment="1">
      <alignment horizontal="center"/>
    </xf>
    <xf numFmtId="0" fontId="0" fillId="0" borderId="0" xfId="0" applyFont="1" applyAlignment="1">
      <alignment horizontal="center"/>
    </xf>
    <xf numFmtId="0" fontId="0" fillId="0" borderId="0" xfId="0" applyFont="1" applyFill="1" applyAlignment="1">
      <alignment horizontal="center"/>
    </xf>
    <xf numFmtId="0" fontId="0" fillId="0" borderId="0" xfId="0" applyFill="1" applyBorder="1"/>
    <xf numFmtId="0" fontId="11" fillId="0" borderId="0" xfId="0" applyFont="1" applyAlignment="1">
      <alignment horizontal="left"/>
    </xf>
    <xf numFmtId="0" fontId="4" fillId="0" borderId="0" xfId="0" applyFont="1"/>
    <xf numFmtId="0" fontId="0" fillId="0" borderId="0" xfId="0" applyBorder="1" applyAlignment="1">
      <alignment horizontal="center"/>
    </xf>
    <xf numFmtId="4" fontId="4" fillId="0" borderId="0" xfId="0" applyNumberFormat="1" applyFont="1" applyFill="1"/>
    <xf numFmtId="0" fontId="12" fillId="0" borderId="0" xfId="0" applyFont="1"/>
    <xf numFmtId="0" fontId="10" fillId="0" borderId="0" xfId="0" applyFont="1"/>
    <xf numFmtId="0" fontId="4" fillId="0" borderId="0" xfId="0" applyFont="1" applyAlignment="1">
      <alignment horizontal="center" vertical="center" wrapText="1"/>
    </xf>
    <xf numFmtId="4" fontId="10" fillId="0" borderId="0" xfId="0" applyNumberFormat="1" applyFont="1"/>
    <xf numFmtId="0" fontId="0" fillId="7" borderId="0" xfId="0" applyFill="1" applyAlignment="1">
      <alignment wrapText="1"/>
    </xf>
    <xf numFmtId="0" fontId="0" fillId="7" borderId="0" xfId="0" applyFont="1" applyFill="1" applyAlignment="1">
      <alignment horizontal="center"/>
    </xf>
    <xf numFmtId="4" fontId="0" fillId="7" borderId="0" xfId="0" applyNumberFormat="1" applyFill="1"/>
    <xf numFmtId="0" fontId="0" fillId="7" borderId="0" xfId="0" applyFill="1" applyAlignment="1">
      <alignment horizontal="center"/>
    </xf>
    <xf numFmtId="0" fontId="3" fillId="0" borderId="0" xfId="0" applyFont="1" applyAlignment="1">
      <alignment horizontal="center"/>
    </xf>
    <xf numFmtId="0" fontId="3" fillId="0" borderId="0" xfId="0" applyFont="1" applyBorder="1"/>
    <xf numFmtId="0" fontId="0" fillId="0" borderId="0" xfId="0" applyFill="1" applyAlignment="1">
      <alignment horizontal="right"/>
    </xf>
    <xf numFmtId="0" fontId="0" fillId="3" borderId="0" xfId="0" applyFill="1" applyAlignment="1">
      <alignment horizontal="center"/>
    </xf>
    <xf numFmtId="0" fontId="0" fillId="6" borderId="0" xfId="0" applyFill="1" applyAlignment="1">
      <alignment horizontal="center" vertical="center" wrapText="1"/>
    </xf>
    <xf numFmtId="9" fontId="0" fillId="0" borderId="0" xfId="1" applyFont="1"/>
    <xf numFmtId="0" fontId="3" fillId="0" borderId="0" xfId="0" applyFont="1" applyAlignment="1">
      <alignment horizontal="center" wrapText="1"/>
    </xf>
    <xf numFmtId="0" fontId="3" fillId="0" borderId="0" xfId="0" applyFont="1" applyFill="1" applyAlignment="1">
      <alignment horizontal="right"/>
    </xf>
    <xf numFmtId="0" fontId="13" fillId="6" borderId="0" xfId="0" applyFont="1" applyFill="1" applyAlignment="1">
      <alignment horizontal="center" vertical="center" wrapText="1"/>
    </xf>
    <xf numFmtId="2" fontId="0" fillId="0" borderId="0" xfId="0" applyNumberFormat="1"/>
    <xf numFmtId="0" fontId="14" fillId="0" borderId="0" xfId="0" applyFont="1" applyAlignment="1">
      <alignment horizontal="center" vertical="center" wrapText="1"/>
    </xf>
    <xf numFmtId="0" fontId="3" fillId="0" borderId="0" xfId="0" applyFont="1" applyFill="1"/>
    <xf numFmtId="0" fontId="13" fillId="0" borderId="0" xfId="0" applyFont="1" applyAlignment="1">
      <alignment horizontal="center" vertical="center" wrapText="1"/>
    </xf>
    <xf numFmtId="0" fontId="0" fillId="0" borderId="0" xfId="0" applyAlignment="1">
      <alignment horizontal="center" vertical="center" wrapText="1"/>
    </xf>
    <xf numFmtId="4" fontId="0" fillId="0" borderId="0" xfId="0" applyNumberFormat="1" applyAlignment="1">
      <alignment horizontal="center"/>
    </xf>
    <xf numFmtId="166" fontId="0" fillId="0" borderId="0" xfId="0" applyNumberFormat="1"/>
    <xf numFmtId="0" fontId="3" fillId="6" borderId="0" xfId="0" applyFont="1" applyFill="1"/>
    <xf numFmtId="0" fontId="15" fillId="0" borderId="0" xfId="0" applyFont="1"/>
    <xf numFmtId="0" fontId="3" fillId="0" borderId="0" xfId="0" applyFont="1" applyAlignment="1">
      <alignment vertical="center"/>
    </xf>
    <xf numFmtId="0" fontId="0" fillId="0" borderId="0" xfId="0" applyAlignment="1">
      <alignment vertical="center"/>
    </xf>
    <xf numFmtId="0" fontId="10" fillId="7" borderId="0" xfId="0" applyFont="1" applyFill="1"/>
    <xf numFmtId="0" fontId="16" fillId="0" borderId="0" xfId="0" applyFont="1" applyFill="1"/>
    <xf numFmtId="0" fontId="10" fillId="0" borderId="0" xfId="0" applyFont="1" applyAlignment="1">
      <alignment horizontal="center"/>
    </xf>
    <xf numFmtId="9" fontId="0" fillId="0" borderId="0" xfId="1" applyFont="1" applyFill="1"/>
    <xf numFmtId="4" fontId="0" fillId="3" borderId="0" xfId="0" applyNumberFormat="1" applyFill="1" applyAlignment="1">
      <alignment horizontal="center"/>
    </xf>
    <xf numFmtId="0" fontId="3" fillId="7" borderId="0" xfId="0" applyFont="1" applyFill="1" applyAlignment="1">
      <alignment horizontal="center"/>
    </xf>
    <xf numFmtId="0" fontId="0" fillId="0" borderId="0" xfId="0" applyFont="1" applyFill="1"/>
    <xf numFmtId="4" fontId="18" fillId="0" borderId="0" xfId="0" applyNumberFormat="1" applyFont="1"/>
    <xf numFmtId="9" fontId="15" fillId="0" borderId="0" xfId="1" applyFont="1" applyBorder="1" applyAlignment="1">
      <alignment horizontal="center" vertical="center"/>
    </xf>
    <xf numFmtId="0" fontId="0" fillId="2" borderId="0" xfId="0" applyFill="1" applyAlignment="1">
      <alignment horizontal="center" wrapText="1"/>
    </xf>
    <xf numFmtId="0" fontId="0" fillId="2" borderId="0" xfId="0" applyFill="1" applyAlignment="1">
      <alignment horizontal="center"/>
    </xf>
    <xf numFmtId="0" fontId="3" fillId="0" borderId="0" xfId="0" applyFont="1" applyAlignment="1">
      <alignment horizontal="left"/>
    </xf>
    <xf numFmtId="0" fontId="0" fillId="0" borderId="0" xfId="0" applyAlignment="1">
      <alignment horizontal="left"/>
    </xf>
    <xf numFmtId="10" fontId="0" fillId="6" borderId="0" xfId="0" applyNumberFormat="1" applyFill="1" applyAlignment="1">
      <alignment horizontal="center"/>
    </xf>
    <xf numFmtId="4" fontId="0" fillId="3" borderId="1" xfId="0" applyNumberFormat="1" applyFill="1" applyBorder="1" applyAlignment="1">
      <alignment horizontal="center"/>
    </xf>
    <xf numFmtId="4" fontId="0" fillId="6" borderId="0" xfId="0" applyNumberFormat="1" applyFill="1" applyAlignment="1">
      <alignment horizontal="center"/>
    </xf>
    <xf numFmtId="0" fontId="0" fillId="0" borderId="0" xfId="0" applyFill="1" applyBorder="1" applyAlignment="1">
      <alignment horizontal="center" vertical="center"/>
    </xf>
    <xf numFmtId="0" fontId="0" fillId="0" borderId="0" xfId="0" applyFont="1" applyAlignment="1">
      <alignment horizontal="center" vertical="center"/>
    </xf>
    <xf numFmtId="0" fontId="0" fillId="0" borderId="0" xfId="0" applyFill="1" applyAlignment="1">
      <alignment wrapText="1"/>
    </xf>
    <xf numFmtId="4" fontId="3" fillId="3" borderId="0" xfId="0" applyNumberFormat="1" applyFont="1" applyFill="1" applyAlignment="1">
      <alignment horizontal="center"/>
    </xf>
    <xf numFmtId="4" fontId="0" fillId="0" borderId="0" xfId="0" applyNumberFormat="1" applyFill="1" applyAlignment="1">
      <alignment horizontal="center"/>
    </xf>
    <xf numFmtId="3" fontId="0" fillId="6" borderId="0" xfId="0" applyNumberFormat="1" applyFill="1" applyAlignment="1">
      <alignment horizontal="center"/>
    </xf>
    <xf numFmtId="4" fontId="4" fillId="2" borderId="0" xfId="0" applyNumberFormat="1" applyFont="1" applyFill="1"/>
    <xf numFmtId="0" fontId="3" fillId="0" borderId="0" xfId="0" applyFont="1" applyFill="1" applyAlignment="1">
      <alignment horizontal="center" wrapText="1"/>
    </xf>
    <xf numFmtId="0" fontId="2" fillId="0" borderId="0" xfId="0" applyFont="1" applyFill="1" applyAlignment="1">
      <alignment horizontal="center" wrapText="1"/>
    </xf>
    <xf numFmtId="10" fontId="0" fillId="3" borderId="0" xfId="0" applyNumberFormat="1" applyFill="1" applyAlignment="1">
      <alignment horizontal="center"/>
    </xf>
    <xf numFmtId="10" fontId="0" fillId="0" borderId="0" xfId="0" applyNumberFormat="1" applyAlignment="1">
      <alignment horizontal="center"/>
    </xf>
    <xf numFmtId="10" fontId="0" fillId="0" borderId="0" xfId="0" applyNumberFormat="1" applyFill="1" applyAlignment="1">
      <alignment horizontal="center"/>
    </xf>
    <xf numFmtId="0" fontId="6" fillId="8" borderId="0" xfId="1675" applyFont="1" applyFill="1" applyBorder="1"/>
    <xf numFmtId="169" fontId="0" fillId="0" borderId="0" xfId="0" applyNumberFormat="1"/>
    <xf numFmtId="9" fontId="0" fillId="5" borderId="1" xfId="1" applyFont="1" applyFill="1" applyBorder="1" applyAlignment="1" applyProtection="1">
      <alignment horizontal="center"/>
      <protection locked="0"/>
    </xf>
    <xf numFmtId="10" fontId="0" fillId="5" borderId="1" xfId="1" applyNumberFormat="1" applyFont="1" applyFill="1" applyBorder="1" applyAlignment="1" applyProtection="1">
      <alignment horizontal="center"/>
      <protection locked="0"/>
    </xf>
    <xf numFmtId="4" fontId="0" fillId="5" borderId="1" xfId="0" applyNumberFormat="1" applyFill="1" applyBorder="1" applyAlignment="1" applyProtection="1">
      <alignment horizontal="center" vertical="center"/>
      <protection locked="0"/>
    </xf>
    <xf numFmtId="1" fontId="0" fillId="5" borderId="1" xfId="0" applyNumberFormat="1" applyFill="1" applyBorder="1" applyAlignment="1" applyProtection="1">
      <alignment horizontal="center"/>
      <protection locked="0"/>
    </xf>
    <xf numFmtId="0" fontId="0" fillId="0" borderId="0" xfId="0"/>
    <xf numFmtId="0" fontId="3" fillId="0" borderId="0" xfId="0" applyFont="1"/>
    <xf numFmtId="0" fontId="8" fillId="0" borderId="0" xfId="0" applyFont="1" applyAlignment="1">
      <alignment horizontal="left"/>
    </xf>
    <xf numFmtId="0" fontId="0" fillId="0" borderId="0" xfId="0" applyAlignment="1">
      <alignment horizontal="right"/>
    </xf>
    <xf numFmtId="0" fontId="0" fillId="0" borderId="0" xfId="0" applyAlignment="1">
      <alignment horizontal="center"/>
    </xf>
    <xf numFmtId="4" fontId="0" fillId="0" borderId="0" xfId="0" applyNumberFormat="1"/>
    <xf numFmtId="0" fontId="0" fillId="0" borderId="0" xfId="0" applyFill="1" applyBorder="1" applyAlignment="1">
      <alignment horizontal="left"/>
    </xf>
    <xf numFmtId="0" fontId="0" fillId="0" borderId="0" xfId="0" applyAlignment="1">
      <alignment horizontal="left"/>
    </xf>
    <xf numFmtId="0" fontId="0" fillId="0" borderId="0" xfId="0" applyFill="1"/>
    <xf numFmtId="4" fontId="0" fillId="0" borderId="0" xfId="0" applyNumberFormat="1" applyFill="1"/>
    <xf numFmtId="0" fontId="0" fillId="0" borderId="0" xfId="0" applyAlignment="1">
      <alignment wrapText="1"/>
    </xf>
    <xf numFmtId="0" fontId="0" fillId="0" borderId="0" xfId="0" applyFill="1" applyAlignment="1">
      <alignment horizontal="center"/>
    </xf>
    <xf numFmtId="0" fontId="0" fillId="0" borderId="0" xfId="0" applyFont="1" applyAlignment="1">
      <alignment horizontal="center"/>
    </xf>
    <xf numFmtId="9" fontId="0" fillId="2" borderId="0" xfId="0" applyNumberFormat="1" applyFill="1" applyBorder="1"/>
    <xf numFmtId="4" fontId="0" fillId="5" borderId="1" xfId="0" applyNumberFormat="1" applyFill="1" applyBorder="1" applyAlignment="1" applyProtection="1">
      <alignment horizontal="center"/>
      <protection locked="0"/>
    </xf>
    <xf numFmtId="4" fontId="0" fillId="5" borderId="1" xfId="0" applyNumberFormat="1" applyFill="1" applyBorder="1"/>
    <xf numFmtId="2" fontId="0" fillId="2" borderId="0" xfId="0" applyNumberFormat="1" applyFill="1" applyProtection="1">
      <protection locked="0"/>
    </xf>
    <xf numFmtId="0" fontId="0" fillId="0" borderId="0" xfId="0" applyAlignment="1">
      <alignment horizontal="left"/>
    </xf>
    <xf numFmtId="9" fontId="0" fillId="0" borderId="0" xfId="0" applyNumberFormat="1" applyAlignment="1">
      <alignment horizontal="right"/>
    </xf>
    <xf numFmtId="0" fontId="0" fillId="0" borderId="0" xfId="0" applyAlignment="1">
      <alignment horizontal="left"/>
    </xf>
    <xf numFmtId="0" fontId="0" fillId="0" borderId="1" xfId="0" applyBorder="1" applyAlignment="1">
      <alignment wrapText="1"/>
    </xf>
    <xf numFmtId="0" fontId="0" fillId="0" borderId="0" xfId="0" applyAlignment="1">
      <alignment horizontal="left"/>
    </xf>
    <xf numFmtId="4" fontId="3" fillId="3" borderId="1" xfId="0" applyNumberFormat="1" applyFont="1" applyFill="1" applyBorder="1" applyAlignment="1">
      <alignment horizontal="center"/>
    </xf>
    <xf numFmtId="0" fontId="0" fillId="0" borderId="1" xfId="0" applyBorder="1"/>
    <xf numFmtId="3" fontId="3" fillId="3" borderId="1" xfId="0" applyNumberFormat="1" applyFont="1" applyFill="1" applyBorder="1" applyAlignment="1">
      <alignment horizontal="center"/>
    </xf>
    <xf numFmtId="0" fontId="0" fillId="0" borderId="0" xfId="0" applyAlignment="1">
      <alignment horizontal="left"/>
    </xf>
    <xf numFmtId="3" fontId="0" fillId="0" borderId="0" xfId="0" applyNumberFormat="1" applyAlignment="1">
      <alignment horizontal="left"/>
    </xf>
    <xf numFmtId="4" fontId="0" fillId="6" borderId="1" xfId="0" applyNumberFormat="1" applyFill="1" applyBorder="1" applyAlignment="1" applyProtection="1">
      <alignment horizontal="center"/>
      <protection locked="0"/>
    </xf>
    <xf numFmtId="0" fontId="0" fillId="0" borderId="0" xfId="0" applyAlignment="1">
      <alignment horizontal="left"/>
    </xf>
    <xf numFmtId="0" fontId="0" fillId="0" borderId="0" xfId="0" applyAlignment="1">
      <alignment horizontal="left"/>
    </xf>
    <xf numFmtId="4" fontId="0" fillId="6" borderId="1" xfId="0" applyNumberFormat="1" applyFill="1" applyBorder="1" applyAlignment="1">
      <alignment horizontal="center"/>
    </xf>
    <xf numFmtId="0" fontId="0" fillId="0" borderId="0" xfId="0" applyAlignment="1">
      <alignment horizontal="left"/>
    </xf>
    <xf numFmtId="165" fontId="0" fillId="0" borderId="0" xfId="10" applyFont="1" applyAlignment="1">
      <alignment horizontal="center"/>
    </xf>
    <xf numFmtId="0" fontId="2" fillId="8" borderId="1" xfId="1675" applyFont="1" applyFill="1" applyBorder="1" applyAlignment="1">
      <alignment horizontal="center"/>
    </xf>
    <xf numFmtId="4" fontId="3" fillId="6" borderId="1" xfId="0" applyNumberFormat="1" applyFont="1" applyFill="1" applyBorder="1" applyAlignment="1">
      <alignment horizontal="center"/>
    </xf>
    <xf numFmtId="0" fontId="0" fillId="0" borderId="0" xfId="0" applyAlignment="1">
      <alignment horizontal="left"/>
    </xf>
    <xf numFmtId="4" fontId="0" fillId="3" borderId="1" xfId="0" applyNumberFormat="1" applyFont="1" applyFill="1" applyBorder="1" applyAlignment="1">
      <alignment horizontal="center"/>
    </xf>
    <xf numFmtId="3" fontId="4" fillId="0" borderId="0" xfId="0" applyNumberFormat="1" applyFont="1"/>
    <xf numFmtId="9" fontId="0" fillId="3" borderId="1" xfId="1" applyFont="1" applyFill="1" applyBorder="1" applyAlignment="1">
      <alignment horizontal="center"/>
    </xf>
    <xf numFmtId="9" fontId="0" fillId="5" borderId="1" xfId="0" applyNumberFormat="1" applyFill="1" applyBorder="1" applyAlignment="1">
      <alignment horizontal="center"/>
    </xf>
    <xf numFmtId="3" fontId="0" fillId="0" borderId="0" xfId="0" applyNumberFormat="1"/>
    <xf numFmtId="4" fontId="0" fillId="9" borderId="1" xfId="0" applyNumberFormat="1" applyFill="1" applyBorder="1" applyAlignment="1" applyProtection="1">
      <alignment horizontal="center"/>
      <protection locked="0"/>
    </xf>
    <xf numFmtId="4" fontId="0" fillId="9" borderId="1" xfId="0" applyNumberFormat="1" applyFill="1" applyBorder="1"/>
    <xf numFmtId="0" fontId="3" fillId="5" borderId="1" xfId="0" applyFont="1" applyFill="1" applyBorder="1" applyAlignment="1" applyProtection="1">
      <alignment horizontal="center"/>
      <protection locked="0"/>
    </xf>
    <xf numFmtId="0" fontId="0" fillId="3" borderId="1" xfId="0" applyFill="1" applyBorder="1" applyAlignment="1">
      <alignment horizontal="center"/>
    </xf>
    <xf numFmtId="9" fontId="0" fillId="5" borderId="1" xfId="0" applyNumberFormat="1" applyFill="1" applyBorder="1" applyAlignment="1" applyProtection="1">
      <alignment horizontal="center"/>
      <protection locked="0"/>
    </xf>
    <xf numFmtId="0" fontId="0" fillId="0" borderId="0" xfId="0"/>
    <xf numFmtId="0" fontId="8" fillId="0" borderId="0" xfId="0" applyFont="1" applyAlignment="1">
      <alignment horizontal="left"/>
    </xf>
    <xf numFmtId="0" fontId="0" fillId="0" borderId="0" xfId="0" applyAlignment="1">
      <alignment horizontal="center"/>
    </xf>
    <xf numFmtId="4" fontId="0" fillId="0" borderId="0" xfId="0" applyNumberFormat="1"/>
    <xf numFmtId="0" fontId="0" fillId="0" borderId="0" xfId="0"/>
    <xf numFmtId="0" fontId="3" fillId="0" borderId="0" xfId="0" applyFont="1"/>
    <xf numFmtId="0" fontId="0" fillId="0" borderId="0" xfId="0" applyAlignment="1">
      <alignment horizontal="center"/>
    </xf>
    <xf numFmtId="0" fontId="0" fillId="0" borderId="0" xfId="0" applyAlignment="1">
      <alignment horizontal="left"/>
    </xf>
    <xf numFmtId="4" fontId="0" fillId="6" borderId="0" xfId="0" applyNumberFormat="1" applyFill="1" applyAlignment="1">
      <alignment horizontal="center"/>
    </xf>
    <xf numFmtId="0" fontId="4" fillId="8" borderId="1" xfId="1675" applyFont="1" applyFill="1" applyBorder="1" applyAlignment="1">
      <alignment horizontal="center"/>
    </xf>
    <xf numFmtId="0" fontId="0" fillId="0" borderId="0" xfId="0"/>
    <xf numFmtId="0" fontId="3" fillId="0" borderId="0" xfId="0" applyFont="1"/>
    <xf numFmtId="0" fontId="8" fillId="0" borderId="0" xfId="0" applyFont="1" applyAlignment="1">
      <alignment horizontal="left"/>
    </xf>
    <xf numFmtId="0" fontId="0" fillId="0" borderId="0" xfId="0" applyAlignment="1">
      <alignment horizontal="right"/>
    </xf>
    <xf numFmtId="0" fontId="0" fillId="0" borderId="0" xfId="0" applyAlignment="1">
      <alignment horizontal="center"/>
    </xf>
    <xf numFmtId="4" fontId="0" fillId="3" borderId="0" xfId="0" applyNumberFormat="1" applyFill="1" applyAlignment="1">
      <alignment horizontal="center"/>
    </xf>
    <xf numFmtId="4" fontId="0" fillId="5" borderId="1" xfId="0" applyNumberFormat="1" applyFill="1" applyBorder="1" applyAlignment="1" applyProtection="1">
      <alignment horizontal="center"/>
      <protection locked="0"/>
    </xf>
    <xf numFmtId="4" fontId="3" fillId="6" borderId="1" xfId="0" applyNumberFormat="1" applyFont="1" applyFill="1" applyBorder="1" applyAlignment="1">
      <alignment horizontal="center"/>
    </xf>
    <xf numFmtId="4" fontId="3" fillId="11" borderId="1" xfId="0" applyNumberFormat="1" applyFont="1" applyFill="1" applyBorder="1" applyAlignment="1">
      <alignment horizontal="center"/>
    </xf>
    <xf numFmtId="0" fontId="0" fillId="11" borderId="0" xfId="0" applyFill="1"/>
    <xf numFmtId="0" fontId="0" fillId="10" borderId="0" xfId="0" applyFill="1"/>
    <xf numFmtId="170" fontId="0" fillId="6" borderId="0" xfId="1" applyNumberFormat="1" applyFont="1" applyFill="1" applyAlignment="1">
      <alignment horizontal="center"/>
    </xf>
    <xf numFmtId="4" fontId="0" fillId="12" borderId="1" xfId="0" applyNumberFormat="1" applyFill="1" applyBorder="1" applyAlignment="1" applyProtection="1">
      <alignment horizontal="center"/>
      <protection locked="0"/>
    </xf>
    <xf numFmtId="0" fontId="3" fillId="0" borderId="0" xfId="0" applyFont="1" applyAlignment="1">
      <alignment horizontal="left" wrapText="1"/>
    </xf>
    <xf numFmtId="4" fontId="0" fillId="6" borderId="0" xfId="0" applyNumberFormat="1" applyFill="1" applyAlignment="1">
      <alignment horizontal="center" wrapText="1"/>
    </xf>
    <xf numFmtId="4" fontId="0" fillId="3" borderId="0" xfId="0" applyNumberFormat="1" applyFont="1" applyFill="1" applyAlignment="1">
      <alignment horizontal="center"/>
    </xf>
    <xf numFmtId="0" fontId="6" fillId="8" borderId="0" xfId="1675" applyFont="1" applyFill="1" applyBorder="1" applyAlignment="1">
      <alignment horizontal="left"/>
    </xf>
    <xf numFmtId="171" fontId="0" fillId="9" borderId="1" xfId="0" applyNumberFormat="1" applyFill="1" applyBorder="1"/>
    <xf numFmtId="0" fontId="0" fillId="0" borderId="0" xfId="0" applyAlignment="1">
      <alignment horizontal="center"/>
    </xf>
    <xf numFmtId="4" fontId="0" fillId="3" borderId="0" xfId="0" applyNumberFormat="1" applyFont="1" applyFill="1" applyAlignment="1">
      <alignment horizontal="center" wrapText="1"/>
    </xf>
    <xf numFmtId="0" fontId="0" fillId="0" borderId="0" xfId="0" applyAlignment="1">
      <alignment horizontal="center"/>
    </xf>
    <xf numFmtId="0" fontId="3" fillId="0" borderId="1" xfId="0" applyFont="1" applyBorder="1" applyAlignment="1">
      <alignment wrapText="1"/>
    </xf>
    <xf numFmtId="0" fontId="3" fillId="0" borderId="0" xfId="0" applyFont="1" applyBorder="1" applyAlignment="1">
      <alignment wrapText="1"/>
    </xf>
    <xf numFmtId="0" fontId="3" fillId="0" borderId="1" xfId="0" applyFont="1" applyBorder="1" applyAlignment="1">
      <alignment horizontal="center" wrapText="1"/>
    </xf>
    <xf numFmtId="0" fontId="19" fillId="0" borderId="0" xfId="0" applyFont="1" applyAlignment="1">
      <alignment horizontal="center"/>
    </xf>
    <xf numFmtId="0" fontId="3" fillId="0" borderId="0" xfId="0" applyFont="1" applyBorder="1" applyAlignment="1">
      <alignment horizontal="center" vertical="center"/>
    </xf>
    <xf numFmtId="0" fontId="2" fillId="8" borderId="1" xfId="1675" applyFont="1" applyFill="1" applyBorder="1" applyAlignment="1">
      <alignment horizontal="center" vertical="center"/>
    </xf>
    <xf numFmtId="0" fontId="3" fillId="6" borderId="1" xfId="0" applyFont="1" applyFill="1" applyBorder="1" applyAlignment="1">
      <alignment horizontal="center" vertical="center" wrapText="1"/>
    </xf>
    <xf numFmtId="0" fontId="3" fillId="0" borderId="0" xfId="0" applyFont="1" applyBorder="1" applyAlignment="1">
      <alignment horizontal="center" wrapText="1"/>
    </xf>
    <xf numFmtId="0" fontId="3" fillId="0" borderId="1" xfId="0" applyFont="1" applyBorder="1" applyAlignment="1">
      <alignment horizontal="center" vertical="center" wrapText="1"/>
    </xf>
    <xf numFmtId="4" fontId="3" fillId="6"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0" fillId="0" borderId="0" xfId="0" applyFont="1" applyBorder="1" applyAlignment="1">
      <alignment wrapText="1"/>
    </xf>
    <xf numFmtId="0" fontId="20" fillId="0" borderId="0" xfId="0" applyFont="1"/>
    <xf numFmtId="4" fontId="9" fillId="0" borderId="0" xfId="0" applyNumberFormat="1" applyFont="1"/>
    <xf numFmtId="0" fontId="3" fillId="0" borderId="0" xfId="0" applyFont="1" applyBorder="1" applyAlignment="1">
      <alignment horizontal="center" vertical="center" wrapText="1"/>
    </xf>
    <xf numFmtId="0" fontId="3" fillId="0" borderId="0" xfId="0" applyFont="1" applyBorder="1" applyAlignment="1">
      <alignment vertical="center" wrapText="1"/>
    </xf>
    <xf numFmtId="4" fontId="3" fillId="3" borderId="1" xfId="0" applyNumberFormat="1" applyFont="1" applyFill="1" applyBorder="1" applyAlignment="1">
      <alignment horizontal="center" vertical="center"/>
    </xf>
    <xf numFmtId="4" fontId="0" fillId="5" borderId="1" xfId="0" applyNumberFormat="1" applyFill="1" applyBorder="1" applyAlignment="1" applyProtection="1">
      <alignment horizontal="center"/>
      <protection locked="0"/>
    </xf>
    <xf numFmtId="0" fontId="0" fillId="0" borderId="0" xfId="0"/>
    <xf numFmtId="4" fontId="0" fillId="5" borderId="1" xfId="0" applyNumberFormat="1" applyFill="1" applyBorder="1" applyAlignment="1" applyProtection="1">
      <alignment horizontal="center"/>
      <protection locked="0"/>
    </xf>
    <xf numFmtId="4" fontId="0" fillId="5" borderId="1" xfId="0" applyNumberFormat="1" applyFill="1" applyBorder="1" applyAlignment="1" applyProtection="1">
      <alignment horizontal="center"/>
      <protection locked="0"/>
    </xf>
    <xf numFmtId="0" fontId="0" fillId="0" borderId="0" xfId="0"/>
    <xf numFmtId="4" fontId="0" fillId="0" borderId="0" xfId="0" applyNumberFormat="1"/>
    <xf numFmtId="4" fontId="0" fillId="5" borderId="1" xfId="0" applyNumberFormat="1" applyFill="1" applyBorder="1" applyAlignment="1" applyProtection="1">
      <alignment horizontal="center" vertical="center"/>
      <protection locked="0"/>
    </xf>
    <xf numFmtId="4" fontId="0" fillId="5" borderId="1" xfId="0" applyNumberFormat="1" applyFill="1" applyBorder="1" applyAlignment="1" applyProtection="1">
      <alignment horizontal="center"/>
      <protection locked="0"/>
    </xf>
    <xf numFmtId="0" fontId="0" fillId="0" borderId="0" xfId="0"/>
    <xf numFmtId="4" fontId="0" fillId="5" borderId="1" xfId="0" applyNumberFormat="1" applyFill="1" applyBorder="1" applyAlignment="1" applyProtection="1">
      <alignment horizontal="center"/>
      <protection locked="0"/>
    </xf>
    <xf numFmtId="10" fontId="0" fillId="5" borderId="1" xfId="1" applyNumberFormat="1" applyFont="1" applyFill="1" applyBorder="1" applyAlignment="1" applyProtection="1">
      <alignment horizontal="center"/>
      <protection locked="0"/>
    </xf>
    <xf numFmtId="0" fontId="0" fillId="0" borderId="0" xfId="0"/>
    <xf numFmtId="0" fontId="0" fillId="2" borderId="0" xfId="0" applyFill="1"/>
    <xf numFmtId="4" fontId="0" fillId="5" borderId="1" xfId="0" applyNumberFormat="1" applyFill="1" applyBorder="1" applyAlignment="1" applyProtection="1">
      <alignment horizontal="center"/>
      <protection locked="0"/>
    </xf>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horizontal="center" wrapText="1"/>
    </xf>
    <xf numFmtId="4" fontId="0" fillId="5" borderId="1" xfId="0" applyNumberFormat="1" applyFill="1" applyBorder="1" applyAlignment="1" applyProtection="1">
      <alignment horizontal="center"/>
      <protection locked="0"/>
    </xf>
    <xf numFmtId="0" fontId="0" fillId="0" borderId="0" xfId="0"/>
    <xf numFmtId="9" fontId="0" fillId="5" borderId="1" xfId="1" applyFont="1" applyFill="1" applyBorder="1" applyAlignment="1" applyProtection="1">
      <alignment horizontal="center"/>
      <protection locked="0"/>
    </xf>
    <xf numFmtId="4" fontId="0" fillId="5" borderId="1" xfId="0" applyNumberFormat="1" applyFill="1" applyBorder="1" applyAlignment="1">
      <alignment horizontal="center"/>
    </xf>
    <xf numFmtId="170" fontId="0" fillId="5" borderId="1" xfId="1" applyNumberFormat="1" applyFont="1" applyFill="1" applyBorder="1" applyAlignment="1" applyProtection="1">
      <alignment horizontal="center"/>
      <protection locked="0"/>
    </xf>
    <xf numFmtId="10" fontId="0" fillId="5" borderId="1" xfId="1" applyNumberFormat="1" applyFont="1" applyFill="1" applyBorder="1" applyAlignment="1" applyProtection="1">
      <alignment horizontal="center"/>
      <protection locked="0"/>
    </xf>
    <xf numFmtId="0" fontId="0" fillId="0" borderId="0" xfId="0"/>
    <xf numFmtId="0" fontId="3" fillId="0" borderId="0" xfId="0" applyFont="1"/>
    <xf numFmtId="0" fontId="0" fillId="0" borderId="0" xfId="0" applyAlignment="1">
      <alignment horizontal="center"/>
    </xf>
    <xf numFmtId="4" fontId="0" fillId="0" borderId="0" xfId="0" applyNumberFormat="1"/>
    <xf numFmtId="0" fontId="0" fillId="0" borderId="0" xfId="0" applyFont="1" applyAlignment="1">
      <alignment horizontal="center"/>
    </xf>
    <xf numFmtId="9" fontId="0" fillId="0" borderId="0" xfId="1" applyFont="1"/>
    <xf numFmtId="0" fontId="3" fillId="0" borderId="0" xfId="0" applyFont="1" applyFill="1"/>
    <xf numFmtId="4" fontId="0" fillId="3" borderId="0" xfId="0" applyNumberFormat="1" applyFill="1" applyAlignment="1">
      <alignment horizontal="center"/>
    </xf>
    <xf numFmtId="4" fontId="0" fillId="5" borderId="1" xfId="0" applyNumberFormat="1" applyFill="1" applyBorder="1" applyAlignment="1" applyProtection="1">
      <alignment horizontal="center"/>
      <protection locked="0"/>
    </xf>
    <xf numFmtId="4" fontId="3" fillId="3" borderId="0" xfId="0" applyNumberFormat="1" applyFont="1" applyFill="1" applyAlignment="1">
      <alignment horizontal="center"/>
    </xf>
    <xf numFmtId="10" fontId="0" fillId="5" borderId="1" xfId="1" applyNumberFormat="1" applyFont="1" applyFill="1" applyBorder="1" applyAlignment="1" applyProtection="1">
      <alignment horizontal="center"/>
      <protection locked="0"/>
    </xf>
    <xf numFmtId="0" fontId="3" fillId="0" borderId="1" xfId="0" applyFont="1" applyBorder="1" applyAlignment="1">
      <alignment wrapText="1"/>
    </xf>
    <xf numFmtId="0" fontId="3" fillId="0" borderId="0" xfId="0" applyFont="1" applyBorder="1" applyAlignment="1">
      <alignment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4" fontId="3" fillId="3" borderId="1" xfId="0" applyNumberFormat="1" applyFont="1" applyFill="1" applyBorder="1" applyAlignment="1">
      <alignment horizontal="center" vertical="center"/>
    </xf>
    <xf numFmtId="0" fontId="9" fillId="0" borderId="0" xfId="0" applyFont="1" applyBorder="1" applyAlignment="1">
      <alignment horizontal="left" vertical="center"/>
    </xf>
    <xf numFmtId="0" fontId="0" fillId="0" borderId="0" xfId="0"/>
    <xf numFmtId="0" fontId="8" fillId="0" borderId="0" xfId="0" applyFont="1" applyAlignment="1">
      <alignment horizontal="left"/>
    </xf>
    <xf numFmtId="0" fontId="3" fillId="7" borderId="0" xfId="0" applyFont="1" applyFill="1"/>
    <xf numFmtId="0" fontId="0" fillId="7" borderId="0" xfId="0" applyFill="1"/>
    <xf numFmtId="0" fontId="0" fillId="0" borderId="0" xfId="0" applyAlignment="1">
      <alignment horizontal="right"/>
    </xf>
    <xf numFmtId="0" fontId="0" fillId="0" borderId="0" xfId="0" applyAlignment="1">
      <alignment horizontal="center"/>
    </xf>
    <xf numFmtId="0" fontId="0" fillId="6" borderId="1" xfId="0" applyFill="1" applyBorder="1" applyAlignment="1">
      <alignment vertical="center"/>
    </xf>
    <xf numFmtId="0" fontId="0" fillId="0" borderId="1" xfId="0" applyBorder="1" applyAlignment="1">
      <alignment horizontal="left" vertical="center"/>
    </xf>
    <xf numFmtId="4" fontId="9" fillId="5" borderId="1" xfId="0" applyNumberFormat="1" applyFont="1" applyFill="1" applyBorder="1" applyAlignment="1" applyProtection="1">
      <alignment horizontal="center" vertical="center" wrapText="1"/>
      <protection locked="0"/>
    </xf>
    <xf numFmtId="4" fontId="0" fillId="0" borderId="0" xfId="0" applyNumberFormat="1"/>
    <xf numFmtId="0" fontId="0" fillId="0" borderId="1" xfId="0" applyBorder="1" applyAlignment="1">
      <alignment horizontal="left"/>
    </xf>
    <xf numFmtId="4" fontId="0" fillId="5" borderId="1" xfId="0" applyNumberFormat="1" applyFill="1" applyBorder="1" applyAlignment="1" applyProtection="1">
      <alignment horizontal="center"/>
      <protection locked="0"/>
    </xf>
    <xf numFmtId="9" fontId="0" fillId="5" borderId="1" xfId="1" applyFont="1" applyFill="1" applyBorder="1" applyAlignment="1" applyProtection="1">
      <alignment horizontal="center"/>
      <protection locked="0"/>
    </xf>
    <xf numFmtId="3" fontId="0" fillId="5" borderId="1" xfId="0" applyNumberFormat="1" applyFill="1" applyBorder="1" applyAlignment="1" applyProtection="1">
      <alignment horizontal="center"/>
      <protection locked="0"/>
    </xf>
    <xf numFmtId="4" fontId="159" fillId="2" borderId="0" xfId="0" applyNumberFormat="1" applyFont="1" applyFill="1"/>
    <xf numFmtId="9" fontId="0" fillId="3" borderId="0" xfId="1" applyFont="1" applyFill="1" applyAlignment="1">
      <alignment horizontal="center"/>
    </xf>
    <xf numFmtId="252" fontId="0" fillId="0" borderId="0" xfId="0" applyNumberFormat="1"/>
    <xf numFmtId="10" fontId="4" fillId="3" borderId="1" xfId="0" applyNumberFormat="1" applyFont="1" applyFill="1" applyBorder="1" applyAlignment="1">
      <alignment horizontal="center"/>
    </xf>
    <xf numFmtId="165" fontId="0" fillId="0" borderId="0" xfId="10" applyFont="1"/>
    <xf numFmtId="9" fontId="0" fillId="0" borderId="0" xfId="0" applyNumberFormat="1"/>
    <xf numFmtId="0" fontId="160" fillId="0" borderId="0" xfId="0" applyFont="1" applyAlignment="1">
      <alignment horizontal="left" wrapText="1"/>
    </xf>
    <xf numFmtId="0" fontId="3" fillId="0" borderId="1" xfId="0" applyFont="1" applyBorder="1" applyAlignment="1">
      <alignment horizontal="center" vertical="center" wrapText="1"/>
    </xf>
    <xf numFmtId="0" fontId="10" fillId="0" borderId="0" xfId="0" applyFont="1" applyAlignment="1">
      <alignment horizontal="right"/>
    </xf>
    <xf numFmtId="4" fontId="161" fillId="3" borderId="1" xfId="0" applyNumberFormat="1" applyFont="1" applyFill="1" applyBorder="1" applyAlignment="1">
      <alignment horizontal="center"/>
    </xf>
    <xf numFmtId="4" fontId="4" fillId="0" borderId="0" xfId="0" applyNumberFormat="1" applyFont="1"/>
    <xf numFmtId="0" fontId="4" fillId="0" borderId="0" xfId="0" applyFont="1" applyAlignment="1">
      <alignment horizontal="left"/>
    </xf>
    <xf numFmtId="0" fontId="2" fillId="0" borderId="0" xfId="0" applyFont="1"/>
    <xf numFmtId="0" fontId="4" fillId="0" borderId="0" xfId="0" applyFont="1" applyFill="1" applyBorder="1"/>
    <xf numFmtId="0" fontId="4" fillId="0" borderId="0" xfId="0" applyFont="1" applyAlignment="1">
      <alignment wrapText="1"/>
    </xf>
    <xf numFmtId="0" fontId="4" fillId="0" borderId="0" xfId="0" applyFont="1" applyFill="1"/>
    <xf numFmtId="0" fontId="2" fillId="0" borderId="1" xfId="0" applyFont="1" applyBorder="1" applyAlignment="1">
      <alignment horizontal="center" vertical="center" wrapText="1"/>
    </xf>
    <xf numFmtId="0" fontId="4" fillId="0" borderId="0" xfId="0" applyFont="1" applyAlignment="1">
      <alignment horizontal="right"/>
    </xf>
    <xf numFmtId="0" fontId="9" fillId="0" borderId="0" xfId="0" applyFont="1" applyAlignment="1">
      <alignment vertical="top"/>
    </xf>
    <xf numFmtId="0" fontId="162" fillId="0" borderId="0" xfId="0" applyFont="1"/>
    <xf numFmtId="17" fontId="9" fillId="0" borderId="0" xfId="0" quotePrefix="1" applyNumberFormat="1" applyFont="1"/>
    <xf numFmtId="0" fontId="163" fillId="0" borderId="0" xfId="0" applyFont="1" applyAlignment="1">
      <alignment horizontal="left"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left" vertical="top"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cellXfs>
  <cellStyles count="3056">
    <cellStyle name=" 1" xfId="12" xr:uid="{00000000-0005-0000-0000-000000000000}"/>
    <cellStyle name="%" xfId="13" xr:uid="{00000000-0005-0000-0000-000001000000}"/>
    <cellStyle name="% 2" xfId="14" xr:uid="{00000000-0005-0000-0000-000002000000}"/>
    <cellStyle name="%_070511_MM Ambitionsniveau" xfId="15" xr:uid="{00000000-0005-0000-0000-000003000000}"/>
    <cellStyle name="%_172901-05-MarktmodellEntwurfKONv101 ARPA Traffic-22Mar07-SS-FR-DUS" xfId="16" xr:uid="{00000000-0005-0000-0000-000004000000}"/>
    <cellStyle name="%_172901-05-MarktmodellEntwurfKONv102 ARPA Traffic-22Mar07-SS-FR-DUS" xfId="17" xr:uid="{00000000-0005-0000-0000-000005000000}"/>
    <cellStyle name="%_172901-05-MarktmodellEntwurfKONv103 Controlling-22Mar07-SS-FR-DUS" xfId="18" xr:uid="{00000000-0005-0000-0000-000006000000}"/>
    <cellStyle name="%_172901-05-MarktmodellEntwurfKONv109-02Mai07-SS-FR-DUS" xfId="19" xr:uid="{00000000-0005-0000-0000-000007000000}"/>
    <cellStyle name="%_172901-05-MarktmodellEntwurfKONv47-11Mar07-SS-FR-DUS" xfId="20" xr:uid="{00000000-0005-0000-0000-000008000000}"/>
    <cellStyle name="%_172901-05-MarktmodellEntwurfKONv49-11Mar07-SS-FR-DUS (version 1)" xfId="21" xr:uid="{00000000-0005-0000-0000-000009000000}"/>
    <cellStyle name="%_172901-05-MarktmodellEntwurfKONv50-11Mar07-SS-FR-DUS" xfId="22" xr:uid="{00000000-0005-0000-0000-00000A000000}"/>
    <cellStyle name="%_172901-05-MarktmodellEntwurfKONv55-11Mar07-SS-FR-DUS" xfId="23" xr:uid="{00000000-0005-0000-0000-00000B000000}"/>
    <cellStyle name="%_172901-05-MarktmodellEntwurfKONv57-11Mar07-SS-FR-DUS" xfId="24" xr:uid="{00000000-0005-0000-0000-00000C000000}"/>
    <cellStyle name="%_172901-05-MarktmodellEntwurfKONv77-22Mar07-SS-FR-DUS" xfId="25" xr:uid="{00000000-0005-0000-0000-00000D000000}"/>
    <cellStyle name="%_172901-05-MarktmodellEntwurfKONv78-22Mar07-SS-FR-DUS" xfId="26" xr:uid="{00000000-0005-0000-0000-00000E000000}"/>
    <cellStyle name="%_172901-05-MarktmodellEntwurfKONv89-22Mar07-SS-FR-DUS" xfId="27" xr:uid="{00000000-0005-0000-0000-00000F000000}"/>
    <cellStyle name="%_172901-05-MarktmodellEntwurfKONv93 UMSTELLUNG RCV-22Mar07-SS-FR-DUS" xfId="28" xr:uid="{00000000-0005-0000-0000-000010000000}"/>
    <cellStyle name="%_172901-05-MarktmodellEntwurfKONv97 ARPA Traffic-22Mar07-SS-FR-DUS" xfId="29" xr:uid="{00000000-0005-0000-0000-000011000000}"/>
    <cellStyle name="%_172901-05-MarktmodellEntwurfKONv97 Auswirkungen ARPA Änderungen-22Mar07-SS-FR-DUS" xfId="30" xr:uid="{00000000-0005-0000-0000-000012000000}"/>
    <cellStyle name="%_172901-05-MarktmodellEntwurfKONv98 ARPA Traffic-22Mar07-SS-FR-DUS" xfId="31" xr:uid="{00000000-0005-0000-0000-000013000000}"/>
    <cellStyle name="%_172901-05-MarktmodellFinalv111-02Mai07-SS-FR-DUS" xfId="32" xr:uid="{00000000-0005-0000-0000-000014000000}"/>
    <cellStyle name="%_4 - Anlage 5 (a) - e-Dok (Ist)_90_v0.3_20100310" xfId="33" xr:uid="{00000000-0005-0000-0000-000015000000}"/>
    <cellStyle name="%_5 - Anlage 5 (a) - e-Dok (Ist)_xxx_yyy_v27_ok" xfId="34" xr:uid="{00000000-0005-0000-0000-000016000000}"/>
    <cellStyle name="%_5 - Anlage 5 (b) - e-Dok (Budget)_90_v02_20100311_inkl.PHB" xfId="35" xr:uid="{00000000-0005-0000-0000-000017000000}"/>
    <cellStyle name="%_5 - Anlage 5 (b) - e-Dok (Budget)_90_v03_20100319_inkl.PHB" xfId="36" xr:uid="{00000000-0005-0000-0000-000018000000}"/>
    <cellStyle name="%_5 - Anlage 5 (b) - e-Dok (Budget)_90_v03_20100319_inkl.PHB_int_Verr" xfId="37" xr:uid="{00000000-0005-0000-0000-000019000000}"/>
    <cellStyle name="%_5 - Anlage 5 (b) - e-Dok (Budget)_90_v05_20100422" xfId="38" xr:uid="{00000000-0005-0000-0000-00001A000000}"/>
    <cellStyle name="%_5 - Anlage 5 (b) - e-Dok (Budget)_90_v05_20100428" xfId="39" xr:uid="{00000000-0005-0000-0000-00001B000000}"/>
    <cellStyle name="%_Anschlüsse" xfId="40" xr:uid="{00000000-0005-0000-0000-00001C000000}"/>
    <cellStyle name="%_Dennis_4 - Anlage 5 (a) - e-Dok (Ist)_90_20100528_Dennis" xfId="41" xr:uid="{00000000-0005-0000-0000-00001D000000}"/>
    <cellStyle name="%_GuV_DTAG" xfId="42" xr:uid="{00000000-0005-0000-0000-00001E000000}"/>
    <cellStyle name="%_Neue_PHB_Blätter_Rel_0910_20100521" xfId="43" xr:uid="{00000000-0005-0000-0000-00001F000000}"/>
    <cellStyle name="%_Üb Basisjahr anlagespezf." xfId="44" xr:uid="{00000000-0005-0000-0000-000020000000}"/>
    <cellStyle name="%_Üb Prod Angebot u. sonstige EK" xfId="45" xr:uid="{00000000-0005-0000-0000-000021000000}"/>
    <cellStyle name="******************************************" xfId="46" xr:uid="{00000000-0005-0000-0000-000022000000}"/>
    <cellStyle name="@_x000a_" xfId="47" xr:uid="{00000000-0005-0000-0000-000023000000}"/>
    <cellStyle name="_070323#Callmengenableitung_V7_WAZ_38_Szen2" xfId="48" xr:uid="{00000000-0005-0000-0000-000024000000}"/>
    <cellStyle name="_070426-Mengengerüst Strategieszenarien inkl. ARPA" xfId="49" xr:uid="{00000000-0005-0000-0000-000025000000}"/>
    <cellStyle name="_070509_FN_BB_Bewegungsmatrix_V04" xfId="50" xr:uid="{00000000-0005-0000-0000-000026000000}"/>
    <cellStyle name="_07-05-14 Top-Down Quantifizierung v10" xfId="51" xr:uid="{00000000-0005-0000-0000-000027000000}"/>
    <cellStyle name="_070619 Produkt-Kanal-Matrix IMS (WS-Ergebnis) - aktualisiert V01" xfId="52" xr:uid="{00000000-0005-0000-0000-000028000000}"/>
    <cellStyle name="_070619 Produkt-Kanal-Matrix IMS (WS-Ergebnis) - aktualisiert V011" xfId="53" xr:uid="{00000000-0005-0000-0000-000029000000}"/>
    <cellStyle name="_070824_iPF2007_WM_draft" xfId="54" xr:uid="{00000000-0005-0000-0000-00002A000000}"/>
    <cellStyle name="_070828_iPF2007_BM_versandt" xfId="55" xr:uid="{00000000-0005-0000-0000-00002B000000}"/>
    <cellStyle name="_071115_Prov.-Master #13 V1.4 01-10-07 " xfId="56" xr:uid="{00000000-0005-0000-0000-00002C000000}"/>
    <cellStyle name="_080129 Provisionen Handel u eBis V1 (2)" xfId="57" xr:uid="{00000000-0005-0000-0000-00002D000000}"/>
    <cellStyle name="_2007.02.14_iPF06 vs. Baseline 07" xfId="58" xr:uid="{00000000-0005-0000-0000-00002E000000}"/>
    <cellStyle name="_Absatzmaster iPF2007 V5a  Stand 24.10.07" xfId="59" xr:uid="{00000000-0005-0000-0000-00002F000000}"/>
    <cellStyle name="_Absatzmaster iPF2007 V5b  Stand 24.10.07" xfId="60" xr:uid="{00000000-0005-0000-0000-000030000000}"/>
    <cellStyle name="_Absatzmaster_2008" xfId="61" xr:uid="{00000000-0005-0000-0000-000031000000}"/>
    <cellStyle name="_Anlage 4_3_8_erw_Doku_AN-Kosten_KeL" xfId="62" xr:uid="{00000000-0005-0000-0000-000032000000}"/>
    <cellStyle name="_Baseline_10 _szenarien_v11_0601261_Segmente32" xfId="63" xr:uid="{00000000-0005-0000-0000-000033000000}"/>
    <cellStyle name="_BBFN_Marktmodell_V01" xfId="64" xr:uid="{00000000-0005-0000-0000-000034000000}"/>
    <cellStyle name="_Bestände_ARPUs_Sz B  C iPF2006" xfId="65" xr:uid="{00000000-0005-0000-0000-000035000000}"/>
    <cellStyle name="_Bewresdorf inkl PMagazin (fehler bei Umsatz)_011206" xfId="66" xr:uid="{00000000-0005-0000-0000-000036000000}"/>
    <cellStyle name="_Bewresdorf inkl PMagazin (fehler bei Umsatz)_011206_Holloh BC KS neu v15_1 Anpassung 20060620" xfId="67" xr:uid="{00000000-0005-0000-0000-000037000000}"/>
    <cellStyle name="_Bewresdorf inkl PMagazin (fehler bei Umsatz)_011206_IPTV BC BVS 23-07-07 Mengen" xfId="68" xr:uid="{00000000-0005-0000-0000-000038000000}"/>
    <cellStyle name="_Bewresdorf inkl PMagazin (fehler bei Umsatz)_011206_Personalbedarf_TK_Überarbeitung_Juni_2007 nach IzF1_WAZ38" xfId="69" xr:uid="{00000000-0005-0000-0000-000039000000}"/>
    <cellStyle name="_Bewresdorf inkl PMagazin (fehler bei Umsatz)_011206_Personalbedarf_TK_Überarbeitung_Mai_2006" xfId="70" xr:uid="{00000000-0005-0000-0000-00003A000000}"/>
    <cellStyle name="_Bewresdorf inkl PMagazin (fehler bei Umsatz)_011206_Personalbedarf_TK_Überarbeitung_Mai_2006 nach IzF" xfId="71" xr:uid="{00000000-0005-0000-0000-00003B000000}"/>
    <cellStyle name="_Bewresdorf inkl PMagazin (fehler bei Umsatz)_011206_Personalbedarf_TK_Überarbeitung_Mai_2006_WAZ38" xfId="72" xr:uid="{00000000-0005-0000-0000-00003C000000}"/>
    <cellStyle name="_Column1" xfId="73" xr:uid="{00000000-0005-0000-0000-00003D000000}"/>
    <cellStyle name="_Column1_01 Mengen gemäß BV-Beschluss_070808" xfId="74" xr:uid="{00000000-0005-0000-0000-00003E000000}"/>
    <cellStyle name="_Column1_020707 Maßnahmen 2008 je AufgGr11" xfId="75" xr:uid="{00000000-0005-0000-0000-00003F000000}"/>
    <cellStyle name="_Column1_020707 Maßnahmen 2008 je AufgGr11_DTKS_Gesamtmoni Bü 07_12_12" xfId="76" xr:uid="{00000000-0005-0000-0000-000040000000}"/>
    <cellStyle name="_Column1_020707 Maßnahmen 2008 je AufgGr11_GF iPF2007 0707 05" xfId="77" xr:uid="{00000000-0005-0000-0000-000041000000}"/>
    <cellStyle name="_Column1_020707 Maßnahmen 2008 je AufgGr11_GF iPF2007 0707 05 Stand 06 Juli 2007 08 Uhr 09" xfId="78" xr:uid="{00000000-0005-0000-0000-000042000000}"/>
    <cellStyle name="_Column1_020707 Maßnahmen 2008 je AufgGr11_GF iPF2007 0707 09_1" xfId="79" xr:uid="{00000000-0005-0000-0000-000043000000}"/>
    <cellStyle name="_Column1_020707 Maßnahmen 2008 je AufgGr11_GF iPF2007 neu 07 07 15_3" xfId="80" xr:uid="{00000000-0005-0000-0000-000044000000}"/>
    <cellStyle name="_Column1_020707 Maßnahmen 2008 je AufgGr11_GF iPF2007 neu 07_07_24" xfId="81" xr:uid="{00000000-0005-0000-0000-000045000000}"/>
    <cellStyle name="_Column1_020707 Maßnahmen 2008 je AufgGr11_GF iPF2007 neu 07_08_13" xfId="82" xr:uid="{00000000-0005-0000-0000-000046000000}"/>
    <cellStyle name="_Column1_020707 Maßnahmen 2008 je AufgGr11_GF iPF2007 neu 07_08_21_final" xfId="83" xr:uid="{00000000-0005-0000-0000-000047000000}"/>
    <cellStyle name="_Column1_020707 Maßnahmen 2008 je AufgGr11_GF iPF2007 neu 07_08_21_final1" xfId="84" xr:uid="{00000000-0005-0000-0000-000048000000}"/>
    <cellStyle name="_Column1_020707 Maßnahmen 2008 je AufgGr11_GF iPF2007 neu 07_12_12" xfId="85" xr:uid="{00000000-0005-0000-0000-000049000000}"/>
    <cellStyle name="_Column1_020707 Maßnahmen 2008 je AufgGr11_GF iPF2007 neu 08_01_23" xfId="86" xr:uid="{00000000-0005-0000-0000-00004A000000}"/>
    <cellStyle name="_Column1_020707 Maßnahmen 2008 je AufgGr11_iPF_Calls_Works" xfId="87" xr:uid="{00000000-0005-0000-0000-00004B000000}"/>
    <cellStyle name="_Column1_020707 Maßnahmen 2008 je AufgGr11_Mappe8" xfId="88" xr:uid="{00000000-0005-0000-0000-00004C000000}"/>
    <cellStyle name="_Column1_020707 Maßnahmen 2008 je AufgGr11_One_vs" xfId="89" xr:uid="{00000000-0005-0000-0000-00004D000000}"/>
    <cellStyle name="_Column1_070118_MVW_Vertrieb_Zeiten über JPK_2007 " xfId="90" xr:uid="{00000000-0005-0000-0000-00004E000000}"/>
    <cellStyle name="_Column1_070326_MVW_Vertrieb_Zeiten über JPK_2007  (version 1)" xfId="91" xr:uid="{00000000-0005-0000-0000-00004F000000}"/>
    <cellStyle name="_Column1_070426-Mengengerüst Strategieszenarien inkl. ARPA" xfId="92" xr:uid="{00000000-0005-0000-0000-000050000000}"/>
    <cellStyle name="_Column1_071127_ÄND_Allokation BD_AM_V_Rel07_08_Produkte" xfId="93" xr:uid="{00000000-0005-0000-0000-000051000000}"/>
    <cellStyle name="_Column1_2007.02.23_iPF06 vs. Baseline 07" xfId="94" xr:uid="{00000000-0005-0000-0000-000052000000}"/>
    <cellStyle name="_Column1_Allokation BD_AM_V_Rel06_07_ (Mengenupdate 19.07.07)_070830" xfId="95" xr:uid="{00000000-0005-0000-0000-000053000000}"/>
    <cellStyle name="_Column1_HypImportformat_NOF1" xfId="96" xr:uid="{00000000-0005-0000-0000-000054000000}"/>
    <cellStyle name="_Column1_kgfums" xfId="97" xr:uid="{00000000-0005-0000-0000-000055000000}"/>
    <cellStyle name="_Column1_kgfums_PKR TOI" xfId="98" xr:uid="{00000000-0005-0000-0000-000056000000}"/>
    <cellStyle name="_Column1_kgfums_PKR TOI (4)" xfId="99" xr:uid="{00000000-0005-0000-0000-000057000000}"/>
    <cellStyle name="_Column1_kgfums_Stdsätze_0801 30" xfId="100" xr:uid="{00000000-0005-0000-0000-000058000000}"/>
    <cellStyle name="_Column1_kgfums_Stdsätze_KS_TCO_TOI_08_02_18" xfId="101" xr:uid="{00000000-0005-0000-0000-000059000000}"/>
    <cellStyle name="_Column1_kgfums_Worksheet in 080131 Fixierung Kostenbasis ZT mitBackup V1 (2)" xfId="102" xr:uid="{00000000-0005-0000-0000-00005A000000}"/>
    <cellStyle name="_Column1_KomProg Sheets T-Com 160305" xfId="103" xr:uid="{00000000-0005-0000-0000-00005B000000}"/>
    <cellStyle name="_Column1_Mappe18" xfId="104" xr:uid="{00000000-0005-0000-0000-00005C000000}"/>
    <cellStyle name="_Column1_Marktmengen_Produktvariantendatei_ProMax_IST_Budget_V1_070531_neu" xfId="105" xr:uid="{00000000-0005-0000-0000-00005D000000}"/>
    <cellStyle name="_Column1_Mengen gemäß BV-Beschluss_070810" xfId="106" xr:uid="{00000000-0005-0000-0000-00005E000000}"/>
    <cellStyle name="_Column1_Mengendatenbank_Rel_0607_V.1.0.1_020507_KC" xfId="107" xr:uid="{00000000-0005-0000-0000-00005F000000}"/>
    <cellStyle name="_Column1_Personal iPF2006 GS  06_04_211" xfId="108" xr:uid="{00000000-0005-0000-0000-000060000000}"/>
    <cellStyle name="_Column1_Personal iPF2006 GS  06_04_211_Neustruktur" xfId="109" xr:uid="{00000000-0005-0000-0000-000061000000}"/>
    <cellStyle name="_Column1_Personal iPF2006 GS  06_04_211_Personal iPF2006 GF  06_07_07" xfId="110" xr:uid="{00000000-0005-0000-0000-000062000000}"/>
    <cellStyle name="_Column1_Personal iPF2006 GS  06_04_211_Personal iPF2006 GF  mit Kosten 06_07_07" xfId="111" xr:uid="{00000000-0005-0000-0000-000063000000}"/>
    <cellStyle name="_Column1_Personal iPF2006 GS  06_04_211_Personal iPF2006 GF  mit Kosten 06_08_03" xfId="112" xr:uid="{00000000-0005-0000-0000-000064000000}"/>
    <cellStyle name="_Column1_Personal iPF2006 GS  06_04_211_Personal iPF2006 GF  mit Kosten 06_09_07" xfId="113" xr:uid="{00000000-0005-0000-0000-000065000000}"/>
    <cellStyle name="_Column1_Personal iPF2006 GS  06_04_211_Personal iPF2006 GF  mit Kosten 06_10_27" xfId="114" xr:uid="{00000000-0005-0000-0000-000066000000}"/>
    <cellStyle name="_Column1_PKR TOI" xfId="115" xr:uid="{00000000-0005-0000-0000-000067000000}"/>
    <cellStyle name="_Column1_PKR TOI (4)" xfId="116" xr:uid="{00000000-0005-0000-0000-000068000000}"/>
    <cellStyle name="_Column1_PlanWNL07_25.04." xfId="117" xr:uid="{00000000-0005-0000-0000-000069000000}"/>
    <cellStyle name="_Column1_PlanWNL07_25.04._Neustruktur" xfId="118" xr:uid="{00000000-0005-0000-0000-00006A000000}"/>
    <cellStyle name="_Column1_PlanWNL07_25.04._Personal iPF2006 GF  06_07_07" xfId="119" xr:uid="{00000000-0005-0000-0000-00006B000000}"/>
    <cellStyle name="_Column1_PlanWNL07_25.04._Personal iPF2006 GF  mit Kosten 06_07_07" xfId="120" xr:uid="{00000000-0005-0000-0000-00006C000000}"/>
    <cellStyle name="_Column1_PlanWNL07_25.04._Personal iPF2006 GF  mit Kosten 06_08_03" xfId="121" xr:uid="{00000000-0005-0000-0000-00006D000000}"/>
    <cellStyle name="_Column1_PlanWNL07_25.04._Personal iPF2006 GF  mit Kosten 06_09_07" xfId="122" xr:uid="{00000000-0005-0000-0000-00006E000000}"/>
    <cellStyle name="_Column1_PlanWNL07_25.04._Personal iPF2006 GF  mit Kosten 06_10_27" xfId="123" xr:uid="{00000000-0005-0000-0000-00006F000000}"/>
    <cellStyle name="_Column1_Sander Umsatzeffekte_v2 Wholesale" xfId="124" xr:uid="{00000000-0005-0000-0000-000070000000}"/>
    <cellStyle name="_Column1_Säulen" xfId="125" xr:uid="{00000000-0005-0000-0000-000071000000}"/>
    <cellStyle name="_Column1_Säulen_PKR TOI" xfId="126" xr:uid="{00000000-0005-0000-0000-000072000000}"/>
    <cellStyle name="_Column1_Säulen_PKR TOI (4)" xfId="127" xr:uid="{00000000-0005-0000-0000-000073000000}"/>
    <cellStyle name="_Column1_Säulen_Stdsätze_0801 30" xfId="128" xr:uid="{00000000-0005-0000-0000-000074000000}"/>
    <cellStyle name="_Column1_Säulen_Stdsätze_KS_TCO_TOI_08_02_18" xfId="129" xr:uid="{00000000-0005-0000-0000-000075000000}"/>
    <cellStyle name="_Column1_Säulen_Worksheet in 080131 Fixierung Kostenbasis ZT mitBackup V1 (2)" xfId="130" xr:uid="{00000000-0005-0000-0000-000076000000}"/>
    <cellStyle name="_Column1_Sheet1" xfId="131" xr:uid="{00000000-0005-0000-0000-000077000000}"/>
    <cellStyle name="_Column1_Stdsätze_0801 30" xfId="132" xr:uid="{00000000-0005-0000-0000-000078000000}"/>
    <cellStyle name="_Column1_Stdsätze_KS_TCO_TOI_08_02_18" xfId="133" xr:uid="{00000000-0005-0000-0000-000079000000}"/>
    <cellStyle name="_Column1_Tapete As-Übersicht VC Gesamt 250705" xfId="134" xr:uid="{00000000-0005-0000-0000-00007A000000}"/>
    <cellStyle name="_Column1_Vorjahreswerte Anpassung 06 2001" xfId="135" xr:uid="{00000000-0005-0000-0000-00007B000000}"/>
    <cellStyle name="_Column1_Vorjahreswerte Anpassung 06 2001_PKR TOI" xfId="136" xr:uid="{00000000-0005-0000-0000-00007C000000}"/>
    <cellStyle name="_Column1_Vorjahreswerte Anpassung 06 2001_PKR TOI (4)" xfId="137" xr:uid="{00000000-0005-0000-0000-00007D000000}"/>
    <cellStyle name="_Column1_Vorjahreswerte Anpassung 06 2001_Stdsätze_0801 30" xfId="138" xr:uid="{00000000-0005-0000-0000-00007E000000}"/>
    <cellStyle name="_Column1_Vorjahreswerte Anpassung 06 2001_Stdsätze_KS_TCO_TOI_08_02_18" xfId="139" xr:uid="{00000000-0005-0000-0000-00007F000000}"/>
    <cellStyle name="_Column1_Vorjahreswerte Anpassung 06 2001_Worksheet in 080131 Fixierung Kostenbasis ZT mitBackup V1 (2)" xfId="140" xr:uid="{00000000-0005-0000-0000-000080000000}"/>
    <cellStyle name="_Column1_Worksheet in 080131 Fixierung Kostenbasis ZT mitBackup V1 (2)" xfId="141" xr:uid="{00000000-0005-0000-0000-000081000000}"/>
    <cellStyle name="_Column1_WS Baseline" xfId="142" xr:uid="{00000000-0005-0000-0000-000082000000}"/>
    <cellStyle name="_Column1_ZIA Maßnahmenliste 2007 (28.08)1" xfId="143" xr:uid="{00000000-0005-0000-0000-000083000000}"/>
    <cellStyle name="_Column2" xfId="144" xr:uid="{00000000-0005-0000-0000-000084000000}"/>
    <cellStyle name="_Column2_01 Mengen gemäß BV-Beschluss_070808" xfId="145" xr:uid="{00000000-0005-0000-0000-000085000000}"/>
    <cellStyle name="_Column2_070118_MVW_Vertrieb_Zeiten über JPK_2007 " xfId="146" xr:uid="{00000000-0005-0000-0000-000086000000}"/>
    <cellStyle name="_Column2_070326_MVW_Vertrieb_Zeiten über JPK_2007  (version 1)" xfId="147" xr:uid="{00000000-0005-0000-0000-000087000000}"/>
    <cellStyle name="_Column2_070426-Mengengerüst Strategieszenarien inkl. ARPA" xfId="148" xr:uid="{00000000-0005-0000-0000-000088000000}"/>
    <cellStyle name="_Column2_071127_ÄND_Allokation BD_AM_V_Rel07_08_Produkte" xfId="149" xr:uid="{00000000-0005-0000-0000-000089000000}"/>
    <cellStyle name="_Column2_2007.02.23_iPF06 vs. Baseline 07" xfId="150" xr:uid="{00000000-0005-0000-0000-00008A000000}"/>
    <cellStyle name="_Column2_Allokation BD_AM_V_Rel06_07_ (Mengenupdate 19.07.07)_070830" xfId="151" xr:uid="{00000000-0005-0000-0000-00008B000000}"/>
    <cellStyle name="_Column2_Aufbereitung_TAL_003_890401_V4.7" xfId="152" xr:uid="{00000000-0005-0000-0000-00008C000000}"/>
    <cellStyle name="_Column2_kgfums" xfId="153" xr:uid="{00000000-0005-0000-0000-00008D000000}"/>
    <cellStyle name="_Column2_KomProg Sheets T-Com 160305" xfId="154" xr:uid="{00000000-0005-0000-0000-00008E000000}"/>
    <cellStyle name="_Column2_Mappe18" xfId="155" xr:uid="{00000000-0005-0000-0000-00008F000000}"/>
    <cellStyle name="_Column2_Marktmengen_Produktvariantendatei_ProMax_IST_Budget_V1_070531_neu" xfId="156" xr:uid="{00000000-0005-0000-0000-000090000000}"/>
    <cellStyle name="_Column2_Mengen gemäß BV-Beschluss_070810" xfId="157" xr:uid="{00000000-0005-0000-0000-000091000000}"/>
    <cellStyle name="_Column2_Mengendatenbank_Rel_0607_V.1.0.1_020507_KC" xfId="158" xr:uid="{00000000-0005-0000-0000-000092000000}"/>
    <cellStyle name="_Column2_Sander Umsatzeffekte_v2 Wholesale" xfId="159" xr:uid="{00000000-0005-0000-0000-000093000000}"/>
    <cellStyle name="_Column2_Säulen" xfId="160" xr:uid="{00000000-0005-0000-0000-000094000000}"/>
    <cellStyle name="_Column2_Sheet1" xfId="161" xr:uid="{00000000-0005-0000-0000-000095000000}"/>
    <cellStyle name="_Column2_Tabelle1" xfId="162" xr:uid="{00000000-0005-0000-0000-000096000000}"/>
    <cellStyle name="_Column2_Tapete As-Übersicht VC Gesamt 250705" xfId="163" xr:uid="{00000000-0005-0000-0000-000097000000}"/>
    <cellStyle name="_Column2_Vorjahreswerte Anpassung 06 2001" xfId="164" xr:uid="{00000000-0005-0000-0000-000098000000}"/>
    <cellStyle name="_Column2_WS Baseline" xfId="165" xr:uid="{00000000-0005-0000-0000-000099000000}"/>
    <cellStyle name="_Column3" xfId="166" xr:uid="{00000000-0005-0000-0000-00009A000000}"/>
    <cellStyle name="_Column3_01 Mengen gemäß BV-Beschluss_070808" xfId="167" xr:uid="{00000000-0005-0000-0000-00009B000000}"/>
    <cellStyle name="_Column3_070118_MVW_Vertrieb_Zeiten über JPK_2007 " xfId="168" xr:uid="{00000000-0005-0000-0000-00009C000000}"/>
    <cellStyle name="_Column3_070326_MVW_Vertrieb_Zeiten über JPK_2007  (version 1)" xfId="169" xr:uid="{00000000-0005-0000-0000-00009D000000}"/>
    <cellStyle name="_Column3_070426-Mengengerüst Strategieszenarien inkl. ARPA" xfId="170" xr:uid="{00000000-0005-0000-0000-00009E000000}"/>
    <cellStyle name="_Column3_071127_ÄND_Allokation BD_AM_V_Rel07_08_Produkte" xfId="171" xr:uid="{00000000-0005-0000-0000-00009F000000}"/>
    <cellStyle name="_Column3_2007.02.23_iPF06 vs. Baseline 07" xfId="172" xr:uid="{00000000-0005-0000-0000-0000A0000000}"/>
    <cellStyle name="_Column3_Allokation BD_AM_V_Rel06_07_ (Mengenupdate 19.07.07)_070830" xfId="173" xr:uid="{00000000-0005-0000-0000-0000A1000000}"/>
    <cellStyle name="_Column3_Aufbereitung_TAL_003_890401_V4.7" xfId="174" xr:uid="{00000000-0005-0000-0000-0000A2000000}"/>
    <cellStyle name="_Column3_kgfums" xfId="175" xr:uid="{00000000-0005-0000-0000-0000A3000000}"/>
    <cellStyle name="_Column3_KomProg Sheets T-Com 160305" xfId="176" xr:uid="{00000000-0005-0000-0000-0000A4000000}"/>
    <cellStyle name="_Column3_Mappe18" xfId="177" xr:uid="{00000000-0005-0000-0000-0000A5000000}"/>
    <cellStyle name="_Column3_Marktmengen_Produktvariantendatei_ProMax_IST_Budget_V1_070531_neu" xfId="178" xr:uid="{00000000-0005-0000-0000-0000A6000000}"/>
    <cellStyle name="_Column3_Mengen gemäß BV-Beschluss_070810" xfId="179" xr:uid="{00000000-0005-0000-0000-0000A7000000}"/>
    <cellStyle name="_Column3_Mengendatenbank_Rel_0607_V.1.0.1_020507_KC" xfId="180" xr:uid="{00000000-0005-0000-0000-0000A8000000}"/>
    <cellStyle name="_Column3_Sander Umsatzeffekte_v2 Wholesale" xfId="181" xr:uid="{00000000-0005-0000-0000-0000A9000000}"/>
    <cellStyle name="_Column3_Säulen" xfId="182" xr:uid="{00000000-0005-0000-0000-0000AA000000}"/>
    <cellStyle name="_Column3_Sheet1" xfId="183" xr:uid="{00000000-0005-0000-0000-0000AB000000}"/>
    <cellStyle name="_Column3_Tapete As-Übersicht VC Gesamt 250705" xfId="184" xr:uid="{00000000-0005-0000-0000-0000AC000000}"/>
    <cellStyle name="_Column3_Vorjahreswerte Anpassung 06 2001" xfId="185" xr:uid="{00000000-0005-0000-0000-0000AD000000}"/>
    <cellStyle name="_Column3_WS Baseline" xfId="186" xr:uid="{00000000-0005-0000-0000-0000AE000000}"/>
    <cellStyle name="_Column4" xfId="187" xr:uid="{00000000-0005-0000-0000-0000AF000000}"/>
    <cellStyle name="_Column4_01 Mengen gemäß BV-Beschluss_070808" xfId="188" xr:uid="{00000000-0005-0000-0000-0000B0000000}"/>
    <cellStyle name="_Column4_020707 Maßnahmen 2008 je AufgGr11" xfId="189" xr:uid="{00000000-0005-0000-0000-0000B1000000}"/>
    <cellStyle name="_Column4_020707 Maßnahmen 2008 je AufgGr11_DTKS_Gesamtmoni Bü 07_12_12" xfId="190" xr:uid="{00000000-0005-0000-0000-0000B2000000}"/>
    <cellStyle name="_Column4_020707 Maßnahmen 2008 je AufgGr11_GF iPF2007 0707 05" xfId="191" xr:uid="{00000000-0005-0000-0000-0000B3000000}"/>
    <cellStyle name="_Column4_020707 Maßnahmen 2008 je AufgGr11_GF iPF2007 0707 05 Stand 06 Juli 2007 08 Uhr 09" xfId="192" xr:uid="{00000000-0005-0000-0000-0000B4000000}"/>
    <cellStyle name="_Column4_020707 Maßnahmen 2008 je AufgGr11_GF iPF2007 0707 09_1" xfId="193" xr:uid="{00000000-0005-0000-0000-0000B5000000}"/>
    <cellStyle name="_Column4_020707 Maßnahmen 2008 je AufgGr11_GF iPF2007 neu 07 07 15_3" xfId="194" xr:uid="{00000000-0005-0000-0000-0000B6000000}"/>
    <cellStyle name="_Column4_020707 Maßnahmen 2008 je AufgGr11_GF iPF2007 neu 07_07_24" xfId="195" xr:uid="{00000000-0005-0000-0000-0000B7000000}"/>
    <cellStyle name="_Column4_020707 Maßnahmen 2008 je AufgGr11_GF iPF2007 neu 07_08_13" xfId="196" xr:uid="{00000000-0005-0000-0000-0000B8000000}"/>
    <cellStyle name="_Column4_020707 Maßnahmen 2008 je AufgGr11_GF iPF2007 neu 07_08_21_final" xfId="197" xr:uid="{00000000-0005-0000-0000-0000B9000000}"/>
    <cellStyle name="_Column4_020707 Maßnahmen 2008 je AufgGr11_GF iPF2007 neu 07_08_21_final1" xfId="198" xr:uid="{00000000-0005-0000-0000-0000BA000000}"/>
    <cellStyle name="_Column4_020707 Maßnahmen 2008 je AufgGr11_GF iPF2007 neu 07_12_12" xfId="199" xr:uid="{00000000-0005-0000-0000-0000BB000000}"/>
    <cellStyle name="_Column4_020707 Maßnahmen 2008 je AufgGr11_GF iPF2007 neu 08_01_23" xfId="200" xr:uid="{00000000-0005-0000-0000-0000BC000000}"/>
    <cellStyle name="_Column4_020707 Maßnahmen 2008 je AufgGr11_iPF_Calls_Works" xfId="201" xr:uid="{00000000-0005-0000-0000-0000BD000000}"/>
    <cellStyle name="_Column4_020707 Maßnahmen 2008 je AufgGr11_Mappe8" xfId="202" xr:uid="{00000000-0005-0000-0000-0000BE000000}"/>
    <cellStyle name="_Column4_020707 Maßnahmen 2008 je AufgGr11_One_vs" xfId="203" xr:uid="{00000000-0005-0000-0000-0000BF000000}"/>
    <cellStyle name="_Column4_070118_MVW_Vertrieb_Zeiten über JPK_2007 " xfId="204" xr:uid="{00000000-0005-0000-0000-0000C0000000}"/>
    <cellStyle name="_Column4_070326_MVW_Vertrieb_Zeiten über JPK_2007  (version 1)" xfId="205" xr:uid="{00000000-0005-0000-0000-0000C1000000}"/>
    <cellStyle name="_Column4_070426-Mengengerüst Strategieszenarien inkl. ARPA" xfId="206" xr:uid="{00000000-0005-0000-0000-0000C2000000}"/>
    <cellStyle name="_Column4_071127_ÄND_Allokation BD_AM_V_Rel07_08_Produkte" xfId="207" xr:uid="{00000000-0005-0000-0000-0000C3000000}"/>
    <cellStyle name="_Column4_2007.02.23_iPF06 vs. Baseline 07" xfId="208" xr:uid="{00000000-0005-0000-0000-0000C4000000}"/>
    <cellStyle name="_Column4_Allokation BD_AM_V_Rel06_07_ (Mengenupdate 19.07.07)_070830" xfId="209" xr:uid="{00000000-0005-0000-0000-0000C5000000}"/>
    <cellStyle name="_Column4_Aufbereitung_TAL_003_890401_V4.7" xfId="210" xr:uid="{00000000-0005-0000-0000-0000C6000000}"/>
    <cellStyle name="_Column4_HypImportformat_NOF1" xfId="211" xr:uid="{00000000-0005-0000-0000-0000C7000000}"/>
    <cellStyle name="_Column4_kgfums" xfId="212" xr:uid="{00000000-0005-0000-0000-0000C8000000}"/>
    <cellStyle name="_Column4_kgfums_PKR TOI" xfId="213" xr:uid="{00000000-0005-0000-0000-0000C9000000}"/>
    <cellStyle name="_Column4_kgfums_PKR TOI (4)" xfId="214" xr:uid="{00000000-0005-0000-0000-0000CA000000}"/>
    <cellStyle name="_Column4_kgfums_Stdsätze_0801 30" xfId="215" xr:uid="{00000000-0005-0000-0000-0000CB000000}"/>
    <cellStyle name="_Column4_kgfums_Stdsätze_KS_TCO_TOI_08_02_18" xfId="216" xr:uid="{00000000-0005-0000-0000-0000CC000000}"/>
    <cellStyle name="_Column4_kgfums_Worksheet in 080131 Fixierung Kostenbasis ZT mitBackup V1 (2)" xfId="217" xr:uid="{00000000-0005-0000-0000-0000CD000000}"/>
    <cellStyle name="_Column4_KomProg Sheets T-Com 160305" xfId="218" xr:uid="{00000000-0005-0000-0000-0000CE000000}"/>
    <cellStyle name="_Column4_Mappe18" xfId="219" xr:uid="{00000000-0005-0000-0000-0000CF000000}"/>
    <cellStyle name="_Column4_Marktmengen_Produktvariantendatei_ProMax_IST_Budget_V1_070531_neu" xfId="220" xr:uid="{00000000-0005-0000-0000-0000D0000000}"/>
    <cellStyle name="_Column4_Mengen gemäß BV-Beschluss_070810" xfId="221" xr:uid="{00000000-0005-0000-0000-0000D1000000}"/>
    <cellStyle name="_Column4_Mengendatenbank_Rel_0607_V.1.0.1_020507_KC" xfId="222" xr:uid="{00000000-0005-0000-0000-0000D2000000}"/>
    <cellStyle name="_Column4_Personal iPF2006 GS  06_04_211" xfId="223" xr:uid="{00000000-0005-0000-0000-0000D3000000}"/>
    <cellStyle name="_Column4_Personal iPF2006 GS  06_04_211_Neustruktur" xfId="224" xr:uid="{00000000-0005-0000-0000-0000D4000000}"/>
    <cellStyle name="_Column4_Personal iPF2006 GS  06_04_211_Personal iPF2006 GF  06_07_07" xfId="225" xr:uid="{00000000-0005-0000-0000-0000D5000000}"/>
    <cellStyle name="_Column4_Personal iPF2006 GS  06_04_211_Personal iPF2006 GF  mit Kosten 06_07_07" xfId="226" xr:uid="{00000000-0005-0000-0000-0000D6000000}"/>
    <cellStyle name="_Column4_Personal iPF2006 GS  06_04_211_Personal iPF2006 GF  mit Kosten 06_08_03" xfId="227" xr:uid="{00000000-0005-0000-0000-0000D7000000}"/>
    <cellStyle name="_Column4_Personal iPF2006 GS  06_04_211_Personal iPF2006 GF  mit Kosten 06_09_07" xfId="228" xr:uid="{00000000-0005-0000-0000-0000D8000000}"/>
    <cellStyle name="_Column4_Personal iPF2006 GS  06_04_211_Personal iPF2006 GF  mit Kosten 06_10_27" xfId="229" xr:uid="{00000000-0005-0000-0000-0000D9000000}"/>
    <cellStyle name="_Column4_PKR TOI" xfId="230" xr:uid="{00000000-0005-0000-0000-0000DA000000}"/>
    <cellStyle name="_Column4_PKR TOI (4)" xfId="231" xr:uid="{00000000-0005-0000-0000-0000DB000000}"/>
    <cellStyle name="_Column4_PlanWNL07_25.04." xfId="232" xr:uid="{00000000-0005-0000-0000-0000DC000000}"/>
    <cellStyle name="_Column4_PlanWNL07_25.04._Neustruktur" xfId="233" xr:uid="{00000000-0005-0000-0000-0000DD000000}"/>
    <cellStyle name="_Column4_PlanWNL07_25.04._Personal iPF2006 GF  06_07_07" xfId="234" xr:uid="{00000000-0005-0000-0000-0000DE000000}"/>
    <cellStyle name="_Column4_PlanWNL07_25.04._Personal iPF2006 GF  mit Kosten 06_07_07" xfId="235" xr:uid="{00000000-0005-0000-0000-0000DF000000}"/>
    <cellStyle name="_Column4_PlanWNL07_25.04._Personal iPF2006 GF  mit Kosten 06_08_03" xfId="236" xr:uid="{00000000-0005-0000-0000-0000E0000000}"/>
    <cellStyle name="_Column4_PlanWNL07_25.04._Personal iPF2006 GF  mit Kosten 06_09_07" xfId="237" xr:uid="{00000000-0005-0000-0000-0000E1000000}"/>
    <cellStyle name="_Column4_PlanWNL07_25.04._Personal iPF2006 GF  mit Kosten 06_10_27" xfId="238" xr:uid="{00000000-0005-0000-0000-0000E2000000}"/>
    <cellStyle name="_Column4_Sander Umsatzeffekte_v2 Wholesale" xfId="239" xr:uid="{00000000-0005-0000-0000-0000E3000000}"/>
    <cellStyle name="_Column4_Säulen" xfId="240" xr:uid="{00000000-0005-0000-0000-0000E4000000}"/>
    <cellStyle name="_Column4_Säulen_PKR TOI" xfId="241" xr:uid="{00000000-0005-0000-0000-0000E5000000}"/>
    <cellStyle name="_Column4_Säulen_PKR TOI (4)" xfId="242" xr:uid="{00000000-0005-0000-0000-0000E6000000}"/>
    <cellStyle name="_Column4_Säulen_Stdsätze_0801 30" xfId="243" xr:uid="{00000000-0005-0000-0000-0000E7000000}"/>
    <cellStyle name="_Column4_Säulen_Stdsätze_KS_TCO_TOI_08_02_18" xfId="244" xr:uid="{00000000-0005-0000-0000-0000E8000000}"/>
    <cellStyle name="_Column4_Säulen_Worksheet in 080131 Fixierung Kostenbasis ZT mitBackup V1 (2)" xfId="245" xr:uid="{00000000-0005-0000-0000-0000E9000000}"/>
    <cellStyle name="_Column4_Sheet1" xfId="246" xr:uid="{00000000-0005-0000-0000-0000EA000000}"/>
    <cellStyle name="_Column4_Stdsätze_0801 30" xfId="247" xr:uid="{00000000-0005-0000-0000-0000EB000000}"/>
    <cellStyle name="_Column4_Stdsätze_KS_TCO_TOI_08_02_18" xfId="248" xr:uid="{00000000-0005-0000-0000-0000EC000000}"/>
    <cellStyle name="_Column4_Tapete As-Übersicht VC Gesamt 250705" xfId="249" xr:uid="{00000000-0005-0000-0000-0000ED000000}"/>
    <cellStyle name="_Column4_Teil 4.3_003_yyy_890101" xfId="250" xr:uid="{00000000-0005-0000-0000-0000EE000000}"/>
    <cellStyle name="_Column4_Vorjahreswerte Anpassung 06 2001" xfId="251" xr:uid="{00000000-0005-0000-0000-0000EF000000}"/>
    <cellStyle name="_Column4_Vorjahreswerte Anpassung 06 2001_PKR TOI" xfId="252" xr:uid="{00000000-0005-0000-0000-0000F0000000}"/>
    <cellStyle name="_Column4_Vorjahreswerte Anpassung 06 2001_PKR TOI (4)" xfId="253" xr:uid="{00000000-0005-0000-0000-0000F1000000}"/>
    <cellStyle name="_Column4_Vorjahreswerte Anpassung 06 2001_Stdsätze_0801 30" xfId="254" xr:uid="{00000000-0005-0000-0000-0000F2000000}"/>
    <cellStyle name="_Column4_Vorjahreswerte Anpassung 06 2001_Stdsätze_KS_TCO_TOI_08_02_18" xfId="255" xr:uid="{00000000-0005-0000-0000-0000F3000000}"/>
    <cellStyle name="_Column4_Vorjahreswerte Anpassung 06 2001_Worksheet in 080131 Fixierung Kostenbasis ZT mitBackup V1 (2)" xfId="256" xr:uid="{00000000-0005-0000-0000-0000F4000000}"/>
    <cellStyle name="_Column4_Worksheet in 080131 Fixierung Kostenbasis ZT mitBackup V1 (2)" xfId="257" xr:uid="{00000000-0005-0000-0000-0000F5000000}"/>
    <cellStyle name="_Column4_WS Baseline" xfId="258" xr:uid="{00000000-0005-0000-0000-0000F6000000}"/>
    <cellStyle name="_Column4_ZIA Maßnahmenliste 2007 (28.08)1" xfId="259" xr:uid="{00000000-0005-0000-0000-0000F7000000}"/>
    <cellStyle name="_Column5" xfId="260" xr:uid="{00000000-0005-0000-0000-0000F8000000}"/>
    <cellStyle name="_Column5_01 Mengen gemäß BV-Beschluss_070808" xfId="261" xr:uid="{00000000-0005-0000-0000-0000F9000000}"/>
    <cellStyle name="_Column5_070118_MVW_Vertrieb_Zeiten über JPK_2007 " xfId="262" xr:uid="{00000000-0005-0000-0000-0000FA000000}"/>
    <cellStyle name="_Column5_070326_MVW_Vertrieb_Zeiten über JPK_2007  (version 1)" xfId="263" xr:uid="{00000000-0005-0000-0000-0000FB000000}"/>
    <cellStyle name="_Column5_070426-Mengengerüst Strategieszenarien inkl. ARPA" xfId="264" xr:uid="{00000000-0005-0000-0000-0000FC000000}"/>
    <cellStyle name="_Column5_071127_ÄND_Allokation BD_AM_V_Rel07_08_Produkte" xfId="265" xr:uid="{00000000-0005-0000-0000-0000FD000000}"/>
    <cellStyle name="_Column5_2007.02.23_iPF06 vs. Baseline 07" xfId="266" xr:uid="{00000000-0005-0000-0000-0000FE000000}"/>
    <cellStyle name="_Column5_Allokation BD_AM_V_Rel06_07_ (Mengenupdate 19.07.07)_070830" xfId="267" xr:uid="{00000000-0005-0000-0000-0000FF000000}"/>
    <cellStyle name="_Column5_kgfums" xfId="268" xr:uid="{00000000-0005-0000-0000-000000010000}"/>
    <cellStyle name="_Column5_KomProg Sheets T-Com 160305" xfId="269" xr:uid="{00000000-0005-0000-0000-000001010000}"/>
    <cellStyle name="_Column5_Mappe18" xfId="270" xr:uid="{00000000-0005-0000-0000-000002010000}"/>
    <cellStyle name="_Column5_Marktmengen_Produktvariantendatei_ProMax_IST_Budget_V1_070531_neu" xfId="271" xr:uid="{00000000-0005-0000-0000-000003010000}"/>
    <cellStyle name="_Column5_Mengen gemäß BV-Beschluss_070810" xfId="272" xr:uid="{00000000-0005-0000-0000-000004010000}"/>
    <cellStyle name="_Column5_Mengendatenbank_Rel_0607_V.1.0.1_020507_KC" xfId="273" xr:uid="{00000000-0005-0000-0000-000005010000}"/>
    <cellStyle name="_Column5_Sander Umsatzeffekte_v2 Wholesale" xfId="274" xr:uid="{00000000-0005-0000-0000-000006010000}"/>
    <cellStyle name="_Column5_Säulen" xfId="275" xr:uid="{00000000-0005-0000-0000-000007010000}"/>
    <cellStyle name="_Column5_Sheet1" xfId="276" xr:uid="{00000000-0005-0000-0000-000008010000}"/>
    <cellStyle name="_Column5_Tapete As-Übersicht VC Gesamt 250705" xfId="277" xr:uid="{00000000-0005-0000-0000-000009010000}"/>
    <cellStyle name="_Column5_Vorjahreswerte Anpassung 06 2001" xfId="278" xr:uid="{00000000-0005-0000-0000-00000A010000}"/>
    <cellStyle name="_Column5_WS Baseline" xfId="279" xr:uid="{00000000-0005-0000-0000-00000B010000}"/>
    <cellStyle name="_Column6" xfId="280" xr:uid="{00000000-0005-0000-0000-00000C010000}"/>
    <cellStyle name="_Column6_01 Mengen gemäß BV-Beschluss_070808" xfId="281" xr:uid="{00000000-0005-0000-0000-00000D010000}"/>
    <cellStyle name="_Column6_070118_MVW_Vertrieb_Zeiten über JPK_2007 " xfId="282" xr:uid="{00000000-0005-0000-0000-00000E010000}"/>
    <cellStyle name="_Column6_070326_MVW_Vertrieb_Zeiten über JPK_2007  (version 1)" xfId="283" xr:uid="{00000000-0005-0000-0000-00000F010000}"/>
    <cellStyle name="_Column6_070426-Mengengerüst Strategieszenarien inkl. ARPA" xfId="284" xr:uid="{00000000-0005-0000-0000-000010010000}"/>
    <cellStyle name="_Column6_071127_ÄND_Allokation BD_AM_V_Rel07_08_Produkte" xfId="285" xr:uid="{00000000-0005-0000-0000-000011010000}"/>
    <cellStyle name="_Column6_2007.02.23_iPF06 vs. Baseline 07" xfId="286" xr:uid="{00000000-0005-0000-0000-000012010000}"/>
    <cellStyle name="_Column6_Allokation BD_AM_V_Rel06_07_ (Mengenupdate 19.07.07)_070830" xfId="287" xr:uid="{00000000-0005-0000-0000-000013010000}"/>
    <cellStyle name="_Column6_kgfums" xfId="288" xr:uid="{00000000-0005-0000-0000-000014010000}"/>
    <cellStyle name="_Column6_KomProg Sheets T-Com 160305" xfId="289" xr:uid="{00000000-0005-0000-0000-000015010000}"/>
    <cellStyle name="_Column6_Mappe18" xfId="290" xr:uid="{00000000-0005-0000-0000-000016010000}"/>
    <cellStyle name="_Column6_Marktmengen_Produktvariantendatei_ProMax_IST_Budget_V1_070531_neu" xfId="291" xr:uid="{00000000-0005-0000-0000-000017010000}"/>
    <cellStyle name="_Column6_Mengen gemäß BV-Beschluss_070810" xfId="292" xr:uid="{00000000-0005-0000-0000-000018010000}"/>
    <cellStyle name="_Column6_Mengendatenbank_Rel_0607_V.1.0.1_020507_KC" xfId="293" xr:uid="{00000000-0005-0000-0000-000019010000}"/>
    <cellStyle name="_Column6_Sander Umsatzeffekte_v2 Wholesale" xfId="294" xr:uid="{00000000-0005-0000-0000-00001A010000}"/>
    <cellStyle name="_Column6_Säulen" xfId="295" xr:uid="{00000000-0005-0000-0000-00001B010000}"/>
    <cellStyle name="_Column6_Sheet1" xfId="296" xr:uid="{00000000-0005-0000-0000-00001C010000}"/>
    <cellStyle name="_Column6_Tapete As-Übersicht VC Gesamt 250705" xfId="297" xr:uid="{00000000-0005-0000-0000-00001D010000}"/>
    <cellStyle name="_Column6_Vorjahreswerte Anpassung 06 2001" xfId="298" xr:uid="{00000000-0005-0000-0000-00001E010000}"/>
    <cellStyle name="_Column6_WS Baseline" xfId="299" xr:uid="{00000000-0005-0000-0000-00001F010000}"/>
    <cellStyle name="_Column7" xfId="300" xr:uid="{00000000-0005-0000-0000-000020010000}"/>
    <cellStyle name="_Column7_01 Mengen gemäß BV-Beschluss_070808" xfId="301" xr:uid="{00000000-0005-0000-0000-000021010000}"/>
    <cellStyle name="_Column7_070118_MVW_Vertrieb_Zeiten über JPK_2007 " xfId="302" xr:uid="{00000000-0005-0000-0000-000022010000}"/>
    <cellStyle name="_Column7_070326_MVW_Vertrieb_Zeiten über JPK_2007  (version 1)" xfId="303" xr:uid="{00000000-0005-0000-0000-000023010000}"/>
    <cellStyle name="_Column7_070426-Mengengerüst Strategieszenarien inkl. ARPA" xfId="304" xr:uid="{00000000-0005-0000-0000-000024010000}"/>
    <cellStyle name="_Column7_07-06-13 (a)_High_Level_KPI_Grid MASTERv42" xfId="305" xr:uid="{00000000-0005-0000-0000-000025010000}"/>
    <cellStyle name="_Column7_071127_ÄND_Allokation BD_AM_V_Rel07_08_Produkte" xfId="306" xr:uid="{00000000-0005-0000-0000-000026010000}"/>
    <cellStyle name="_Column7_2007.02.23_iPF06 vs. Baseline 07" xfId="307" xr:uid="{00000000-0005-0000-0000-000027010000}"/>
    <cellStyle name="_Column7_Allokation BD_AM_V_Rel06_07_ (Mengenupdate 19.07.07)_070830" xfId="308" xr:uid="{00000000-0005-0000-0000-000028010000}"/>
    <cellStyle name="_Column7_Aufbereitung_TAL_003_890401_V4.7" xfId="309" xr:uid="{00000000-0005-0000-0000-000029010000}"/>
    <cellStyle name="_Column7_kgfums" xfId="310" xr:uid="{00000000-0005-0000-0000-00002A010000}"/>
    <cellStyle name="_Column7_kgfums_07-06-13 (a)_High_Level_KPI_Grid MASTERv42" xfId="311" xr:uid="{00000000-0005-0000-0000-00002B010000}"/>
    <cellStyle name="_Column7_KomProg Sheets T-Com 160305" xfId="312" xr:uid="{00000000-0005-0000-0000-00002C010000}"/>
    <cellStyle name="_Column7_Mappe18" xfId="313" xr:uid="{00000000-0005-0000-0000-00002D010000}"/>
    <cellStyle name="_Column7_Marktmengen_Produktvariantendatei_ProMax_IST_Budget_V1_070531_neu" xfId="314" xr:uid="{00000000-0005-0000-0000-00002E010000}"/>
    <cellStyle name="_Column7_Mengen gemäß BV-Beschluss_070810" xfId="315" xr:uid="{00000000-0005-0000-0000-00002F010000}"/>
    <cellStyle name="_Column7_Mengendatenbank_Rel_0607_V.1.0.1_020507_KC" xfId="316" xr:uid="{00000000-0005-0000-0000-000030010000}"/>
    <cellStyle name="_Column7_Sander Umsatzeffekte_v2 Wholesale" xfId="317" xr:uid="{00000000-0005-0000-0000-000031010000}"/>
    <cellStyle name="_Column7_Säulen" xfId="318" xr:uid="{00000000-0005-0000-0000-000032010000}"/>
    <cellStyle name="_Column7_Säulen_07-06-13 (a)_High_Level_KPI_Grid MASTERv42" xfId="319" xr:uid="{00000000-0005-0000-0000-000033010000}"/>
    <cellStyle name="_Column7_Sheet1" xfId="320" xr:uid="{00000000-0005-0000-0000-000034010000}"/>
    <cellStyle name="_Column7_Tapete As-Übersicht VC Gesamt 250705" xfId="321" xr:uid="{00000000-0005-0000-0000-000035010000}"/>
    <cellStyle name="_Column7_Vorjahreswerte Anpassung 06 2001" xfId="322" xr:uid="{00000000-0005-0000-0000-000036010000}"/>
    <cellStyle name="_Column7_Vorjahreswerte Anpassung 06 2001_07-06-13 (a)_High_Level_KPI_Grid MASTERv42" xfId="323" xr:uid="{00000000-0005-0000-0000-000037010000}"/>
    <cellStyle name="_Column7_WS Baseline" xfId="324" xr:uid="{00000000-0005-0000-0000-000038010000}"/>
    <cellStyle name="_Comma" xfId="325" xr:uid="{00000000-0005-0000-0000-000039010000}"/>
    <cellStyle name="_Comma_070824_iPF2007_WM_draft" xfId="326" xr:uid="{00000000-0005-0000-0000-00003A010000}"/>
    <cellStyle name="_Comma_Kundenlinie IP One Reaktiver Marktangang (5)" xfId="327" xr:uid="{00000000-0005-0000-0000-00003B010000}"/>
    <cellStyle name="_Comma_Mappe2" xfId="328" xr:uid="{00000000-0005-0000-0000-00003C010000}"/>
    <cellStyle name="_Comma_Planzahlen Media Phones1" xfId="329" xr:uid="{00000000-0005-0000-0000-00003D010000}"/>
    <cellStyle name="_Comma_R-TP0-Projektleitung_IPO_Opex-Capex_04-05" xfId="330" xr:uid="{00000000-0005-0000-0000-00003E010000}"/>
    <cellStyle name="_Comma_R-TP10-Prozesse_IPO_Opex-Capex_04-05" xfId="331" xr:uid="{00000000-0005-0000-0000-00003F010000}"/>
    <cellStyle name="_Comma_R-TP11-TKD_IPO_Opex-Capex_04-05" xfId="332" xr:uid="{00000000-0005-0000-0000-000040010000}"/>
    <cellStyle name="_Comma_R-TP11-TKD_IPO_Opex-Capex_10-05" xfId="333" xr:uid="{00000000-0005-0000-0000-000041010000}"/>
    <cellStyle name="_Comma_R-TP12_Realisierungst._IPO_Opex-Capex_04-05" xfId="334" xr:uid="{00000000-0005-0000-0000-000042010000}"/>
    <cellStyle name="_Comma_R-TP4-VDA_IPO_Opex-Capex_04-05" xfId="335" xr:uid="{00000000-0005-0000-0000-000043010000}"/>
    <cellStyle name="_Comma_R-TP6-Vermarktung_IPO_Opex-Capex_04-05" xfId="336" xr:uid="{00000000-0005-0000-0000-000044010000}"/>
    <cellStyle name="_Comma_R-TP7-Vertrieb_IPO_Opex-Capex_04-05" xfId="337" xr:uid="{00000000-0005-0000-0000-000045010000}"/>
    <cellStyle name="_Comma_R-TP9-Technik_IPO_Opex-Capex_04-05" xfId="338" xr:uid="{00000000-0005-0000-0000-000046010000}"/>
    <cellStyle name="_Comma_R-TP-EG_IPO_Opex-Capex_11-05" xfId="339" xr:uid="{00000000-0005-0000-0000-000047010000}"/>
    <cellStyle name="_Comma_R-TP-EG_IPO_Opex-Capex_14-05" xfId="340" xr:uid="{00000000-0005-0000-0000-000048010000}"/>
    <cellStyle name="_Currency" xfId="341" xr:uid="{00000000-0005-0000-0000-000049010000}"/>
    <cellStyle name="_Currency_070824_iPF2007_WM_draft" xfId="342" xr:uid="{00000000-0005-0000-0000-00004A010000}"/>
    <cellStyle name="_Currency_GE Business Plan 2" xfId="343" xr:uid="{00000000-0005-0000-0000-00004B010000}"/>
    <cellStyle name="_Currency_GE Business Plan 2_070824_iPF2007_WM_draft" xfId="344" xr:uid="{00000000-0005-0000-0000-00004C010000}"/>
    <cellStyle name="_Currency_GE Business Plan 2_Kundenlinie IP One Reaktiver Marktangang (5)" xfId="345" xr:uid="{00000000-0005-0000-0000-00004D010000}"/>
    <cellStyle name="_Currency_GE Business Plan 2_Mappe2" xfId="346" xr:uid="{00000000-0005-0000-0000-00004E010000}"/>
    <cellStyle name="_Currency_GE Business Plan 2_Planzahlen Media Phones1" xfId="347" xr:uid="{00000000-0005-0000-0000-00004F010000}"/>
    <cellStyle name="_Currency_GE Business Plan 2_R-TP0-Projektleitung_IPO_Opex-Capex_04-05" xfId="348" xr:uid="{00000000-0005-0000-0000-000050010000}"/>
    <cellStyle name="_Currency_GE Business Plan 2_R-TP10-Prozesse_IPO_Opex-Capex_04-05" xfId="349" xr:uid="{00000000-0005-0000-0000-000051010000}"/>
    <cellStyle name="_Currency_GE Business Plan 2_R-TP11-TKD_IPO_Opex-Capex_04-05" xfId="350" xr:uid="{00000000-0005-0000-0000-000052010000}"/>
    <cellStyle name="_Currency_GE Business Plan 2_R-TP11-TKD_IPO_Opex-Capex_10-05" xfId="351" xr:uid="{00000000-0005-0000-0000-000053010000}"/>
    <cellStyle name="_Currency_GE Business Plan 2_R-TP12_Realisierungst._IPO_Opex-Capex_04-05" xfId="352" xr:uid="{00000000-0005-0000-0000-000054010000}"/>
    <cellStyle name="_Currency_GE Business Plan 2_R-TP4-VDA_IPO_Opex-Capex_04-05" xfId="353" xr:uid="{00000000-0005-0000-0000-000055010000}"/>
    <cellStyle name="_Currency_GE Business Plan 2_R-TP6-Vermarktung_IPO_Opex-Capex_04-05" xfId="354" xr:uid="{00000000-0005-0000-0000-000056010000}"/>
    <cellStyle name="_Currency_GE Business Plan 2_R-TP7-Vertrieb_IPO_Opex-Capex_04-05" xfId="355" xr:uid="{00000000-0005-0000-0000-000057010000}"/>
    <cellStyle name="_Currency_GE Business Plan 2_R-TP9-Technik_IPO_Opex-Capex_04-05" xfId="356" xr:uid="{00000000-0005-0000-0000-000058010000}"/>
    <cellStyle name="_Currency_GE Business Plan 2_R-TP-EG_IPO_Opex-Capex_11-05" xfId="357" xr:uid="{00000000-0005-0000-0000-000059010000}"/>
    <cellStyle name="_Currency_GE Business Plan 2_R-TP-EG_IPO_Opex-Capex_14-05" xfId="358" xr:uid="{00000000-0005-0000-0000-00005A010000}"/>
    <cellStyle name="_Currency_Kundenlinie IP One Reaktiver Marktangang (5)" xfId="359" xr:uid="{00000000-0005-0000-0000-00005B010000}"/>
    <cellStyle name="_Currency_Mappe2" xfId="360" xr:uid="{00000000-0005-0000-0000-00005C010000}"/>
    <cellStyle name="_Currency_Planzahlen Media Phones1" xfId="361" xr:uid="{00000000-0005-0000-0000-00005D010000}"/>
    <cellStyle name="_Currency_R-TP0-Projektleitung_IPO_Opex-Capex_04-05" xfId="362" xr:uid="{00000000-0005-0000-0000-00005E010000}"/>
    <cellStyle name="_Currency_R-TP10-Prozesse_IPO_Opex-Capex_04-05" xfId="363" xr:uid="{00000000-0005-0000-0000-00005F010000}"/>
    <cellStyle name="_Currency_R-TP11-TKD_IPO_Opex-Capex_04-05" xfId="364" xr:uid="{00000000-0005-0000-0000-000060010000}"/>
    <cellStyle name="_Currency_R-TP11-TKD_IPO_Opex-Capex_10-05" xfId="365" xr:uid="{00000000-0005-0000-0000-000061010000}"/>
    <cellStyle name="_Currency_R-TP12_Realisierungst._IPO_Opex-Capex_04-05" xfId="366" xr:uid="{00000000-0005-0000-0000-000062010000}"/>
    <cellStyle name="_Currency_R-TP4-VDA_IPO_Opex-Capex_04-05" xfId="367" xr:uid="{00000000-0005-0000-0000-000063010000}"/>
    <cellStyle name="_Currency_R-TP6-Vermarktung_IPO_Opex-Capex_04-05" xfId="368" xr:uid="{00000000-0005-0000-0000-000064010000}"/>
    <cellStyle name="_Currency_R-TP7-Vertrieb_IPO_Opex-Capex_04-05" xfId="369" xr:uid="{00000000-0005-0000-0000-000065010000}"/>
    <cellStyle name="_Currency_R-TP9-Technik_IPO_Opex-Capex_04-05" xfId="370" xr:uid="{00000000-0005-0000-0000-000066010000}"/>
    <cellStyle name="_Currency_R-TP-EG_IPO_Opex-Capex_11-05" xfId="371" xr:uid="{00000000-0005-0000-0000-000067010000}"/>
    <cellStyle name="_Currency_R-TP-EG_IPO_Opex-Capex_14-05" xfId="372" xr:uid="{00000000-0005-0000-0000-000068010000}"/>
    <cellStyle name="_CurrencySpace" xfId="373" xr:uid="{00000000-0005-0000-0000-000069010000}"/>
    <cellStyle name="_Data" xfId="374" xr:uid="{00000000-0005-0000-0000-00006A010000}"/>
    <cellStyle name="_Data_! 1_Umsatz-Saiso 2006_050824" xfId="375" xr:uid="{00000000-0005-0000-0000-00006B010000}"/>
    <cellStyle name="_Data_#2 neu BBFN und T-Com Retail_Resale 050131#1" xfId="376" xr:uid="{00000000-0005-0000-0000-00006C010000}"/>
    <cellStyle name="_Data_01 Mengen gemäß BV-Beschluss_070808" xfId="377" xr:uid="{00000000-0005-0000-0000-00006D010000}"/>
    <cellStyle name="_Data_020707 Maßnahmen 2008 je AufgGr11" xfId="378" xr:uid="{00000000-0005-0000-0000-00006E010000}"/>
    <cellStyle name="_Data_030512_NICE_Maßnahmenübersicht Stand 12.05.2003" xfId="379" xr:uid="{00000000-0005-0000-0000-00006F010000}"/>
    <cellStyle name="_Data_050623 V2 T-DSL iPF2005 mit SIP" xfId="380" xr:uid="{00000000-0005-0000-0000-000070010000}"/>
    <cellStyle name="_Data_060821_Abstimmungsvorlage_Entwurf" xfId="381" xr:uid="{00000000-0005-0000-0000-000071010000}"/>
    <cellStyle name="_Data_060821_Abstimmungsvorlage_Entwurf_Congster(Präsentation)" xfId="382" xr:uid="{00000000-0005-0000-0000-000072010000}"/>
    <cellStyle name="_Data_060824_Abstimmungsvorlage_Entwurf_5" xfId="383" xr:uid="{00000000-0005-0000-0000-000073010000}"/>
    <cellStyle name="_Data_060824_Master-Max06_060824a" xfId="384" xr:uid="{00000000-0005-0000-0000-000074010000}"/>
    <cellStyle name="_Data_060911_DSL_Planung_inkl_Max062" xfId="385" xr:uid="{00000000-0005-0000-0000-000075010000}"/>
    <cellStyle name="_Data_060921_Abstimmungsvorlage_Entwurf_11" xfId="386" xr:uid="{00000000-0005-0000-0000-000076010000}"/>
    <cellStyle name="_Data_07 05 10 IP One Kosten_Szenario1b" xfId="387" xr:uid="{00000000-0005-0000-0000-000077010000}"/>
    <cellStyle name="_Data_07 05 10 IP One Kosten_Szenario1c" xfId="388" xr:uid="{00000000-0005-0000-0000-000078010000}"/>
    <cellStyle name="_Data_070109_Analysedatei_ProMax_Bud07_MVW_AHödle" xfId="389" xr:uid="{00000000-0005-0000-0000-000079010000}"/>
    <cellStyle name="_Data_070112_Analysedatei_ProMax_Bud07_MVW_AHödle" xfId="390" xr:uid="{00000000-0005-0000-0000-00007A010000}"/>
    <cellStyle name="_Data_070118_MVW_Vertrieb_Zeiten über JPK_2007 " xfId="391" xr:uid="{00000000-0005-0000-0000-00007B010000}"/>
    <cellStyle name="_Data_070123_Master-Max06_V3_2" xfId="392" xr:uid="{00000000-0005-0000-0000-00007C010000}"/>
    <cellStyle name="_Data_070214_Max" xfId="393" xr:uid="{00000000-0005-0000-0000-00007D010000}"/>
    <cellStyle name="_Data_070326_MVW_Vertrieb_Zeiten über JPK_2007  (version 1)" xfId="394" xr:uid="{00000000-0005-0000-0000-00007E010000}"/>
    <cellStyle name="_Data_070411_As_BB_Planung - Input_Marktmodell" xfId="395" xr:uid="{00000000-0005-0000-0000-00007F010000}"/>
    <cellStyle name="_Data_070426-Mengengerüst Strategieszenarien inkl. ARPA" xfId="396" xr:uid="{00000000-0005-0000-0000-000080010000}"/>
    <cellStyle name="_Data_07-06-13 (a)_High_Level_KPI_Grid MASTERv42" xfId="397" xr:uid="{00000000-0005-0000-0000-000081010000}"/>
    <cellStyle name="_Data_070824_iPF2007_WM_draft" xfId="398" xr:uid="{00000000-0005-0000-0000-000082010000}"/>
    <cellStyle name="_Data_070828_iPF2007_BM_versandt" xfId="399" xr:uid="{00000000-0005-0000-0000-000083010000}"/>
    <cellStyle name="_Data_0709 05 One_Berechnung" xfId="400" xr:uid="{00000000-0005-0000-0000-000084010000}"/>
    <cellStyle name="_Data_071127_ÄND_Allokation BD_AM_V_Rel07_08_Produkte" xfId="401" xr:uid="{00000000-0005-0000-0000-000085010000}"/>
    <cellStyle name="_Data_071210-Zeiten_Häufigkeiten für TelAs_BaAs_DSL_TAL _10122007" xfId="402" xr:uid="{00000000-0005-0000-0000-000086010000}"/>
    <cellStyle name="_Data_080306-DT TS_Übersicht_und_Abbildung_TVP_Budget2008 (Hiltl) v2" xfId="403" xr:uid="{00000000-0005-0000-0000-000087010000}"/>
    <cellStyle name="_Data_080325-S4S-Modell PKR v236 - Exzerpt Herr Asbrock (Split GF DTTS)" xfId="404" xr:uid="{00000000-0005-0000-0000-000088010000}"/>
    <cellStyle name="_Data_080325-Vergleich Mengen DTTS (2)" xfId="405" xr:uid="{00000000-0005-0000-0000-000089010000}"/>
    <cellStyle name="_Data_080416-S4S-ZT-Template Entstörung (Mengenreduktionaus MTBA)" xfId="406" xr:uid="{00000000-0005-0000-0000-00008A010000}"/>
    <cellStyle name="_Data_1295_Stammdaten_DTTS-GmbH_EO_zu_BW-Cluster" xfId="407" xr:uid="{00000000-0005-0000-0000-00008B010000}"/>
    <cellStyle name="_Data_20031" xfId="408" xr:uid="{00000000-0005-0000-0000-00008C010000}"/>
    <cellStyle name="_Data_2005-08-18-TVP_2006_Aufhebungsfaktoren" xfId="409" xr:uid="{00000000-0005-0000-0000-00008D010000}"/>
    <cellStyle name="_Data_2006.02.16_KPI-Liste" xfId="410" xr:uid="{00000000-0005-0000-0000-00008E010000}"/>
    <cellStyle name="_Data_2007.02.14_iPF06 vs. Baseline 07" xfId="411" xr:uid="{00000000-0005-0000-0000-00008F010000}"/>
    <cellStyle name="_Data_2007.02.23_iPF06 vs. Baseline 07" xfId="412" xr:uid="{00000000-0005-0000-0000-000090010000}"/>
    <cellStyle name="_Data_20071208 Über_EBus_Bud07_Bain" xfId="413" xr:uid="{00000000-0005-0000-0000-000091010000}"/>
    <cellStyle name="_Data_3b_Kalkulation Reduktion WHS DSL_E12_08 04 17_jwd" xfId="414" xr:uid="{00000000-0005-0000-0000-000092010000}"/>
    <cellStyle name="_Data_Absatzmaster VC 2006 Version 1 Stand 09.06.06_140606_Kopie_VC231_V00" xfId="415" xr:uid="{00000000-0005-0000-0000-000093010000}"/>
    <cellStyle name="_Data_Absatzmaster-Haupt" xfId="416" xr:uid="{00000000-0005-0000-0000-000094010000}"/>
    <cellStyle name="_Data_Allokation BD_AM_V_Rel06_07_ (Mengenupdate 19.07.07)_070830" xfId="417" xr:uid="{00000000-0005-0000-0000-000095010000}"/>
    <cellStyle name="_Data_Analyse_07" xfId="418" xr:uid="{00000000-0005-0000-0000-000096010000}"/>
    <cellStyle name="_Data_Anforderungen Monatsreport 0601" xfId="419" xr:uid="{00000000-0005-0000-0000-000097010000}"/>
    <cellStyle name="_Data_Anforderungen Monatsreport 0601.xls Diagramm 1" xfId="420" xr:uid="{00000000-0005-0000-0000-000098010000}"/>
    <cellStyle name="_Data_Anforderungen Monatsreport 0601.xls Diagramm 1_07-06-13 (a)_High_Level_KPI_Grid MASTERv42" xfId="421" xr:uid="{00000000-0005-0000-0000-000099010000}"/>
    <cellStyle name="_Data_Anforderungen Monatsreport 0601.xls Diagramm 1_Kosten T-Community_Seckler_031" xfId="422" xr:uid="{00000000-0005-0000-0000-00009A010000}"/>
    <cellStyle name="_Data_Anforderungen Monatsreport 0601_07-06-13 (a)_High_Level_KPI_Grid MASTERv42" xfId="423" xr:uid="{00000000-0005-0000-0000-00009B010000}"/>
    <cellStyle name="_Data_Anforderungen Monatsreport 0601_Kosten T-Community_Seckler_031" xfId="424" xr:uid="{00000000-0005-0000-0000-00009C010000}"/>
    <cellStyle name="_Data_Attacker Case" xfId="425" xr:uid="{00000000-0005-0000-0000-00009D010000}"/>
    <cellStyle name="_Data_Baseline" xfId="426" xr:uid="{00000000-0005-0000-0000-00009E010000}"/>
    <cellStyle name="_Data_Baseline CMV_Wargaming_V3.1" xfId="427" xr:uid="{00000000-0005-0000-0000-00009F010000}"/>
    <cellStyle name="_Data_BBFN-Planung Version 1-0" xfId="428" xr:uid="{00000000-0005-0000-0000-0000A0010000}"/>
    <cellStyle name="_Data_BBN-6011g" xfId="429" xr:uid="{00000000-0005-0000-0000-0000A1010000}"/>
    <cellStyle name="_Data_BC DP_DSL_SP_BK_19-10-05" xfId="430" xr:uid="{00000000-0005-0000-0000-0000A2010000}"/>
    <cellStyle name="_Data_BC DP_DSL_SP_BK_19-10-05_PKR TOI" xfId="431" xr:uid="{00000000-0005-0000-0000-0000A3010000}"/>
    <cellStyle name="_Data_BC DP_DSL_SP_BK_19-10-05_PKR TOI (4)" xfId="432" xr:uid="{00000000-0005-0000-0000-0000A4010000}"/>
    <cellStyle name="_Data_BC DP_DSL_SP_BK_19-10-05_Stdsätze_0801 30" xfId="433" xr:uid="{00000000-0005-0000-0000-0000A5010000}"/>
    <cellStyle name="_Data_BC DP_DSL_SP_BK_19-10-05_Stdsätze_KS_TCO_TOI_08_02_18" xfId="434" xr:uid="{00000000-0005-0000-0000-0000A6010000}"/>
    <cellStyle name="_Data_BC DP_DSL_SP_BK_19-10-05_Worksheet in 080131 Fixierung Kostenbasis ZT mitBackup V1 (2)" xfId="435" xr:uid="{00000000-0005-0000-0000-0000A7010000}"/>
    <cellStyle name="_Data_BC IP One Stand 070514_CT2_ V8.2" xfId="436" xr:uid="{00000000-0005-0000-0000-0000A8010000}"/>
    <cellStyle name="_Data_BC IPone Stand 051209 Stand" xfId="437" xr:uid="{00000000-0005-0000-0000-0000A9010000}"/>
    <cellStyle name="_Data_BC_IP One_TOI_v1.1_GuV TOI Delta Case" xfId="438" xr:uid="{00000000-0005-0000-0000-0000AA010000}"/>
    <cellStyle name="_Data_Berechnung Upload_PM_iKE 2006" xfId="439" xr:uid="{00000000-0005-0000-0000-0000AB010000}"/>
    <cellStyle name="_Data_Berechnung Upload_ZFV_iKE 2. Lauf 2006" xfId="440" xr:uid="{00000000-0005-0000-0000-0000AC010000}"/>
    <cellStyle name="_Data_Bestandsplanung K NL 07_07_16" xfId="441" xr:uid="{00000000-0005-0000-0000-0000AD010000}"/>
    <cellStyle name="_Data_case_1_csn_03-05 mit Infrastrukturausbau" xfId="442" xr:uid="{00000000-0005-0000-0000-0000AE010000}"/>
    <cellStyle name="_Data_case_1_csn_03-05 ohne Infrastrukturausbau" xfId="443" xr:uid="{00000000-0005-0000-0000-0000AF010000}"/>
    <cellStyle name="_Data_CMV-Grebe-090107" xfId="444" xr:uid="{00000000-0005-0000-0000-0000B0010000}"/>
    <cellStyle name="_Data_Daten_für_COGespräch_April" xfId="445" xr:uid="{00000000-0005-0000-0000-0000B1010000}"/>
    <cellStyle name="_Data_Daten_für_COGespräch_April_07-06-13 (a)_High_Level_KPI_Grid MASTERv42" xfId="446" xr:uid="{00000000-0005-0000-0000-0000B2010000}"/>
    <cellStyle name="_Data_Daten_für_COGespräch_April_Kosten T-Community_Seckler_031" xfId="447" xr:uid="{00000000-0005-0000-0000-0000B3010000}"/>
    <cellStyle name="_Data_Daten_für_COGespräch_März" xfId="448" xr:uid="{00000000-0005-0000-0000-0000B4010000}"/>
    <cellStyle name="_Data_Daten_für_COGespräch_März_07-06-13 (a)_High_Level_KPI_Grid MASTERv42" xfId="449" xr:uid="{00000000-0005-0000-0000-0000B5010000}"/>
    <cellStyle name="_Data_Daten_für_COGespräch_März_Kosten T-Community_Seckler_031" xfId="450" xr:uid="{00000000-0005-0000-0000-0000B6010000}"/>
    <cellStyle name="_Data_Datenbank_case_fin_csn_040628" xfId="451" xr:uid="{00000000-0005-0000-0000-0000B7010000}"/>
    <cellStyle name="_Data_Datenbank_case_fin_csn_040702_TALneu" xfId="452" xr:uid="{00000000-0005-0000-0000-0000B8010000}"/>
    <cellStyle name="_Data_Datenbank_case_fin_csn_040720_TAL_MWD_neu" xfId="453" xr:uid="{00000000-0005-0000-0000-0000B9010000}"/>
    <cellStyle name="_Data_Datenbank_case_fin_csn_040728_goalsetting" xfId="454" xr:uid="{00000000-0005-0000-0000-0000BA010000}"/>
    <cellStyle name="_Data_Datenbank_case2_CSnat_040519_goalsetting_fin" xfId="455" xr:uid="{00000000-0005-0000-0000-0000BB010000}"/>
    <cellStyle name="_Data_Datenbank_v2" xfId="456" xr:uid="{00000000-0005-0000-0000-0000BC010000}"/>
    <cellStyle name="_Data_Deltas As-Cases iPF2005 #1" xfId="457" xr:uid="{00000000-0005-0000-0000-0000BD010000}"/>
    <cellStyle name="_Data_DTKS_Gesamtmoni 2008" xfId="458" xr:uid="{00000000-0005-0000-0000-0000BE010000}"/>
    <cellStyle name="_Data_DTKS_Gesamtmoni Bü 07_12_12" xfId="459" xr:uid="{00000000-0005-0000-0000-0000BF010000}"/>
    <cellStyle name="_Data_Financials BBFN" xfId="460" xr:uid="{00000000-0005-0000-0000-0000C0010000}"/>
    <cellStyle name="_Data_Flashreport Januar erweitert" xfId="461" xr:uid="{00000000-0005-0000-0000-0000C1010000}"/>
    <cellStyle name="_Data_Flashreport Januar erweitert_07-06-13 (a)_High_Level_KPI_Grid MASTERv42" xfId="462" xr:uid="{00000000-0005-0000-0000-0000C2010000}"/>
    <cellStyle name="_Data_Flashreport Januar erweitert_Kosten T-Community_Seckler_031" xfId="463" xr:uid="{00000000-0005-0000-0000-0000C3010000}"/>
    <cellStyle name="_Data_Gesamtcase_PMA_FCII06_IPF_V4_060622" xfId="464" xr:uid="{00000000-0005-0000-0000-0000C4010000}"/>
    <cellStyle name="_Data_GF iPF2007 0707 03_1" xfId="465" xr:uid="{00000000-0005-0000-0000-0000C5010000}"/>
    <cellStyle name="_Data_GF iPF2007 0707 04_13 Uhr 11" xfId="466" xr:uid="{00000000-0005-0000-0000-0000C6010000}"/>
    <cellStyle name="_Data_GF iPF2007 0707 05" xfId="467" xr:uid="{00000000-0005-0000-0000-0000C7010000}"/>
    <cellStyle name="_Data_GF iPF2007 0707 05 Stand 06 Juli 2007 08 Uhr 09" xfId="468" xr:uid="{00000000-0005-0000-0000-0000C8010000}"/>
    <cellStyle name="_Data_GF iPF2007 0707 05_08 Uhr 18" xfId="469" xr:uid="{00000000-0005-0000-0000-0000C9010000}"/>
    <cellStyle name="_Data_GF iPF2007 0707 09_1" xfId="470" xr:uid="{00000000-0005-0000-0000-0000CA010000}"/>
    <cellStyle name="_Data_GF iPF2007 neu 07 07 15_3" xfId="471" xr:uid="{00000000-0005-0000-0000-0000CB010000}"/>
    <cellStyle name="_Data_GF iPF2007 neu 07_07_24" xfId="472" xr:uid="{00000000-0005-0000-0000-0000CC010000}"/>
    <cellStyle name="_Data_GF iPF2007 neu 07_08_13" xfId="473" xr:uid="{00000000-0005-0000-0000-0000CD010000}"/>
    <cellStyle name="_Data_GF iPF2007 neu 07_08_21_final" xfId="474" xr:uid="{00000000-0005-0000-0000-0000CE010000}"/>
    <cellStyle name="_Data_GF iPF2007 neu 07_08_21_final1" xfId="475" xr:uid="{00000000-0005-0000-0000-0000CF010000}"/>
    <cellStyle name="_Data_GF iPF2007 neu 07_12_12" xfId="476" xr:uid="{00000000-0005-0000-0000-0000D0010000}"/>
    <cellStyle name="_Data_GF iPF2007 neu 08_01_23" xfId="477" xr:uid="{00000000-0005-0000-0000-0000D1010000}"/>
    <cellStyle name="_Data_GuV Inl_10" xfId="478" xr:uid="{00000000-0005-0000-0000-0000D2010000}"/>
    <cellStyle name="_Data_GuV Inl_10_07-06-13 (a)_High_Level_KPI_Grid MASTERv42" xfId="479" xr:uid="{00000000-0005-0000-0000-0000D3010000}"/>
    <cellStyle name="_Data_GuV Inl_10_Kosten T-Community_Seckler_031" xfId="480" xr:uid="{00000000-0005-0000-0000-0000D4010000}"/>
    <cellStyle name="_Data_iKE_Liste_der_Kostenobjekte_CT_32-8_E02_14082006" xfId="481" xr:uid="{00000000-0005-0000-0000-0000D5010000}"/>
    <cellStyle name="_Data_IP One_Kundenmodell_v0 2d" xfId="482" xr:uid="{00000000-0005-0000-0000-0000D6010000}"/>
    <cellStyle name="_Data_IP One_Kundenmodell_v2 2_Szenarien_060918" xfId="483" xr:uid="{00000000-0005-0000-0000-0000D7010000}"/>
    <cellStyle name="_Data_IP One_Kundenmodell_v2.2_Szenarien neu_061129 doppel" xfId="484" xr:uid="{00000000-0005-0000-0000-0000D8010000}"/>
    <cellStyle name="_Data_IPF_BBFN_T-DSL_Einsteiger_281004_V3a_distr" xfId="485" xr:uid="{00000000-0005-0000-0000-0000D9010000}"/>
    <cellStyle name="_Data_iPF_Calls_Works" xfId="486" xr:uid="{00000000-0005-0000-0000-0000DA010000}"/>
    <cellStyle name="_Data_iPF2007_Stückliste_V8.7_Stand_21.09.2007-xx" xfId="487" xr:uid="{00000000-0005-0000-0000-0000DB010000}"/>
    <cellStyle name="_Data_iPF-Mengen 2008-2010" xfId="488" xr:uid="{00000000-0005-0000-0000-0000DC010000}"/>
    <cellStyle name="_Data_IP-One_Kundenlinie_09-05" xfId="489" xr:uid="{00000000-0005-0000-0000-0000DD010000}"/>
    <cellStyle name="_Data_IP-One_OpexCapex_02-05" xfId="490" xr:uid="{00000000-0005-0000-0000-0000DE010000}"/>
    <cellStyle name="_Data_IPTV BC BVS 23-07-07 Mengen" xfId="491" xr:uid="{00000000-0005-0000-0000-0000DF010000}"/>
    <cellStyle name="_Data_Kalkulationsparameter_IN-RNPS_Abfrage 2011" xfId="492" xr:uid="{00000000-0005-0000-0000-0000E0010000}"/>
    <cellStyle name="_Data_Kennziffern As T-Com_und BS_050107 mit Umsatzdelta T-DSL vom 041207" xfId="493" xr:uid="{00000000-0005-0000-0000-0000E1010000}"/>
    <cellStyle name="_Data_Kennziffern-040505" xfId="494" xr:uid="{00000000-0005-0000-0000-0000E2010000}"/>
    <cellStyle name="_Data_Kennziffern-040505_PKR TOI" xfId="495" xr:uid="{00000000-0005-0000-0000-0000E3010000}"/>
    <cellStyle name="_Data_Kennziffern-040505_PKR TOI (4)" xfId="496" xr:uid="{00000000-0005-0000-0000-0000E4010000}"/>
    <cellStyle name="_Data_Kennziffern-040505_Stdsätze_0801 30" xfId="497" xr:uid="{00000000-0005-0000-0000-0000E5010000}"/>
    <cellStyle name="_Data_Kennziffern-040505_Stdsätze_KS_TCO_TOI_08_02_18" xfId="498" xr:uid="{00000000-0005-0000-0000-0000E6010000}"/>
    <cellStyle name="_Data_Kennziffern-040505_Worksheet in 080131 Fixierung Kostenbasis ZT mitBackup V1 (2)" xfId="499" xr:uid="{00000000-0005-0000-0000-0000E7010000}"/>
    <cellStyle name="_Data_Kennziffern-040729" xfId="500" xr:uid="{00000000-0005-0000-0000-0000E8010000}"/>
    <cellStyle name="_Data_Kennziffern-040729_PKR TOI" xfId="501" xr:uid="{00000000-0005-0000-0000-0000E9010000}"/>
    <cellStyle name="_Data_Kennziffern-040729_PKR TOI (4)" xfId="502" xr:uid="{00000000-0005-0000-0000-0000EA010000}"/>
    <cellStyle name="_Data_Kennziffern-040729_Stdsätze_0801 30" xfId="503" xr:uid="{00000000-0005-0000-0000-0000EB010000}"/>
    <cellStyle name="_Data_Kennziffern-040729_Stdsätze_KS_TCO_TOI_08_02_18" xfId="504" xr:uid="{00000000-0005-0000-0000-0000EC010000}"/>
    <cellStyle name="_Data_Kennziffern-040729_Worksheet in 080131 Fixierung Kostenbasis ZT mitBackup V1 (2)" xfId="505" xr:uid="{00000000-0005-0000-0000-0000ED010000}"/>
    <cellStyle name="_Data_kgfums" xfId="506" xr:uid="{00000000-0005-0000-0000-0000EE010000}"/>
    <cellStyle name="_Data_kgfums_01 Mengen gemäß BV-Beschluss_070808" xfId="507" xr:uid="{00000000-0005-0000-0000-0000EF010000}"/>
    <cellStyle name="_Data_kgfums_070426-Mengengerüst Strategieszenarien inkl. ARPA" xfId="508" xr:uid="{00000000-0005-0000-0000-0000F0010000}"/>
    <cellStyle name="_Data_kgfums_070824_iPF2007_WM_draft" xfId="509" xr:uid="{00000000-0005-0000-0000-0000F1010000}"/>
    <cellStyle name="_Data_kgfums_2007.02.23_iPF06 vs. Baseline 07" xfId="510" xr:uid="{00000000-0005-0000-0000-0000F2010000}"/>
    <cellStyle name="_Data_kgfums_2007.02.23_iPF06 vs. Baseline 07_070824_iPF2007_WM_draft" xfId="511" xr:uid="{00000000-0005-0000-0000-0000F3010000}"/>
    <cellStyle name="_Data_kgfums_2007.02.23_iPF06 vs. Baseline 07_Kundenlinie IP One Reaktiver Marktangang (5)" xfId="512" xr:uid="{00000000-0005-0000-0000-0000F4010000}"/>
    <cellStyle name="_Data_kgfums_2007.02.23_iPF06 vs. Baseline 07_Mengen gemäß BV-Beschluss_070810" xfId="513" xr:uid="{00000000-0005-0000-0000-0000F5010000}"/>
    <cellStyle name="_Data_kgfums_Cluster MVW_051026" xfId="514" xr:uid="{00000000-0005-0000-0000-0000F6010000}"/>
    <cellStyle name="_Data_kgfums_Cluster MVW_051026_Mappe2" xfId="515" xr:uid="{00000000-0005-0000-0000-0000F7010000}"/>
    <cellStyle name="_Data_kgfums_Cluster MVW_051026_Planzahlen Media Phones1" xfId="516" xr:uid="{00000000-0005-0000-0000-0000F8010000}"/>
    <cellStyle name="_Data_kgfums_Cluster MVW_051026_R-TP0-Projektleitung_IPO_Opex-Capex_04-05" xfId="517" xr:uid="{00000000-0005-0000-0000-0000F9010000}"/>
    <cellStyle name="_Data_kgfums_Cluster MVW_051026_R-TP10-Prozesse_IPO_Opex-Capex_04-05" xfId="518" xr:uid="{00000000-0005-0000-0000-0000FA010000}"/>
    <cellStyle name="_Data_kgfums_Cluster MVW_051026_R-TP11-TKD_IPO_Opex-Capex_04-05" xfId="519" xr:uid="{00000000-0005-0000-0000-0000FB010000}"/>
    <cellStyle name="_Data_kgfums_Cluster MVW_051026_R-TP11-TKD_IPO_Opex-Capex_10-05" xfId="520" xr:uid="{00000000-0005-0000-0000-0000FC010000}"/>
    <cellStyle name="_Data_kgfums_Cluster MVW_051026_R-TP12_Realisierungst._IPO_Opex-Capex_04-05" xfId="521" xr:uid="{00000000-0005-0000-0000-0000FD010000}"/>
    <cellStyle name="_Data_kgfums_Cluster MVW_051026_R-TP4-VDA_IPO_Opex-Capex_04-05" xfId="522" xr:uid="{00000000-0005-0000-0000-0000FE010000}"/>
    <cellStyle name="_Data_kgfums_Cluster MVW_051026_R-TP6-Vermarktung_IPO_Opex-Capex_04-05" xfId="523" xr:uid="{00000000-0005-0000-0000-0000FF010000}"/>
    <cellStyle name="_Data_kgfums_Cluster MVW_051026_R-TP7-Vertrieb_IPO_Opex-Capex_04-05" xfId="524" xr:uid="{00000000-0005-0000-0000-000000020000}"/>
    <cellStyle name="_Data_kgfums_Cluster MVW_051026_R-TP9-Technik_IPO_Opex-Capex_04-05" xfId="525" xr:uid="{00000000-0005-0000-0000-000001020000}"/>
    <cellStyle name="_Data_kgfums_Cluster MVW_051026_R-TP-EG_IPO_Opex-Capex_11-05" xfId="526" xr:uid="{00000000-0005-0000-0000-000002020000}"/>
    <cellStyle name="_Data_kgfums_Cluster MVW_051026_R-TP-EG_IPO_Opex-Capex_14-05" xfId="527" xr:uid="{00000000-0005-0000-0000-000003020000}"/>
    <cellStyle name="_Data_kgfums_Cluster MVW_051026_W-ALL-IP Szenarien Juli 2007 v6" xfId="528" xr:uid="{00000000-0005-0000-0000-000004020000}"/>
    <cellStyle name="_Data_kgfums_Kalkulationsparameter_IN-RNPS_Abfrage 2011" xfId="529" xr:uid="{00000000-0005-0000-0000-000005020000}"/>
    <cellStyle name="_Data_kgfums_Kundenlinie IP One Reaktiver Marktangang (5)" xfId="530" xr:uid="{00000000-0005-0000-0000-000006020000}"/>
    <cellStyle name="_Data_kgfums_Mappe2" xfId="531" xr:uid="{00000000-0005-0000-0000-000007020000}"/>
    <cellStyle name="_Data_kgfums_Marktsegmente_051020_ZW11" xfId="532" xr:uid="{00000000-0005-0000-0000-000008020000}"/>
    <cellStyle name="_Data_kgfums_Marktsegmente_051021_ZW11" xfId="533" xr:uid="{00000000-0005-0000-0000-000009020000}"/>
    <cellStyle name="_Data_kgfums_Mengen gemäß BV-Beschluss_070810" xfId="534" xr:uid="{00000000-0005-0000-0000-00000A020000}"/>
    <cellStyle name="_Data_kgfums_PKR TOI" xfId="535" xr:uid="{00000000-0005-0000-0000-00000B020000}"/>
    <cellStyle name="_Data_kgfums_PKR TOI (4)" xfId="536" xr:uid="{00000000-0005-0000-0000-00000C020000}"/>
    <cellStyle name="_Data_kgfums_Planzahlen Media Phones1" xfId="537" xr:uid="{00000000-0005-0000-0000-00000D020000}"/>
    <cellStyle name="_Data_kgfums_R-TP0-Projektleitung_IPO_Opex-Capex_04-05" xfId="538" xr:uid="{00000000-0005-0000-0000-00000E020000}"/>
    <cellStyle name="_Data_kgfums_R-TP10-Prozesse_IPO_Opex-Capex_04-05" xfId="539" xr:uid="{00000000-0005-0000-0000-00000F020000}"/>
    <cellStyle name="_Data_kgfums_R-TP11-TKD_IPO_Opex-Capex_04-05" xfId="540" xr:uid="{00000000-0005-0000-0000-000010020000}"/>
    <cellStyle name="_Data_kgfums_R-TP11-TKD_IPO_Opex-Capex_10-05" xfId="541" xr:uid="{00000000-0005-0000-0000-000011020000}"/>
    <cellStyle name="_Data_kgfums_R-TP12_Realisierungst._IPO_Opex-Capex_04-05" xfId="542" xr:uid="{00000000-0005-0000-0000-000012020000}"/>
    <cellStyle name="_Data_kgfums_R-TP4-VDA_IPO_Opex-Capex_04-05" xfId="543" xr:uid="{00000000-0005-0000-0000-000013020000}"/>
    <cellStyle name="_Data_kgfums_R-TP6-Vermarktung_IPO_Opex-Capex_04-05" xfId="544" xr:uid="{00000000-0005-0000-0000-000014020000}"/>
    <cellStyle name="_Data_kgfums_R-TP7-Vertrieb_IPO_Opex-Capex_04-05" xfId="545" xr:uid="{00000000-0005-0000-0000-000015020000}"/>
    <cellStyle name="_Data_kgfums_R-TP9-Technik_IPO_Opex-Capex_04-05" xfId="546" xr:uid="{00000000-0005-0000-0000-000016020000}"/>
    <cellStyle name="_Data_kgfums_R-TP-EG_IPO_Opex-Capex_11-05" xfId="547" xr:uid="{00000000-0005-0000-0000-000017020000}"/>
    <cellStyle name="_Data_kgfums_R-TP-EG_IPO_Opex-Capex_14-05" xfId="548" xr:uid="{00000000-0005-0000-0000-000018020000}"/>
    <cellStyle name="_Data_kgfums_Sander Umsatzeffekte_v2 Wholesale" xfId="549" xr:uid="{00000000-0005-0000-0000-000019020000}"/>
    <cellStyle name="_Data_kgfums_Sheet1" xfId="550" xr:uid="{00000000-0005-0000-0000-00001A020000}"/>
    <cellStyle name="_Data_kgfums_Stdsätze_0801 30" xfId="551" xr:uid="{00000000-0005-0000-0000-00001B020000}"/>
    <cellStyle name="_Data_kgfums_Stdsätze_KS_TCO_TOI_08_02_18" xfId="552" xr:uid="{00000000-0005-0000-0000-00001C020000}"/>
    <cellStyle name="_Data_kgfums_Stundensatz neu" xfId="553" xr:uid="{00000000-0005-0000-0000-00001D020000}"/>
    <cellStyle name="_Data_kgfums_W-ALL-IP Szenarien Juli 2007 v6" xfId="554" xr:uid="{00000000-0005-0000-0000-00001E020000}"/>
    <cellStyle name="_Data_kgfums_Worksheet in 080131 Fixierung Kostenbasis ZT mitBackup V1 (2)" xfId="555" xr:uid="{00000000-0005-0000-0000-00001F020000}"/>
    <cellStyle name="_Data_kgfums_WS Baseline" xfId="556" xr:uid="{00000000-0005-0000-0000-000020020000}"/>
    <cellStyle name="_Data_KO_TVP_2006" xfId="557" xr:uid="{00000000-0005-0000-0000-000021020000}"/>
    <cellStyle name="_Data_KO_TVP_2006_(06072005)_Arbeitsdatei" xfId="558" xr:uid="{00000000-0005-0000-0000-000022020000}"/>
    <cellStyle name="_Data_KomProg Sheets T-Com 160305" xfId="559" xr:uid="{00000000-0005-0000-0000-000023020000}"/>
    <cellStyle name="_Data_Konsolidierung" xfId="560" xr:uid="{00000000-0005-0000-0000-000024020000}"/>
    <cellStyle name="_Data_Konsolidierung.xls Diagramm 1" xfId="561" xr:uid="{00000000-0005-0000-0000-000025020000}"/>
    <cellStyle name="_Data_Konsolidierung.xls Diagramm 1_07-06-13 (a)_High_Level_KPI_Grid MASTERv42" xfId="562" xr:uid="{00000000-0005-0000-0000-000026020000}"/>
    <cellStyle name="_Data_Konsolidierung.xls Diagramm 1_Kosten T-Community_Seckler_031" xfId="563" xr:uid="{00000000-0005-0000-0000-000027020000}"/>
    <cellStyle name="_Data_Konsolidierung_07-06-13 (a)_High_Level_KPI_Grid MASTERv42" xfId="564" xr:uid="{00000000-0005-0000-0000-000028020000}"/>
    <cellStyle name="_Data_Konsolidierung_Kosten T-Community_Seckler_031" xfId="565" xr:uid="{00000000-0005-0000-0000-000029020000}"/>
    <cellStyle name="_Data_Kopie von Absatzmaster VC 2006 Version 1 Stand 09.06.06" xfId="566" xr:uid="{00000000-0005-0000-0000-00002A020000}"/>
    <cellStyle name="_Data_Kopie von BBFN-Planung Version 2-01" xfId="567" xr:uid="{00000000-0005-0000-0000-00002B020000}"/>
    <cellStyle name="_Data_Kopie von Planwerte_Budget2006_bis_2008_f_BC_IP1_051128" xfId="568" xr:uid="{00000000-0005-0000-0000-00002C020000}"/>
    <cellStyle name="_Data_Kosten T-Community_Seckler_031" xfId="569" xr:uid="{00000000-0005-0000-0000-00002D020000}"/>
    <cellStyle name="_Data_Kostensätze B&amp;C_2006_07.10.05_V1" xfId="570" xr:uid="{00000000-0005-0000-0000-00002E020000}"/>
    <cellStyle name="_Data_Kundenlinie IP One Reaktiver Marktangang (5)" xfId="571" xr:uid="{00000000-0005-0000-0000-00002F020000}"/>
    <cellStyle name="_Data_Kundenübersicht THS aktualisiert" xfId="572" xr:uid="{00000000-0005-0000-0000-000030020000}"/>
    <cellStyle name="_Data_Kundenübersicht THS Risiko Case" xfId="573" xr:uid="{00000000-0005-0000-0000-000031020000}"/>
    <cellStyle name="_Data_lies mich" xfId="574" xr:uid="{00000000-0005-0000-0000-000032020000}"/>
    <cellStyle name="_Data_Lund PKR 2006" xfId="575" xr:uid="{00000000-0005-0000-0000-000033020000}"/>
    <cellStyle name="_Data_MA_PersBed 554 BBN_13.11.01" xfId="576" xr:uid="{00000000-0005-0000-0000-000034020000}"/>
    <cellStyle name="_Data_MA_PersBed 554 BBN_13.11.01_Aufbereitung_TAL_003_890401_V4.7" xfId="577" xr:uid="{00000000-0005-0000-0000-000035020000}"/>
    <cellStyle name="_Data_MA_PersBed 554 BBN_13.11.01_Teil 4.3_003_yyy_890101" xfId="578" xr:uid="{00000000-0005-0000-0000-000036020000}"/>
    <cellStyle name="_Data_MA_PersSoBed 554 BBN_13.11.01" xfId="579" xr:uid="{00000000-0005-0000-0000-000037020000}"/>
    <cellStyle name="_Data_MA_PersSoBed 554 BBN_13.11.01_Aufbereitung_TAL_003_890401_V4.7" xfId="580" xr:uid="{00000000-0005-0000-0000-000038020000}"/>
    <cellStyle name="_Data_MA_PersSoBed 554 BBN_13.11.01_Teil 4.3_003_yyy_890101" xfId="581" xr:uid="{00000000-0005-0000-0000-000039020000}"/>
    <cellStyle name="_Data_Ma_PPM_ZS_Mengen_SE_030722" xfId="582" xr:uid="{00000000-0005-0000-0000-00003A020000}"/>
    <cellStyle name="_Data_Ma_RegBed_Mengen_StckLHmbBBN_V6a" xfId="583" xr:uid="{00000000-0005-0000-0000-00003B020000}"/>
    <cellStyle name="_Data_Ma_RegBed_Mengen_StckLHmbBBN_V6a_Aufbereitung_TAL_003_890401_V4.7" xfId="584" xr:uid="{00000000-0005-0000-0000-00003C020000}"/>
    <cellStyle name="_Data_Ma_RegBed_Mengen_StckLHmbBBN_V6a_Teil 4.3_003_yyy_890101" xfId="585" xr:uid="{00000000-0005-0000-0000-00003D020000}"/>
    <cellStyle name="_Data_Ma_StckLBBN ()_6011_ 21.03.02" xfId="586" xr:uid="{00000000-0005-0000-0000-00003E020000}"/>
    <cellStyle name="_Data_Ma_StckLBBN ()_6011_ 21.03.02_Aufbereitung_TAL_003_890401_V4.7" xfId="587" xr:uid="{00000000-0005-0000-0000-00003F020000}"/>
    <cellStyle name="_Data_Ma_StckLBBN ()_6011_ 21.03.02_Teil 4.3_003_yyy_890101" xfId="588" xr:uid="{00000000-0005-0000-0000-000040020000}"/>
    <cellStyle name="_Data_Ma_StckLBBN (Hmb)_Bund" xfId="589" xr:uid="{00000000-0005-0000-0000-000041020000}"/>
    <cellStyle name="_Data_Ma_StckLBBN (Hmb)_Bund_Aufbereitung_TAL_003_890401_V4.7" xfId="590" xr:uid="{00000000-0005-0000-0000-000042020000}"/>
    <cellStyle name="_Data_Ma_StckLBBN (Hmb)_Bund_Teil 4.3_003_yyy_890101" xfId="591" xr:uid="{00000000-0005-0000-0000-000043020000}"/>
    <cellStyle name="_Data_Ma_StckLBBN_Gesamt_2003_Aktuell" xfId="592" xr:uid="{00000000-0005-0000-0000-000044020000}"/>
    <cellStyle name="_Data_Ma_Struktur_BBN" xfId="593" xr:uid="{00000000-0005-0000-0000-000045020000}"/>
    <cellStyle name="_Data_Ma_Struktur_BBN_Aufbereitung_TAL_003_890401_V4.7" xfId="594" xr:uid="{00000000-0005-0000-0000-000046020000}"/>
    <cellStyle name="_Data_Ma_Struktur_BBN_Teil 4.3_003_yyy_890101" xfId="595" xr:uid="{00000000-0005-0000-0000-000047020000}"/>
    <cellStyle name="_Data_Mappe1" xfId="596" xr:uid="{00000000-0005-0000-0000-000048020000}"/>
    <cellStyle name="_Data_Mappe18" xfId="597" xr:uid="{00000000-0005-0000-0000-000049020000}"/>
    <cellStyle name="_Data_Mappe2" xfId="598" xr:uid="{00000000-0005-0000-0000-00004A020000}"/>
    <cellStyle name="_Data_Mappe2_07-06-13 (a)_High_Level_KPI_Grid MASTERv42" xfId="599" xr:uid="{00000000-0005-0000-0000-00004B020000}"/>
    <cellStyle name="_Data_Mappe2_Kosten T-Community_Seckler_031" xfId="600" xr:uid="{00000000-0005-0000-0000-00004C020000}"/>
    <cellStyle name="_Data_Mappe8" xfId="601" xr:uid="{00000000-0005-0000-0000-00004D020000}"/>
    <cellStyle name="_Data_Markstegmente-VPOlisten" xfId="602" xr:uid="{00000000-0005-0000-0000-00004E020000}"/>
    <cellStyle name="_Data_Marktmengen_Produktvariantendatei_ProMax_IST_Budget_V1_070531_neu" xfId="603" xr:uid="{00000000-0005-0000-0000-00004F020000}"/>
    <cellStyle name="_Data_Master Schnittstelle020529.xls Diagramm 1" xfId="604" xr:uid="{00000000-0005-0000-0000-000050020000}"/>
    <cellStyle name="_Data_Master Schnittstelle020529.xls Diagramm 1_PKR TOI" xfId="605" xr:uid="{00000000-0005-0000-0000-000051020000}"/>
    <cellStyle name="_Data_Master Schnittstelle020529.xls Diagramm 1_PKR TOI (4)" xfId="606" xr:uid="{00000000-0005-0000-0000-000052020000}"/>
    <cellStyle name="_Data_Master Schnittstelle020529.xls Diagramm 1_Stdsätze_0801 30" xfId="607" xr:uid="{00000000-0005-0000-0000-000053020000}"/>
    <cellStyle name="_Data_Master Schnittstelle020529.xls Diagramm 1_Stdsätze_KS_TCO_TOI_08_02_18" xfId="608" xr:uid="{00000000-0005-0000-0000-000054020000}"/>
    <cellStyle name="_Data_Master Schnittstelle020529.xls Diagramm 1_Worksheet in 080131 Fixierung Kostenbasis ZT mitBackup V1 (2)" xfId="609" xr:uid="{00000000-0005-0000-0000-000055020000}"/>
    <cellStyle name="_Data_Master-UEIL-CSn-TMD-Dez2006_V1" xfId="610" xr:uid="{00000000-0005-0000-0000-000056020000}"/>
    <cellStyle name="_Data_Master-UEIL-MVW-Juni2005_V11" xfId="611" xr:uid="{00000000-0005-0000-0000-000057020000}"/>
    <cellStyle name="_Data_Menge_Umsatz_V10" xfId="612" xr:uid="{00000000-0005-0000-0000-000058020000}"/>
    <cellStyle name="_Data_Mengen gemäß BV-Beschluss_070810" xfId="613" xr:uid="{00000000-0005-0000-0000-000059020000}"/>
    <cellStyle name="_Data_Mengen_Umsatz_ipf04_MVW_CSnat_041118_saisonalisert_Kundenverl_abgabe" xfId="614" xr:uid="{00000000-0005-0000-0000-00005A020000}"/>
    <cellStyle name="_Data_Mengendatenbank Rel0607_160507" xfId="615" xr:uid="{00000000-0005-0000-0000-00005B020000}"/>
    <cellStyle name="_Data_Mengendatenbank_Rel_0607_V.1.0.1_020507_KC" xfId="616" xr:uid="{00000000-0005-0000-0000-00005C020000}"/>
    <cellStyle name="_Data_Modell Sensitivität Stand 050201" xfId="617" xr:uid="{00000000-0005-0000-0000-00005D020000}"/>
    <cellStyle name="_Data_Modell Strategieszenarien Mai 07 2" xfId="618" xr:uid="{00000000-0005-0000-0000-00005E020000}"/>
    <cellStyle name="_Data_MTBA 2002-2006 spezial" xfId="619" xr:uid="{00000000-0005-0000-0000-00005F020000}"/>
    <cellStyle name="_Data_MTBF DSLTAL u  IP-BSA 08-0924 3 09" xfId="620" xr:uid="{00000000-0005-0000-0000-000060020000}"/>
    <cellStyle name="_Data_MTBF IP-BSA,Berechnung CT24" xfId="621" xr:uid="{00000000-0005-0000-0000-000061020000}"/>
    <cellStyle name="_Data_Neustruktur" xfId="622" xr:uid="{00000000-0005-0000-0000-000062020000}"/>
    <cellStyle name="_Data_One_vs" xfId="623" xr:uid="{00000000-0005-0000-0000-000063020000}"/>
    <cellStyle name="_Data_Personal iPF2006 GF  06_07_07" xfId="624" xr:uid="{00000000-0005-0000-0000-000064020000}"/>
    <cellStyle name="_Data_Personal iPF2006 GF  mit Kosten 06_07_07" xfId="625" xr:uid="{00000000-0005-0000-0000-000065020000}"/>
    <cellStyle name="_Data_Personal iPF2006 GF  mit Kosten 06_08_03" xfId="626" xr:uid="{00000000-0005-0000-0000-000066020000}"/>
    <cellStyle name="_Data_Personal iPF2006 GF  mit Kosten 06_09_07" xfId="627" xr:uid="{00000000-0005-0000-0000-000067020000}"/>
    <cellStyle name="_Data_Personal iPF2006 GF  mit Kosten 06_10_27" xfId="628" xr:uid="{00000000-0005-0000-0000-000068020000}"/>
    <cellStyle name="_Data_Personal iPF2006 GS  06_04_21" xfId="629" xr:uid="{00000000-0005-0000-0000-000069020000}"/>
    <cellStyle name="_Data_Personal iPF2006 GS  06_04_21_1" xfId="630" xr:uid="{00000000-0005-0000-0000-00006A020000}"/>
    <cellStyle name="_Data_Personal iPF2006 GS  06_04_21_Neustruktur" xfId="631" xr:uid="{00000000-0005-0000-0000-00006B020000}"/>
    <cellStyle name="_Data_Personal iPF2006 GS  06_04_21_Personal iPF2006 GF  06_07_07" xfId="632" xr:uid="{00000000-0005-0000-0000-00006C020000}"/>
    <cellStyle name="_Data_Personal iPF2006 GS  06_04_21_Personal iPF2006 GF  mit Kosten 06_07_07" xfId="633" xr:uid="{00000000-0005-0000-0000-00006D020000}"/>
    <cellStyle name="_Data_Personal iPF2006 GS  06_04_21_Personal iPF2006 GF  mit Kosten 06_08_03" xfId="634" xr:uid="{00000000-0005-0000-0000-00006E020000}"/>
    <cellStyle name="_Data_Personal iPF2006 GS  06_04_21_Personal iPF2006 GF  mit Kosten 06_09_07" xfId="635" xr:uid="{00000000-0005-0000-0000-00006F020000}"/>
    <cellStyle name="_Data_Personal iPF2006 GS  06_04_21_Personal iPF2006 GF  mit Kosten 06_10_27" xfId="636" xr:uid="{00000000-0005-0000-0000-000070020000}"/>
    <cellStyle name="_Data_Personal iPF2006 GS  06_04_21_Personal iPF2006 GS  06_04_21" xfId="637" xr:uid="{00000000-0005-0000-0000-000071020000}"/>
    <cellStyle name="_Data_Personal iPF2007 GF 07_09_07" xfId="638" xr:uid="{00000000-0005-0000-0000-000072020000}"/>
    <cellStyle name="_Data_Personal_Konzern_2004" xfId="639" xr:uid="{00000000-0005-0000-0000-000073020000}"/>
    <cellStyle name="_Data_Personal_Konzern_2004_07-06-13 (a)_High_Level_KPI_Grid MASTERv42" xfId="640" xr:uid="{00000000-0005-0000-0000-000074020000}"/>
    <cellStyle name="_Data_Personal_Konzern_2004_Kosten T-Community_Seckler_031" xfId="641" xr:uid="{00000000-0005-0000-0000-000075020000}"/>
    <cellStyle name="_Data_Plan-Ist Vergleich 0407-Max06_Portfolio-070515" xfId="642" xr:uid="{00000000-0005-0000-0000-000076020000}"/>
    <cellStyle name="_Data_Planmengen 07w2" xfId="643" xr:uid="{00000000-0005-0000-0000-000077020000}"/>
    <cellStyle name="_Data_Planmengen_iPF_07w_19Jan07" xfId="644" xr:uid="{00000000-0005-0000-0000-000078020000}"/>
    <cellStyle name="_Data_Planzahlen Media Phones1" xfId="645" xr:uid="{00000000-0005-0000-0000-000079020000}"/>
    <cellStyle name="_Data_PP-Ausw Übertrag" xfId="646" xr:uid="{00000000-0005-0000-0000-00007A020000}"/>
    <cellStyle name="_Data_PP-Ausw Übertrag 2" xfId="2049" xr:uid="{00000000-0005-0000-0000-00007B020000}"/>
    <cellStyle name="_Data_PP-Ausw Übertrag 2 2" xfId="2593" xr:uid="{00000000-0005-0000-0000-00007C020000}"/>
    <cellStyle name="_Data_PP-Ausw Übertrag 2 2 2" xfId="2993" xr:uid="{00000000-0005-0000-0000-00007D020000}"/>
    <cellStyle name="_Data_PP-Ausw Übertrag 2 3" xfId="2884" xr:uid="{00000000-0005-0000-0000-00007E020000}"/>
    <cellStyle name="_Data_PP-Ausw Übertrag 3" xfId="2050" xr:uid="{00000000-0005-0000-0000-00007F020000}"/>
    <cellStyle name="_Data_PP-Ausw Übertrag 3 2" xfId="2594" xr:uid="{00000000-0005-0000-0000-000080020000}"/>
    <cellStyle name="_Data_PP-Ausw Übertrag 3 2 2" xfId="2994" xr:uid="{00000000-0005-0000-0000-000081020000}"/>
    <cellStyle name="_Data_PP-Ausw Übertrag 3 3" xfId="2885" xr:uid="{00000000-0005-0000-0000-000082020000}"/>
    <cellStyle name="_Data_PP-Ausw Übertrag 4" xfId="2354" xr:uid="{00000000-0005-0000-0000-000083020000}"/>
    <cellStyle name="_Data_PP-Ausw Übertrag 4 2" xfId="2970" xr:uid="{00000000-0005-0000-0000-000084020000}"/>
    <cellStyle name="_Data_PP-Ausw Übertrag 5" xfId="2857" xr:uid="{00000000-0005-0000-0000-000085020000}"/>
    <cellStyle name="_Data_PP-Ausw Übertrag_Aufbereitung_TAL_003_890401_V4.7" xfId="647" xr:uid="{00000000-0005-0000-0000-000086020000}"/>
    <cellStyle name="_Data_PP-Ausw Übertrag_Aufbereitung_TAL_003_890401_V4.7 2" xfId="2051" xr:uid="{00000000-0005-0000-0000-000087020000}"/>
    <cellStyle name="_Data_PP-Ausw Übertrag_Aufbereitung_TAL_003_890401_V4.7 2 2" xfId="2595" xr:uid="{00000000-0005-0000-0000-000088020000}"/>
    <cellStyle name="_Data_PP-Ausw Übertrag_Aufbereitung_TAL_003_890401_V4.7 2 2 2" xfId="2995" xr:uid="{00000000-0005-0000-0000-000089020000}"/>
    <cellStyle name="_Data_PP-Ausw Übertrag_Aufbereitung_TAL_003_890401_V4.7 2 3" xfId="2886" xr:uid="{00000000-0005-0000-0000-00008A020000}"/>
    <cellStyle name="_Data_PP-Ausw Übertrag_Aufbereitung_TAL_003_890401_V4.7 3" xfId="2052" xr:uid="{00000000-0005-0000-0000-00008B020000}"/>
    <cellStyle name="_Data_PP-Ausw Übertrag_Aufbereitung_TAL_003_890401_V4.7 3 2" xfId="2596" xr:uid="{00000000-0005-0000-0000-00008C020000}"/>
    <cellStyle name="_Data_PP-Ausw Übertrag_Aufbereitung_TAL_003_890401_V4.7 3 2 2" xfId="2996" xr:uid="{00000000-0005-0000-0000-00008D020000}"/>
    <cellStyle name="_Data_PP-Ausw Übertrag_Aufbereitung_TAL_003_890401_V4.7 3 3" xfId="2887" xr:uid="{00000000-0005-0000-0000-00008E020000}"/>
    <cellStyle name="_Data_PP-Ausw Übertrag_Aufbereitung_TAL_003_890401_V4.7 4" xfId="2355" xr:uid="{00000000-0005-0000-0000-00008F020000}"/>
    <cellStyle name="_Data_PP-Ausw Übertrag_Aufbereitung_TAL_003_890401_V4.7 4 2" xfId="2971" xr:uid="{00000000-0005-0000-0000-000090020000}"/>
    <cellStyle name="_Data_PP-Ausw Übertrag_Aufbereitung_TAL_003_890401_V4.7 5" xfId="2858" xr:uid="{00000000-0005-0000-0000-000091020000}"/>
    <cellStyle name="_Data_PP-Ausw Übertrag_Teil 4.3_003_yyy_890101" xfId="648" xr:uid="{00000000-0005-0000-0000-000092020000}"/>
    <cellStyle name="_Data_PP-Ausw Übertrag_Teil 4.3_003_yyy_890101 2" xfId="2053" xr:uid="{00000000-0005-0000-0000-000093020000}"/>
    <cellStyle name="_Data_PP-Ausw Übertrag_Teil 4.3_003_yyy_890101 2 2" xfId="2597" xr:uid="{00000000-0005-0000-0000-000094020000}"/>
    <cellStyle name="_Data_PP-Ausw Übertrag_Teil 4.3_003_yyy_890101 2 2 2" xfId="2997" xr:uid="{00000000-0005-0000-0000-000095020000}"/>
    <cellStyle name="_Data_PP-Ausw Übertrag_Teil 4.3_003_yyy_890101 2 3" xfId="2888" xr:uid="{00000000-0005-0000-0000-000096020000}"/>
    <cellStyle name="_Data_PP-Ausw Übertrag_Teil 4.3_003_yyy_890101 3" xfId="2054" xr:uid="{00000000-0005-0000-0000-000097020000}"/>
    <cellStyle name="_Data_PP-Ausw Übertrag_Teil 4.3_003_yyy_890101 3 2" xfId="2598" xr:uid="{00000000-0005-0000-0000-000098020000}"/>
    <cellStyle name="_Data_PP-Ausw Übertrag_Teil 4.3_003_yyy_890101 3 2 2" xfId="2998" xr:uid="{00000000-0005-0000-0000-000099020000}"/>
    <cellStyle name="_Data_PP-Ausw Übertrag_Teil 4.3_003_yyy_890101 3 3" xfId="2889" xr:uid="{00000000-0005-0000-0000-00009A020000}"/>
    <cellStyle name="_Data_PP-Ausw Übertrag_Teil 4.3_003_yyy_890101 4" xfId="2356" xr:uid="{00000000-0005-0000-0000-00009B020000}"/>
    <cellStyle name="_Data_PP-Ausw Übertrag_Teil 4.3_003_yyy_890101 4 2" xfId="2972" xr:uid="{00000000-0005-0000-0000-00009C020000}"/>
    <cellStyle name="_Data_PP-Ausw Übertrag_Teil 4.3_003_yyy_890101 5" xfId="2859" xr:uid="{00000000-0005-0000-0000-00009D020000}"/>
    <cellStyle name="_Data_Quantifizierung IP One 161205 #1" xfId="649" xr:uid="{00000000-0005-0000-0000-00009E020000}"/>
    <cellStyle name="_Data_Quelldatei_As-Vbg_mifriPl_MV-040630" xfId="650" xr:uid="{00000000-0005-0000-0000-00009F020000}"/>
    <cellStyle name="_Data_Quelldatei_As-Vbg_mifriPl_MV-040630_PKR TOI" xfId="651" xr:uid="{00000000-0005-0000-0000-0000A0020000}"/>
    <cellStyle name="_Data_Quelldatei_As-Vbg_mifriPl_MV-040630_PKR TOI (4)" xfId="652" xr:uid="{00000000-0005-0000-0000-0000A1020000}"/>
    <cellStyle name="_Data_Quelldatei_As-Vbg_mifriPl_MV-040630_Stdsätze_0801 30" xfId="653" xr:uid="{00000000-0005-0000-0000-0000A2020000}"/>
    <cellStyle name="_Data_Quelldatei_As-Vbg_mifriPl_MV-040630_Stdsätze_KS_TCO_TOI_08_02_18" xfId="654" xr:uid="{00000000-0005-0000-0000-0000A3020000}"/>
    <cellStyle name="_Data_Quelldatei_As-Vbg_mifriPl_MV-040630_Worksheet in 080131 Fixierung Kostenbasis ZT mitBackup V1 (2)" xfId="655" xr:uid="{00000000-0005-0000-0000-0000A4020000}"/>
    <cellStyle name="_Data_Quelldatei_NK_MV-IST2004-050127" xfId="656" xr:uid="{00000000-0005-0000-0000-0000A5020000}"/>
    <cellStyle name="_Data_Quelldatei_NK_MV-IST2004-050127_PKR TOI" xfId="657" xr:uid="{00000000-0005-0000-0000-0000A6020000}"/>
    <cellStyle name="_Data_Quelldatei_NK_MV-IST2004-050127_PKR TOI (4)" xfId="658" xr:uid="{00000000-0005-0000-0000-0000A7020000}"/>
    <cellStyle name="_Data_Quelldatei_NK_MV-IST2004-050127_Stdsätze_0801 30" xfId="659" xr:uid="{00000000-0005-0000-0000-0000A8020000}"/>
    <cellStyle name="_Data_Quelldatei_NK_MV-IST2004-050127_Stdsätze_KS_TCO_TOI_08_02_18" xfId="660" xr:uid="{00000000-0005-0000-0000-0000A9020000}"/>
    <cellStyle name="_Data_Quelldatei_NK_MV-IST2004-050127_Worksheet in 080131 Fixierung Kostenbasis ZT mitBackup V1 (2)" xfId="661" xr:uid="{00000000-0005-0000-0000-0000AA020000}"/>
    <cellStyle name="_Data_Quelldatei-iPF2005-NK_T-Com-050413" xfId="662" xr:uid="{00000000-0005-0000-0000-0000AB020000}"/>
    <cellStyle name="_Data_Quelldatei-iPF2005-NK_T-Com-050413_PKR TOI" xfId="663" xr:uid="{00000000-0005-0000-0000-0000AC020000}"/>
    <cellStyle name="_Data_Quelldatei-iPF2005-NK_T-Com-050413_PKR TOI (4)" xfId="664" xr:uid="{00000000-0005-0000-0000-0000AD020000}"/>
    <cellStyle name="_Data_Quelldatei-iPF2005-NK_T-Com-050413_Stdsätze_0801 30" xfId="665" xr:uid="{00000000-0005-0000-0000-0000AE020000}"/>
    <cellStyle name="_Data_Quelldatei-iPF2005-NK_T-Com-050413_Stdsätze_KS_TCO_TOI_08_02_18" xfId="666" xr:uid="{00000000-0005-0000-0000-0000AF020000}"/>
    <cellStyle name="_Data_Quelldatei-iPF2005-NK_T-Com-050413_Worksheet in 080131 Fixierung Kostenbasis ZT mitBackup V1 (2)" xfId="667" xr:uid="{00000000-0005-0000-0000-0000B0020000}"/>
    <cellStyle name="_Data_Quellendatenbank Int. GUV 2001" xfId="668" xr:uid="{00000000-0005-0000-0000-0000B1020000}"/>
    <cellStyle name="_Data_Quellendatenbank Int. GUV 2001_07-06-13 (a)_High_Level_KPI_Grid MASTERv42" xfId="669" xr:uid="{00000000-0005-0000-0000-0000B2020000}"/>
    <cellStyle name="_Data_Quellendatenbank Int. GUV 2001_Kosten T-Community_Seckler_031" xfId="670" xr:uid="{00000000-0005-0000-0000-0000B3020000}"/>
    <cellStyle name="_Data_Regionalisierung V6 (2006-08-30)CT33_Oh Outs TAL1" xfId="671" xr:uid="{00000000-0005-0000-0000-0000B4020000}"/>
    <cellStyle name="_Data_R-TP-EG_IPO_Opex-Capex_11-05" xfId="672" xr:uid="{00000000-0005-0000-0000-0000B5020000}"/>
    <cellStyle name="_Data_R-TP-EG_IPO_Opex-Capex_14-05" xfId="673" xr:uid="{00000000-0005-0000-0000-0000B6020000}"/>
    <cellStyle name="_Data_Rü_iPF03 NUmD 020524_Schrei" xfId="674" xr:uid="{00000000-0005-0000-0000-0000B7020000}"/>
    <cellStyle name="_Data_Rü_iPF03 NUmD 020524_Schrei_PKR TOI" xfId="675" xr:uid="{00000000-0005-0000-0000-0000B8020000}"/>
    <cellStyle name="_Data_Rü_iPF03 NUmD 020524_Schrei_PKR TOI (4)" xfId="676" xr:uid="{00000000-0005-0000-0000-0000B9020000}"/>
    <cellStyle name="_Data_Rü_iPF03 NUmD 020524_Schrei_Stdsätze_0801 30" xfId="677" xr:uid="{00000000-0005-0000-0000-0000BA020000}"/>
    <cellStyle name="_Data_Rü_iPF03 NUmD 020524_Schrei_Stdsätze_KS_TCO_TOI_08_02_18" xfId="678" xr:uid="{00000000-0005-0000-0000-0000BB020000}"/>
    <cellStyle name="_Data_Rü_iPF03 NUmD 020524_Schrei_Worksheet in 080131 Fixierung Kostenbasis ZT mitBackup V1 (2)" xfId="679" xr:uid="{00000000-0005-0000-0000-0000BC020000}"/>
    <cellStyle name="_Data_Rü_Vertrieb_02-05-24" xfId="680" xr:uid="{00000000-0005-0000-0000-0000BD020000}"/>
    <cellStyle name="_Data_Rü_Vertrieb_02-05-24_PKR TOI" xfId="681" xr:uid="{00000000-0005-0000-0000-0000BE020000}"/>
    <cellStyle name="_Data_Rü_Vertrieb_02-05-24_PKR TOI (4)" xfId="682" xr:uid="{00000000-0005-0000-0000-0000BF020000}"/>
    <cellStyle name="_Data_Rü_Vertrieb_02-05-24_Stdsätze_0801 30" xfId="683" xr:uid="{00000000-0005-0000-0000-0000C0020000}"/>
    <cellStyle name="_Data_Rü_Vertrieb_02-05-24_Stdsätze_KS_TCO_TOI_08_02_18" xfId="684" xr:uid="{00000000-0005-0000-0000-0000C1020000}"/>
    <cellStyle name="_Data_Rü_Vertrieb_02-05-24_Worksheet in 080131 Fixierung Kostenbasis ZT mitBackup V1 (2)" xfId="685" xr:uid="{00000000-0005-0000-0000-0000C2020000}"/>
    <cellStyle name="_Data_Saiso-schluessel_Schreiner_011217 TDSL zu PG02-21" xfId="686" xr:uid="{00000000-0005-0000-0000-0000C3020000}"/>
    <cellStyle name="_Data_Saiso-schluessel_Schreiner_011217 TDSL zu PG02-21_070824_iPF2007_WM_draft" xfId="687" xr:uid="{00000000-0005-0000-0000-0000C4020000}"/>
    <cellStyle name="_Data_Saiso-schluessel_Schreiner_011217 TDSL zu PG02-21_Kundenlinie IP One Reaktiver Marktangang (5)" xfId="688" xr:uid="{00000000-0005-0000-0000-0000C5020000}"/>
    <cellStyle name="_Data_Saiso-schluessel_Schreiner_011217 TDSL zu PG02-21_Mappe2" xfId="689" xr:uid="{00000000-0005-0000-0000-0000C6020000}"/>
    <cellStyle name="_Data_Saiso-schluessel_Schreiner_011217 TDSL zu PG02-21_Mengen gemäß BV-Beschluss_070810" xfId="690" xr:uid="{00000000-0005-0000-0000-0000C7020000}"/>
    <cellStyle name="_Data_Saiso-schluessel_Schreiner_011217 TDSL zu PG02-21_PKR TOI" xfId="691" xr:uid="{00000000-0005-0000-0000-0000C8020000}"/>
    <cellStyle name="_Data_Saiso-schluessel_Schreiner_011217 TDSL zu PG02-21_PKR TOI (4)" xfId="692" xr:uid="{00000000-0005-0000-0000-0000C9020000}"/>
    <cellStyle name="_Data_Saiso-schluessel_Schreiner_011217 TDSL zu PG02-21_Planzahlen Media Phones1" xfId="693" xr:uid="{00000000-0005-0000-0000-0000CA020000}"/>
    <cellStyle name="_Data_Saiso-schluessel_Schreiner_011217 TDSL zu PG02-21_R-TP0-Projektleitung_IPO_Opex-Capex_04-05" xfId="694" xr:uid="{00000000-0005-0000-0000-0000CB020000}"/>
    <cellStyle name="_Data_Saiso-schluessel_Schreiner_011217 TDSL zu PG02-21_R-TP10-Prozesse_IPO_Opex-Capex_04-05" xfId="695" xr:uid="{00000000-0005-0000-0000-0000CC020000}"/>
    <cellStyle name="_Data_Saiso-schluessel_Schreiner_011217 TDSL zu PG02-21_R-TP11-TKD_IPO_Opex-Capex_04-05" xfId="696" xr:uid="{00000000-0005-0000-0000-0000CD020000}"/>
    <cellStyle name="_Data_Saiso-schluessel_Schreiner_011217 TDSL zu PG02-21_R-TP11-TKD_IPO_Opex-Capex_10-05" xfId="697" xr:uid="{00000000-0005-0000-0000-0000CE020000}"/>
    <cellStyle name="_Data_Saiso-schluessel_Schreiner_011217 TDSL zu PG02-21_R-TP12_Realisierungst._IPO_Opex-Capex_04-05" xfId="698" xr:uid="{00000000-0005-0000-0000-0000CF020000}"/>
    <cellStyle name="_Data_Saiso-schluessel_Schreiner_011217 TDSL zu PG02-21_R-TP4-VDA_IPO_Opex-Capex_04-05" xfId="699" xr:uid="{00000000-0005-0000-0000-0000D0020000}"/>
    <cellStyle name="_Data_Saiso-schluessel_Schreiner_011217 TDSL zu PG02-21_R-TP6-Vermarktung_IPO_Opex-Capex_04-05" xfId="700" xr:uid="{00000000-0005-0000-0000-0000D1020000}"/>
    <cellStyle name="_Data_Saiso-schluessel_Schreiner_011217 TDSL zu PG02-21_R-TP7-Vertrieb_IPO_Opex-Capex_04-05" xfId="701" xr:uid="{00000000-0005-0000-0000-0000D2020000}"/>
    <cellStyle name="_Data_Saiso-schluessel_Schreiner_011217 TDSL zu PG02-21_R-TP9-Technik_IPO_Opex-Capex_04-05" xfId="702" xr:uid="{00000000-0005-0000-0000-0000D3020000}"/>
    <cellStyle name="_Data_Saiso-schluessel_Schreiner_011217 TDSL zu PG02-21_R-TP-EG_IPO_Opex-Capex_11-05" xfId="703" xr:uid="{00000000-0005-0000-0000-0000D4020000}"/>
    <cellStyle name="_Data_Saiso-schluessel_Schreiner_011217 TDSL zu PG02-21_R-TP-EG_IPO_Opex-Capex_14-05" xfId="704" xr:uid="{00000000-0005-0000-0000-0000D5020000}"/>
    <cellStyle name="_Data_Saiso-schluessel_Schreiner_011217 TDSL zu PG02-21_Stdsätze_0801 30" xfId="705" xr:uid="{00000000-0005-0000-0000-0000D6020000}"/>
    <cellStyle name="_Data_Saiso-schluessel_Schreiner_011217 TDSL zu PG02-21_Stdsätze_KS_TCO_TOI_08_02_18" xfId="706" xr:uid="{00000000-0005-0000-0000-0000D7020000}"/>
    <cellStyle name="_Data_Saiso-schluessel_Schreiner_011217 TDSL zu PG02-21_W-ALL-IP Szenarien Juli 2007 v6" xfId="707" xr:uid="{00000000-0005-0000-0000-0000D8020000}"/>
    <cellStyle name="_Data_Saiso-schluessel_Schreiner_011217 TDSL zu PG02-21_Worksheet in 080131 Fixierung Kostenbasis ZT mitBackup V1 (2)" xfId="708" xr:uid="{00000000-0005-0000-0000-0000D9020000}"/>
    <cellStyle name="_Data_Saiso-schluessel_Spielversion.xls Diagramm 1" xfId="709" xr:uid="{00000000-0005-0000-0000-0000DA020000}"/>
    <cellStyle name="_Data_Saiso-schluessel_Spielversion.xls Diagramm 1_070824_iPF2007_WM_draft" xfId="710" xr:uid="{00000000-0005-0000-0000-0000DB020000}"/>
    <cellStyle name="_Data_Saiso-schluessel_Spielversion.xls Diagramm 1_Kundenlinie IP One Reaktiver Marktangang (5)" xfId="711" xr:uid="{00000000-0005-0000-0000-0000DC020000}"/>
    <cellStyle name="_Data_Saiso-schluessel_Spielversion.xls Diagramm 1_Mappe2" xfId="712" xr:uid="{00000000-0005-0000-0000-0000DD020000}"/>
    <cellStyle name="_Data_Saiso-schluessel_Spielversion.xls Diagramm 1_Mengen gemäß BV-Beschluss_070810" xfId="713" xr:uid="{00000000-0005-0000-0000-0000DE020000}"/>
    <cellStyle name="_Data_Saiso-schluessel_Spielversion.xls Diagramm 1_PKR TOI" xfId="714" xr:uid="{00000000-0005-0000-0000-0000DF020000}"/>
    <cellStyle name="_Data_Saiso-schluessel_Spielversion.xls Diagramm 1_PKR TOI (4)" xfId="715" xr:uid="{00000000-0005-0000-0000-0000E0020000}"/>
    <cellStyle name="_Data_Saiso-schluessel_Spielversion.xls Diagramm 1_Planzahlen Media Phones1" xfId="716" xr:uid="{00000000-0005-0000-0000-0000E1020000}"/>
    <cellStyle name="_Data_Saiso-schluessel_Spielversion.xls Diagramm 1_R-TP0-Projektleitung_IPO_Opex-Capex_04-05" xfId="717" xr:uid="{00000000-0005-0000-0000-0000E2020000}"/>
    <cellStyle name="_Data_Saiso-schluessel_Spielversion.xls Diagramm 1_R-TP10-Prozesse_IPO_Opex-Capex_04-05" xfId="718" xr:uid="{00000000-0005-0000-0000-0000E3020000}"/>
    <cellStyle name="_Data_Saiso-schluessel_Spielversion.xls Diagramm 1_R-TP11-TKD_IPO_Opex-Capex_04-05" xfId="719" xr:uid="{00000000-0005-0000-0000-0000E4020000}"/>
    <cellStyle name="_Data_Saiso-schluessel_Spielversion.xls Diagramm 1_R-TP11-TKD_IPO_Opex-Capex_10-05" xfId="720" xr:uid="{00000000-0005-0000-0000-0000E5020000}"/>
    <cellStyle name="_Data_Saiso-schluessel_Spielversion.xls Diagramm 1_R-TP12_Realisierungst._IPO_Opex-Capex_04-05" xfId="721" xr:uid="{00000000-0005-0000-0000-0000E6020000}"/>
    <cellStyle name="_Data_Saiso-schluessel_Spielversion.xls Diagramm 1_R-TP4-VDA_IPO_Opex-Capex_04-05" xfId="722" xr:uid="{00000000-0005-0000-0000-0000E7020000}"/>
    <cellStyle name="_Data_Saiso-schluessel_Spielversion.xls Diagramm 1_R-TP6-Vermarktung_IPO_Opex-Capex_04-05" xfId="723" xr:uid="{00000000-0005-0000-0000-0000E8020000}"/>
    <cellStyle name="_Data_Saiso-schluessel_Spielversion.xls Diagramm 1_R-TP7-Vertrieb_IPO_Opex-Capex_04-05" xfId="724" xr:uid="{00000000-0005-0000-0000-0000E9020000}"/>
    <cellStyle name="_Data_Saiso-schluessel_Spielversion.xls Diagramm 1_R-TP9-Technik_IPO_Opex-Capex_04-05" xfId="725" xr:uid="{00000000-0005-0000-0000-0000EA020000}"/>
    <cellStyle name="_Data_Saiso-schluessel_Spielversion.xls Diagramm 1_R-TP-EG_IPO_Opex-Capex_11-05" xfId="726" xr:uid="{00000000-0005-0000-0000-0000EB020000}"/>
    <cellStyle name="_Data_Saiso-schluessel_Spielversion.xls Diagramm 1_R-TP-EG_IPO_Opex-Capex_14-05" xfId="727" xr:uid="{00000000-0005-0000-0000-0000EC020000}"/>
    <cellStyle name="_Data_Saiso-schluessel_Spielversion.xls Diagramm 1_Stdsätze_0801 30" xfId="728" xr:uid="{00000000-0005-0000-0000-0000ED020000}"/>
    <cellStyle name="_Data_Saiso-schluessel_Spielversion.xls Diagramm 1_Stdsätze_KS_TCO_TOI_08_02_18" xfId="729" xr:uid="{00000000-0005-0000-0000-0000EE020000}"/>
    <cellStyle name="_Data_Saiso-schluessel_Spielversion.xls Diagramm 1_W-ALL-IP Szenarien Juli 2007 v6" xfId="730" xr:uid="{00000000-0005-0000-0000-0000EF020000}"/>
    <cellStyle name="_Data_Saiso-schluessel_Spielversion.xls Diagramm 1_Worksheet in 080131 Fixierung Kostenbasis ZT mitBackup V1 (2)" xfId="731" xr:uid="{00000000-0005-0000-0000-0000F0020000}"/>
    <cellStyle name="_Data_Saiso-schluessel_Spielversion.xls Diagramm 2" xfId="732" xr:uid="{00000000-0005-0000-0000-0000F1020000}"/>
    <cellStyle name="_Data_Saiso-schluessel_Spielversion.xls Diagramm 2_070824_iPF2007_WM_draft" xfId="733" xr:uid="{00000000-0005-0000-0000-0000F2020000}"/>
    <cellStyle name="_Data_Saiso-schluessel_Spielversion.xls Diagramm 2_Kundenlinie IP One Reaktiver Marktangang (5)" xfId="734" xr:uid="{00000000-0005-0000-0000-0000F3020000}"/>
    <cellStyle name="_Data_Saiso-schluessel_Spielversion.xls Diagramm 2_Mappe2" xfId="735" xr:uid="{00000000-0005-0000-0000-0000F4020000}"/>
    <cellStyle name="_Data_Saiso-schluessel_Spielversion.xls Diagramm 2_Mengen gemäß BV-Beschluss_070810" xfId="736" xr:uid="{00000000-0005-0000-0000-0000F5020000}"/>
    <cellStyle name="_Data_Saiso-schluessel_Spielversion.xls Diagramm 2_PKR TOI" xfId="737" xr:uid="{00000000-0005-0000-0000-0000F6020000}"/>
    <cellStyle name="_Data_Saiso-schluessel_Spielversion.xls Diagramm 2_PKR TOI (4)" xfId="738" xr:uid="{00000000-0005-0000-0000-0000F7020000}"/>
    <cellStyle name="_Data_Saiso-schluessel_Spielversion.xls Diagramm 2_Planzahlen Media Phones1" xfId="739" xr:uid="{00000000-0005-0000-0000-0000F8020000}"/>
    <cellStyle name="_Data_Saiso-schluessel_Spielversion.xls Diagramm 2_R-TP0-Projektleitung_IPO_Opex-Capex_04-05" xfId="740" xr:uid="{00000000-0005-0000-0000-0000F9020000}"/>
    <cellStyle name="_Data_Saiso-schluessel_Spielversion.xls Diagramm 2_R-TP10-Prozesse_IPO_Opex-Capex_04-05" xfId="741" xr:uid="{00000000-0005-0000-0000-0000FA020000}"/>
    <cellStyle name="_Data_Saiso-schluessel_Spielversion.xls Diagramm 2_R-TP11-TKD_IPO_Opex-Capex_04-05" xfId="742" xr:uid="{00000000-0005-0000-0000-0000FB020000}"/>
    <cellStyle name="_Data_Saiso-schluessel_Spielversion.xls Diagramm 2_R-TP11-TKD_IPO_Opex-Capex_10-05" xfId="743" xr:uid="{00000000-0005-0000-0000-0000FC020000}"/>
    <cellStyle name="_Data_Saiso-schluessel_Spielversion.xls Diagramm 2_R-TP12_Realisierungst._IPO_Opex-Capex_04-05" xfId="744" xr:uid="{00000000-0005-0000-0000-0000FD020000}"/>
    <cellStyle name="_Data_Saiso-schluessel_Spielversion.xls Diagramm 2_R-TP4-VDA_IPO_Opex-Capex_04-05" xfId="745" xr:uid="{00000000-0005-0000-0000-0000FE020000}"/>
    <cellStyle name="_Data_Saiso-schluessel_Spielversion.xls Diagramm 2_R-TP6-Vermarktung_IPO_Opex-Capex_04-05" xfId="746" xr:uid="{00000000-0005-0000-0000-0000FF020000}"/>
    <cellStyle name="_Data_Saiso-schluessel_Spielversion.xls Diagramm 2_R-TP7-Vertrieb_IPO_Opex-Capex_04-05" xfId="747" xr:uid="{00000000-0005-0000-0000-000000030000}"/>
    <cellStyle name="_Data_Saiso-schluessel_Spielversion.xls Diagramm 2_R-TP9-Technik_IPO_Opex-Capex_04-05" xfId="748" xr:uid="{00000000-0005-0000-0000-000001030000}"/>
    <cellStyle name="_Data_Saiso-schluessel_Spielversion.xls Diagramm 2_R-TP-EG_IPO_Opex-Capex_11-05" xfId="749" xr:uid="{00000000-0005-0000-0000-000002030000}"/>
    <cellStyle name="_Data_Saiso-schluessel_Spielversion.xls Diagramm 2_R-TP-EG_IPO_Opex-Capex_14-05" xfId="750" xr:uid="{00000000-0005-0000-0000-000003030000}"/>
    <cellStyle name="_Data_Saiso-schluessel_Spielversion.xls Diagramm 2_Stdsätze_0801 30" xfId="751" xr:uid="{00000000-0005-0000-0000-000004030000}"/>
    <cellStyle name="_Data_Saiso-schluessel_Spielversion.xls Diagramm 2_Stdsätze_KS_TCO_TOI_08_02_18" xfId="752" xr:uid="{00000000-0005-0000-0000-000005030000}"/>
    <cellStyle name="_Data_Saiso-schluessel_Spielversion.xls Diagramm 2_W-ALL-IP Szenarien Juli 2007 v6" xfId="753" xr:uid="{00000000-0005-0000-0000-000006030000}"/>
    <cellStyle name="_Data_Saiso-schluessel_Spielversion.xls Diagramm 2_Worksheet in 080131 Fixierung Kostenbasis ZT mitBackup V1 (2)" xfId="754" xr:uid="{00000000-0005-0000-0000-000007030000}"/>
    <cellStyle name="_Data_Saiso-schluessel_Spielversion.xls Diagramm 3" xfId="755" xr:uid="{00000000-0005-0000-0000-000008030000}"/>
    <cellStyle name="_Data_Saiso-schluessel_Spielversion.xls Diagramm 3_070824_iPF2007_WM_draft" xfId="756" xr:uid="{00000000-0005-0000-0000-000009030000}"/>
    <cellStyle name="_Data_Saiso-schluessel_Spielversion.xls Diagramm 3_Kundenlinie IP One Reaktiver Marktangang (5)" xfId="757" xr:uid="{00000000-0005-0000-0000-00000A030000}"/>
    <cellStyle name="_Data_Saiso-schluessel_Spielversion.xls Diagramm 3_Mappe2" xfId="758" xr:uid="{00000000-0005-0000-0000-00000B030000}"/>
    <cellStyle name="_Data_Saiso-schluessel_Spielversion.xls Diagramm 3_Mengen gemäß BV-Beschluss_070810" xfId="759" xr:uid="{00000000-0005-0000-0000-00000C030000}"/>
    <cellStyle name="_Data_Saiso-schluessel_Spielversion.xls Diagramm 3_PKR TOI" xfId="760" xr:uid="{00000000-0005-0000-0000-00000D030000}"/>
    <cellStyle name="_Data_Saiso-schluessel_Spielversion.xls Diagramm 3_PKR TOI (4)" xfId="761" xr:uid="{00000000-0005-0000-0000-00000E030000}"/>
    <cellStyle name="_Data_Saiso-schluessel_Spielversion.xls Diagramm 3_Planzahlen Media Phones1" xfId="762" xr:uid="{00000000-0005-0000-0000-00000F030000}"/>
    <cellStyle name="_Data_Saiso-schluessel_Spielversion.xls Diagramm 3_R-TP0-Projektleitung_IPO_Opex-Capex_04-05" xfId="763" xr:uid="{00000000-0005-0000-0000-000010030000}"/>
    <cellStyle name="_Data_Saiso-schluessel_Spielversion.xls Diagramm 3_R-TP10-Prozesse_IPO_Opex-Capex_04-05" xfId="764" xr:uid="{00000000-0005-0000-0000-000011030000}"/>
    <cellStyle name="_Data_Saiso-schluessel_Spielversion.xls Diagramm 3_R-TP11-TKD_IPO_Opex-Capex_04-05" xfId="765" xr:uid="{00000000-0005-0000-0000-000012030000}"/>
    <cellStyle name="_Data_Saiso-schluessel_Spielversion.xls Diagramm 3_R-TP11-TKD_IPO_Opex-Capex_10-05" xfId="766" xr:uid="{00000000-0005-0000-0000-000013030000}"/>
    <cellStyle name="_Data_Saiso-schluessel_Spielversion.xls Diagramm 3_R-TP12_Realisierungst._IPO_Opex-Capex_04-05" xfId="767" xr:uid="{00000000-0005-0000-0000-000014030000}"/>
    <cellStyle name="_Data_Saiso-schluessel_Spielversion.xls Diagramm 3_R-TP4-VDA_IPO_Opex-Capex_04-05" xfId="768" xr:uid="{00000000-0005-0000-0000-000015030000}"/>
    <cellStyle name="_Data_Saiso-schluessel_Spielversion.xls Diagramm 3_R-TP6-Vermarktung_IPO_Opex-Capex_04-05" xfId="769" xr:uid="{00000000-0005-0000-0000-000016030000}"/>
    <cellStyle name="_Data_Saiso-schluessel_Spielversion.xls Diagramm 3_R-TP7-Vertrieb_IPO_Opex-Capex_04-05" xfId="770" xr:uid="{00000000-0005-0000-0000-000017030000}"/>
    <cellStyle name="_Data_Saiso-schluessel_Spielversion.xls Diagramm 3_R-TP9-Technik_IPO_Opex-Capex_04-05" xfId="771" xr:uid="{00000000-0005-0000-0000-000018030000}"/>
    <cellStyle name="_Data_Saiso-schluessel_Spielversion.xls Diagramm 3_R-TP-EG_IPO_Opex-Capex_11-05" xfId="772" xr:uid="{00000000-0005-0000-0000-000019030000}"/>
    <cellStyle name="_Data_Saiso-schluessel_Spielversion.xls Diagramm 3_R-TP-EG_IPO_Opex-Capex_14-05" xfId="773" xr:uid="{00000000-0005-0000-0000-00001A030000}"/>
    <cellStyle name="_Data_Saiso-schluessel_Spielversion.xls Diagramm 3_Stdsätze_0801 30" xfId="774" xr:uid="{00000000-0005-0000-0000-00001B030000}"/>
    <cellStyle name="_Data_Saiso-schluessel_Spielversion.xls Diagramm 3_Stdsätze_KS_TCO_TOI_08_02_18" xfId="775" xr:uid="{00000000-0005-0000-0000-00001C030000}"/>
    <cellStyle name="_Data_Saiso-schluessel_Spielversion.xls Diagramm 3_W-ALL-IP Szenarien Juli 2007 v6" xfId="776" xr:uid="{00000000-0005-0000-0000-00001D030000}"/>
    <cellStyle name="_Data_Saiso-schluessel_Spielversion.xls Diagramm 3_Worksheet in 080131 Fixierung Kostenbasis ZT mitBackup V1 (2)" xfId="777" xr:uid="{00000000-0005-0000-0000-00001E030000}"/>
    <cellStyle name="_Data_Saiso-schluessel_Spielversion.xls Diagramm 4" xfId="778" xr:uid="{00000000-0005-0000-0000-00001F030000}"/>
    <cellStyle name="_Data_Saiso-schluessel_Spielversion.xls Diagramm 4_070824_iPF2007_WM_draft" xfId="779" xr:uid="{00000000-0005-0000-0000-000020030000}"/>
    <cellStyle name="_Data_Saiso-schluessel_Spielversion.xls Diagramm 4_Kundenlinie IP One Reaktiver Marktangang (5)" xfId="780" xr:uid="{00000000-0005-0000-0000-000021030000}"/>
    <cellStyle name="_Data_Saiso-schluessel_Spielversion.xls Diagramm 4_Mappe2" xfId="781" xr:uid="{00000000-0005-0000-0000-000022030000}"/>
    <cellStyle name="_Data_Saiso-schluessel_Spielversion.xls Diagramm 4_Mengen gemäß BV-Beschluss_070810" xfId="782" xr:uid="{00000000-0005-0000-0000-000023030000}"/>
    <cellStyle name="_Data_Saiso-schluessel_Spielversion.xls Diagramm 4_PKR TOI" xfId="783" xr:uid="{00000000-0005-0000-0000-000024030000}"/>
    <cellStyle name="_Data_Saiso-schluessel_Spielversion.xls Diagramm 4_PKR TOI (4)" xfId="784" xr:uid="{00000000-0005-0000-0000-000025030000}"/>
    <cellStyle name="_Data_Saiso-schluessel_Spielversion.xls Diagramm 4_Planzahlen Media Phones1" xfId="785" xr:uid="{00000000-0005-0000-0000-000026030000}"/>
    <cellStyle name="_Data_Saiso-schluessel_Spielversion.xls Diagramm 4_R-TP0-Projektleitung_IPO_Opex-Capex_04-05" xfId="786" xr:uid="{00000000-0005-0000-0000-000027030000}"/>
    <cellStyle name="_Data_Saiso-schluessel_Spielversion.xls Diagramm 4_R-TP10-Prozesse_IPO_Opex-Capex_04-05" xfId="787" xr:uid="{00000000-0005-0000-0000-000028030000}"/>
    <cellStyle name="_Data_Saiso-schluessel_Spielversion.xls Diagramm 4_R-TP11-TKD_IPO_Opex-Capex_04-05" xfId="788" xr:uid="{00000000-0005-0000-0000-000029030000}"/>
    <cellStyle name="_Data_Saiso-schluessel_Spielversion.xls Diagramm 4_R-TP11-TKD_IPO_Opex-Capex_10-05" xfId="789" xr:uid="{00000000-0005-0000-0000-00002A030000}"/>
    <cellStyle name="_Data_Saiso-schluessel_Spielversion.xls Diagramm 4_R-TP12_Realisierungst._IPO_Opex-Capex_04-05" xfId="790" xr:uid="{00000000-0005-0000-0000-00002B030000}"/>
    <cellStyle name="_Data_Saiso-schluessel_Spielversion.xls Diagramm 4_R-TP4-VDA_IPO_Opex-Capex_04-05" xfId="791" xr:uid="{00000000-0005-0000-0000-00002C030000}"/>
    <cellStyle name="_Data_Saiso-schluessel_Spielversion.xls Diagramm 4_R-TP6-Vermarktung_IPO_Opex-Capex_04-05" xfId="792" xr:uid="{00000000-0005-0000-0000-00002D030000}"/>
    <cellStyle name="_Data_Saiso-schluessel_Spielversion.xls Diagramm 4_R-TP7-Vertrieb_IPO_Opex-Capex_04-05" xfId="793" xr:uid="{00000000-0005-0000-0000-00002E030000}"/>
    <cellStyle name="_Data_Saiso-schluessel_Spielversion.xls Diagramm 4_R-TP9-Technik_IPO_Opex-Capex_04-05" xfId="794" xr:uid="{00000000-0005-0000-0000-00002F030000}"/>
    <cellStyle name="_Data_Saiso-schluessel_Spielversion.xls Diagramm 4_R-TP-EG_IPO_Opex-Capex_11-05" xfId="795" xr:uid="{00000000-0005-0000-0000-000030030000}"/>
    <cellStyle name="_Data_Saiso-schluessel_Spielversion.xls Diagramm 4_R-TP-EG_IPO_Opex-Capex_14-05" xfId="796" xr:uid="{00000000-0005-0000-0000-000031030000}"/>
    <cellStyle name="_Data_Saiso-schluessel_Spielversion.xls Diagramm 4_Stdsätze_0801 30" xfId="797" xr:uid="{00000000-0005-0000-0000-000032030000}"/>
    <cellStyle name="_Data_Saiso-schluessel_Spielversion.xls Diagramm 4_Stdsätze_KS_TCO_TOI_08_02_18" xfId="798" xr:uid="{00000000-0005-0000-0000-000033030000}"/>
    <cellStyle name="_Data_Saiso-schluessel_Spielversion.xls Diagramm 4_W-ALL-IP Szenarien Juli 2007 v6" xfId="799" xr:uid="{00000000-0005-0000-0000-000034030000}"/>
    <cellStyle name="_Data_Saiso-schluessel_Spielversion.xls Diagramm 4_Worksheet in 080131 Fixierung Kostenbasis ZT mitBackup V1 (2)" xfId="800" xr:uid="{00000000-0005-0000-0000-000035030000}"/>
    <cellStyle name="_Data_Saiso-schluessel_Spielversion.xls Diagramm 5" xfId="801" xr:uid="{00000000-0005-0000-0000-000036030000}"/>
    <cellStyle name="_Data_Saiso-schluessel_Spielversion.xls Diagramm 5_070824_iPF2007_WM_draft" xfId="802" xr:uid="{00000000-0005-0000-0000-000037030000}"/>
    <cellStyle name="_Data_Saiso-schluessel_Spielversion.xls Diagramm 5_Kundenlinie IP One Reaktiver Marktangang (5)" xfId="803" xr:uid="{00000000-0005-0000-0000-000038030000}"/>
    <cellStyle name="_Data_Saiso-schluessel_Spielversion.xls Diagramm 5_Mappe2" xfId="804" xr:uid="{00000000-0005-0000-0000-000039030000}"/>
    <cellStyle name="_Data_Saiso-schluessel_Spielversion.xls Diagramm 5_Mengen gemäß BV-Beschluss_070810" xfId="805" xr:uid="{00000000-0005-0000-0000-00003A030000}"/>
    <cellStyle name="_Data_Saiso-schluessel_Spielversion.xls Diagramm 5_PKR TOI" xfId="806" xr:uid="{00000000-0005-0000-0000-00003B030000}"/>
    <cellStyle name="_Data_Saiso-schluessel_Spielversion.xls Diagramm 5_PKR TOI (4)" xfId="807" xr:uid="{00000000-0005-0000-0000-00003C030000}"/>
    <cellStyle name="_Data_Saiso-schluessel_Spielversion.xls Diagramm 5_Planzahlen Media Phones1" xfId="808" xr:uid="{00000000-0005-0000-0000-00003D030000}"/>
    <cellStyle name="_Data_Saiso-schluessel_Spielversion.xls Diagramm 5_R-TP0-Projektleitung_IPO_Opex-Capex_04-05" xfId="809" xr:uid="{00000000-0005-0000-0000-00003E030000}"/>
    <cellStyle name="_Data_Saiso-schluessel_Spielversion.xls Diagramm 5_R-TP10-Prozesse_IPO_Opex-Capex_04-05" xfId="810" xr:uid="{00000000-0005-0000-0000-00003F030000}"/>
    <cellStyle name="_Data_Saiso-schluessel_Spielversion.xls Diagramm 5_R-TP11-TKD_IPO_Opex-Capex_04-05" xfId="811" xr:uid="{00000000-0005-0000-0000-000040030000}"/>
    <cellStyle name="_Data_Saiso-schluessel_Spielversion.xls Diagramm 5_R-TP11-TKD_IPO_Opex-Capex_10-05" xfId="812" xr:uid="{00000000-0005-0000-0000-000041030000}"/>
    <cellStyle name="_Data_Saiso-schluessel_Spielversion.xls Diagramm 5_R-TP12_Realisierungst._IPO_Opex-Capex_04-05" xfId="813" xr:uid="{00000000-0005-0000-0000-000042030000}"/>
    <cellStyle name="_Data_Saiso-schluessel_Spielversion.xls Diagramm 5_R-TP4-VDA_IPO_Opex-Capex_04-05" xfId="814" xr:uid="{00000000-0005-0000-0000-000043030000}"/>
    <cellStyle name="_Data_Saiso-schluessel_Spielversion.xls Diagramm 5_R-TP6-Vermarktung_IPO_Opex-Capex_04-05" xfId="815" xr:uid="{00000000-0005-0000-0000-000044030000}"/>
    <cellStyle name="_Data_Saiso-schluessel_Spielversion.xls Diagramm 5_R-TP7-Vertrieb_IPO_Opex-Capex_04-05" xfId="816" xr:uid="{00000000-0005-0000-0000-000045030000}"/>
    <cellStyle name="_Data_Saiso-schluessel_Spielversion.xls Diagramm 5_R-TP9-Technik_IPO_Opex-Capex_04-05" xfId="817" xr:uid="{00000000-0005-0000-0000-000046030000}"/>
    <cellStyle name="_Data_Saiso-schluessel_Spielversion.xls Diagramm 5_R-TP-EG_IPO_Opex-Capex_11-05" xfId="818" xr:uid="{00000000-0005-0000-0000-000047030000}"/>
    <cellStyle name="_Data_Saiso-schluessel_Spielversion.xls Diagramm 5_R-TP-EG_IPO_Opex-Capex_14-05" xfId="819" xr:uid="{00000000-0005-0000-0000-000048030000}"/>
    <cellStyle name="_Data_Saiso-schluessel_Spielversion.xls Diagramm 5_Stdsätze_0801 30" xfId="820" xr:uid="{00000000-0005-0000-0000-000049030000}"/>
    <cellStyle name="_Data_Saiso-schluessel_Spielversion.xls Diagramm 5_Stdsätze_KS_TCO_TOI_08_02_18" xfId="821" xr:uid="{00000000-0005-0000-0000-00004A030000}"/>
    <cellStyle name="_Data_Saiso-schluessel_Spielversion.xls Diagramm 5_W-ALL-IP Szenarien Juli 2007 v6" xfId="822" xr:uid="{00000000-0005-0000-0000-00004B030000}"/>
    <cellStyle name="_Data_Saiso-schluessel_Spielversion.xls Diagramm 5_Worksheet in 080131 Fixierung Kostenbasis ZT mitBackup V1 (2)" xfId="823" xr:uid="{00000000-0005-0000-0000-00004C030000}"/>
    <cellStyle name="_Data_Saiso-schluessel_Spielversion.xls Diagramm 6" xfId="824" xr:uid="{00000000-0005-0000-0000-00004D030000}"/>
    <cellStyle name="_Data_Saiso-schluessel_Spielversion.xls Diagramm 6_070824_iPF2007_WM_draft" xfId="825" xr:uid="{00000000-0005-0000-0000-00004E030000}"/>
    <cellStyle name="_Data_Saiso-schluessel_Spielversion.xls Diagramm 6_Kundenlinie IP One Reaktiver Marktangang (5)" xfId="826" xr:uid="{00000000-0005-0000-0000-00004F030000}"/>
    <cellStyle name="_Data_Saiso-schluessel_Spielversion.xls Diagramm 6_Mappe2" xfId="827" xr:uid="{00000000-0005-0000-0000-000050030000}"/>
    <cellStyle name="_Data_Saiso-schluessel_Spielversion.xls Diagramm 6_Mengen gemäß BV-Beschluss_070810" xfId="828" xr:uid="{00000000-0005-0000-0000-000051030000}"/>
    <cellStyle name="_Data_Saiso-schluessel_Spielversion.xls Diagramm 6_PKR TOI" xfId="829" xr:uid="{00000000-0005-0000-0000-000052030000}"/>
    <cellStyle name="_Data_Saiso-schluessel_Spielversion.xls Diagramm 6_PKR TOI (4)" xfId="830" xr:uid="{00000000-0005-0000-0000-000053030000}"/>
    <cellStyle name="_Data_Saiso-schluessel_Spielversion.xls Diagramm 6_Planzahlen Media Phones1" xfId="831" xr:uid="{00000000-0005-0000-0000-000054030000}"/>
    <cellStyle name="_Data_Saiso-schluessel_Spielversion.xls Diagramm 6_R-TP0-Projektleitung_IPO_Opex-Capex_04-05" xfId="832" xr:uid="{00000000-0005-0000-0000-000055030000}"/>
    <cellStyle name="_Data_Saiso-schluessel_Spielversion.xls Diagramm 6_R-TP10-Prozesse_IPO_Opex-Capex_04-05" xfId="833" xr:uid="{00000000-0005-0000-0000-000056030000}"/>
    <cellStyle name="_Data_Saiso-schluessel_Spielversion.xls Diagramm 6_R-TP11-TKD_IPO_Opex-Capex_04-05" xfId="834" xr:uid="{00000000-0005-0000-0000-000057030000}"/>
    <cellStyle name="_Data_Saiso-schluessel_Spielversion.xls Diagramm 6_R-TP11-TKD_IPO_Opex-Capex_10-05" xfId="835" xr:uid="{00000000-0005-0000-0000-000058030000}"/>
    <cellStyle name="_Data_Saiso-schluessel_Spielversion.xls Diagramm 6_R-TP12_Realisierungst._IPO_Opex-Capex_04-05" xfId="836" xr:uid="{00000000-0005-0000-0000-000059030000}"/>
    <cellStyle name="_Data_Saiso-schluessel_Spielversion.xls Diagramm 6_R-TP4-VDA_IPO_Opex-Capex_04-05" xfId="837" xr:uid="{00000000-0005-0000-0000-00005A030000}"/>
    <cellStyle name="_Data_Saiso-schluessel_Spielversion.xls Diagramm 6_R-TP6-Vermarktung_IPO_Opex-Capex_04-05" xfId="838" xr:uid="{00000000-0005-0000-0000-00005B030000}"/>
    <cellStyle name="_Data_Saiso-schluessel_Spielversion.xls Diagramm 6_R-TP7-Vertrieb_IPO_Opex-Capex_04-05" xfId="839" xr:uid="{00000000-0005-0000-0000-00005C030000}"/>
    <cellStyle name="_Data_Saiso-schluessel_Spielversion.xls Diagramm 6_R-TP9-Technik_IPO_Opex-Capex_04-05" xfId="840" xr:uid="{00000000-0005-0000-0000-00005D030000}"/>
    <cellStyle name="_Data_Saiso-schluessel_Spielversion.xls Diagramm 6_R-TP-EG_IPO_Opex-Capex_11-05" xfId="841" xr:uid="{00000000-0005-0000-0000-00005E030000}"/>
    <cellStyle name="_Data_Saiso-schluessel_Spielversion.xls Diagramm 6_R-TP-EG_IPO_Opex-Capex_14-05" xfId="842" xr:uid="{00000000-0005-0000-0000-00005F030000}"/>
    <cellStyle name="_Data_Saiso-schluessel_Spielversion.xls Diagramm 6_Stdsätze_0801 30" xfId="843" xr:uid="{00000000-0005-0000-0000-000060030000}"/>
    <cellStyle name="_Data_Saiso-schluessel_Spielversion.xls Diagramm 6_Stdsätze_KS_TCO_TOI_08_02_18" xfId="844" xr:uid="{00000000-0005-0000-0000-000061030000}"/>
    <cellStyle name="_Data_Saiso-schluessel_Spielversion.xls Diagramm 6_W-ALL-IP Szenarien Juli 2007 v6" xfId="845" xr:uid="{00000000-0005-0000-0000-000062030000}"/>
    <cellStyle name="_Data_Saiso-schluessel_Spielversion.xls Diagramm 6_Worksheet in 080131 Fixierung Kostenbasis ZT mitBackup V1 (2)" xfId="846" xr:uid="{00000000-0005-0000-0000-000063030000}"/>
    <cellStyle name="_Data_Saiso-schluessel_Spielversion.xls Diagramm 7" xfId="847" xr:uid="{00000000-0005-0000-0000-000064030000}"/>
    <cellStyle name="_Data_Saiso-schluessel_Spielversion.xls Diagramm 7_070824_iPF2007_WM_draft" xfId="848" xr:uid="{00000000-0005-0000-0000-000065030000}"/>
    <cellStyle name="_Data_Saiso-schluessel_Spielversion.xls Diagramm 7_Kundenlinie IP One Reaktiver Marktangang (5)" xfId="849" xr:uid="{00000000-0005-0000-0000-000066030000}"/>
    <cellStyle name="_Data_Saiso-schluessel_Spielversion.xls Diagramm 7_Mappe2" xfId="850" xr:uid="{00000000-0005-0000-0000-000067030000}"/>
    <cellStyle name="_Data_Saiso-schluessel_Spielversion.xls Diagramm 7_Mengen gemäß BV-Beschluss_070810" xfId="851" xr:uid="{00000000-0005-0000-0000-000068030000}"/>
    <cellStyle name="_Data_Saiso-schluessel_Spielversion.xls Diagramm 7_PKR TOI" xfId="852" xr:uid="{00000000-0005-0000-0000-000069030000}"/>
    <cellStyle name="_Data_Saiso-schluessel_Spielversion.xls Diagramm 7_PKR TOI (4)" xfId="853" xr:uid="{00000000-0005-0000-0000-00006A030000}"/>
    <cellStyle name="_Data_Saiso-schluessel_Spielversion.xls Diagramm 7_Planzahlen Media Phones1" xfId="854" xr:uid="{00000000-0005-0000-0000-00006B030000}"/>
    <cellStyle name="_Data_Saiso-schluessel_Spielversion.xls Diagramm 7_R-TP0-Projektleitung_IPO_Opex-Capex_04-05" xfId="855" xr:uid="{00000000-0005-0000-0000-00006C030000}"/>
    <cellStyle name="_Data_Saiso-schluessel_Spielversion.xls Diagramm 7_R-TP10-Prozesse_IPO_Opex-Capex_04-05" xfId="856" xr:uid="{00000000-0005-0000-0000-00006D030000}"/>
    <cellStyle name="_Data_Saiso-schluessel_Spielversion.xls Diagramm 7_R-TP11-TKD_IPO_Opex-Capex_04-05" xfId="857" xr:uid="{00000000-0005-0000-0000-00006E030000}"/>
    <cellStyle name="_Data_Saiso-schluessel_Spielversion.xls Diagramm 7_R-TP11-TKD_IPO_Opex-Capex_10-05" xfId="858" xr:uid="{00000000-0005-0000-0000-00006F030000}"/>
    <cellStyle name="_Data_Saiso-schluessel_Spielversion.xls Diagramm 7_R-TP12_Realisierungst._IPO_Opex-Capex_04-05" xfId="859" xr:uid="{00000000-0005-0000-0000-000070030000}"/>
    <cellStyle name="_Data_Saiso-schluessel_Spielversion.xls Diagramm 7_R-TP4-VDA_IPO_Opex-Capex_04-05" xfId="860" xr:uid="{00000000-0005-0000-0000-000071030000}"/>
    <cellStyle name="_Data_Saiso-schluessel_Spielversion.xls Diagramm 7_R-TP6-Vermarktung_IPO_Opex-Capex_04-05" xfId="861" xr:uid="{00000000-0005-0000-0000-000072030000}"/>
    <cellStyle name="_Data_Saiso-schluessel_Spielversion.xls Diagramm 7_R-TP7-Vertrieb_IPO_Opex-Capex_04-05" xfId="862" xr:uid="{00000000-0005-0000-0000-000073030000}"/>
    <cellStyle name="_Data_Saiso-schluessel_Spielversion.xls Diagramm 7_R-TP9-Technik_IPO_Opex-Capex_04-05" xfId="863" xr:uid="{00000000-0005-0000-0000-000074030000}"/>
    <cellStyle name="_Data_Saiso-schluessel_Spielversion.xls Diagramm 7_R-TP-EG_IPO_Opex-Capex_11-05" xfId="864" xr:uid="{00000000-0005-0000-0000-000075030000}"/>
    <cellStyle name="_Data_Saiso-schluessel_Spielversion.xls Diagramm 7_R-TP-EG_IPO_Opex-Capex_14-05" xfId="865" xr:uid="{00000000-0005-0000-0000-000076030000}"/>
    <cellStyle name="_Data_Saiso-schluessel_Spielversion.xls Diagramm 7_Stdsätze_0801 30" xfId="866" xr:uid="{00000000-0005-0000-0000-000077030000}"/>
    <cellStyle name="_Data_Saiso-schluessel_Spielversion.xls Diagramm 7_Stdsätze_KS_TCO_TOI_08_02_18" xfId="867" xr:uid="{00000000-0005-0000-0000-000078030000}"/>
    <cellStyle name="_Data_Saiso-schluessel_Spielversion.xls Diagramm 7_W-ALL-IP Szenarien Juli 2007 v6" xfId="868" xr:uid="{00000000-0005-0000-0000-000079030000}"/>
    <cellStyle name="_Data_Saiso-schluessel_Spielversion.xls Diagramm 7_Worksheet in 080131 Fixierung Kostenbasis ZT mitBackup V1 (2)" xfId="869" xr:uid="{00000000-0005-0000-0000-00007A030000}"/>
    <cellStyle name="_Data_Saiso-schluessel_Spielversion.xls Diagramm 8" xfId="870" xr:uid="{00000000-0005-0000-0000-00007B030000}"/>
    <cellStyle name="_Data_Saiso-schluessel_Spielversion.xls Diagramm 8_070824_iPF2007_WM_draft" xfId="871" xr:uid="{00000000-0005-0000-0000-00007C030000}"/>
    <cellStyle name="_Data_Saiso-schluessel_Spielversion.xls Diagramm 8_Kundenlinie IP One Reaktiver Marktangang (5)" xfId="872" xr:uid="{00000000-0005-0000-0000-00007D030000}"/>
    <cellStyle name="_Data_Saiso-schluessel_Spielversion.xls Diagramm 8_Mappe2" xfId="873" xr:uid="{00000000-0005-0000-0000-00007E030000}"/>
    <cellStyle name="_Data_Saiso-schluessel_Spielversion.xls Diagramm 8_Mengen gemäß BV-Beschluss_070810" xfId="874" xr:uid="{00000000-0005-0000-0000-00007F030000}"/>
    <cellStyle name="_Data_Saiso-schluessel_Spielversion.xls Diagramm 8_PKR TOI" xfId="875" xr:uid="{00000000-0005-0000-0000-000080030000}"/>
    <cellStyle name="_Data_Saiso-schluessel_Spielversion.xls Diagramm 8_PKR TOI (4)" xfId="876" xr:uid="{00000000-0005-0000-0000-000081030000}"/>
    <cellStyle name="_Data_Saiso-schluessel_Spielversion.xls Diagramm 8_Planzahlen Media Phones1" xfId="877" xr:uid="{00000000-0005-0000-0000-000082030000}"/>
    <cellStyle name="_Data_Saiso-schluessel_Spielversion.xls Diagramm 8_R-TP0-Projektleitung_IPO_Opex-Capex_04-05" xfId="878" xr:uid="{00000000-0005-0000-0000-000083030000}"/>
    <cellStyle name="_Data_Saiso-schluessel_Spielversion.xls Diagramm 8_R-TP10-Prozesse_IPO_Opex-Capex_04-05" xfId="879" xr:uid="{00000000-0005-0000-0000-000084030000}"/>
    <cellStyle name="_Data_Saiso-schluessel_Spielversion.xls Diagramm 8_R-TP11-TKD_IPO_Opex-Capex_04-05" xfId="880" xr:uid="{00000000-0005-0000-0000-000085030000}"/>
    <cellStyle name="_Data_Saiso-schluessel_Spielversion.xls Diagramm 8_R-TP11-TKD_IPO_Opex-Capex_10-05" xfId="881" xr:uid="{00000000-0005-0000-0000-000086030000}"/>
    <cellStyle name="_Data_Saiso-schluessel_Spielversion.xls Diagramm 8_R-TP12_Realisierungst._IPO_Opex-Capex_04-05" xfId="882" xr:uid="{00000000-0005-0000-0000-000087030000}"/>
    <cellStyle name="_Data_Saiso-schluessel_Spielversion.xls Diagramm 8_R-TP4-VDA_IPO_Opex-Capex_04-05" xfId="883" xr:uid="{00000000-0005-0000-0000-000088030000}"/>
    <cellStyle name="_Data_Saiso-schluessel_Spielversion.xls Diagramm 8_R-TP6-Vermarktung_IPO_Opex-Capex_04-05" xfId="884" xr:uid="{00000000-0005-0000-0000-000089030000}"/>
    <cellStyle name="_Data_Saiso-schluessel_Spielversion.xls Diagramm 8_R-TP7-Vertrieb_IPO_Opex-Capex_04-05" xfId="885" xr:uid="{00000000-0005-0000-0000-00008A030000}"/>
    <cellStyle name="_Data_Saiso-schluessel_Spielversion.xls Diagramm 8_R-TP9-Technik_IPO_Opex-Capex_04-05" xfId="886" xr:uid="{00000000-0005-0000-0000-00008B030000}"/>
    <cellStyle name="_Data_Saiso-schluessel_Spielversion.xls Diagramm 8_R-TP-EG_IPO_Opex-Capex_11-05" xfId="887" xr:uid="{00000000-0005-0000-0000-00008C030000}"/>
    <cellStyle name="_Data_Saiso-schluessel_Spielversion.xls Diagramm 8_R-TP-EG_IPO_Opex-Capex_14-05" xfId="888" xr:uid="{00000000-0005-0000-0000-00008D030000}"/>
    <cellStyle name="_Data_Saiso-schluessel_Spielversion.xls Diagramm 8_Stdsätze_0801 30" xfId="889" xr:uid="{00000000-0005-0000-0000-00008E030000}"/>
    <cellStyle name="_Data_Saiso-schluessel_Spielversion.xls Diagramm 8_Stdsätze_KS_TCO_TOI_08_02_18" xfId="890" xr:uid="{00000000-0005-0000-0000-00008F030000}"/>
    <cellStyle name="_Data_Saiso-schluessel_Spielversion.xls Diagramm 8_W-ALL-IP Szenarien Juli 2007 v6" xfId="891" xr:uid="{00000000-0005-0000-0000-000090030000}"/>
    <cellStyle name="_Data_Saiso-schluessel_Spielversion.xls Diagramm 8_Worksheet in 080131 Fixierung Kostenbasis ZT mitBackup V1 (2)" xfId="892" xr:uid="{00000000-0005-0000-0000-000091030000}"/>
    <cellStyle name="_Data_Säulen" xfId="893" xr:uid="{00000000-0005-0000-0000-000092030000}"/>
    <cellStyle name="_Data_Säulen_01 Mengen gemäß BV-Beschluss_070808" xfId="894" xr:uid="{00000000-0005-0000-0000-000093030000}"/>
    <cellStyle name="_Data_Säulen_070426-Mengengerüst Strategieszenarien inkl. ARPA" xfId="895" xr:uid="{00000000-0005-0000-0000-000094030000}"/>
    <cellStyle name="_Data_Säulen_07-06-13 (a)_High_Level_KPI_Grid MASTERv42" xfId="896" xr:uid="{00000000-0005-0000-0000-000095030000}"/>
    <cellStyle name="_Data_Säulen_2007.02.23_iPF06 vs. Baseline 07" xfId="897" xr:uid="{00000000-0005-0000-0000-000096030000}"/>
    <cellStyle name="_Data_Säulen_Cluster MVW_051026" xfId="898" xr:uid="{00000000-0005-0000-0000-000097030000}"/>
    <cellStyle name="_Data_Säulen_Kalkulationsparameter_IN-RNPS_Abfrage 2011" xfId="899" xr:uid="{00000000-0005-0000-0000-000098030000}"/>
    <cellStyle name="_Data_Säulen_Marktsegmente_051020_ZW11" xfId="900" xr:uid="{00000000-0005-0000-0000-000099030000}"/>
    <cellStyle name="_Data_Säulen_Marktsegmente_051021_ZW11" xfId="901" xr:uid="{00000000-0005-0000-0000-00009A030000}"/>
    <cellStyle name="_Data_Säulen_Mengen gemäß BV-Beschluss_070810" xfId="902" xr:uid="{00000000-0005-0000-0000-00009B030000}"/>
    <cellStyle name="_Data_Säulen_Sander Umsatzeffekte_v2 Wholesale" xfId="903" xr:uid="{00000000-0005-0000-0000-00009C030000}"/>
    <cellStyle name="_Data_Säulen_Sheet1" xfId="904" xr:uid="{00000000-0005-0000-0000-00009D030000}"/>
    <cellStyle name="_Data_Säulen_Stundensatz neu" xfId="905" xr:uid="{00000000-0005-0000-0000-00009E030000}"/>
    <cellStyle name="_Data_Säulen_T-Com Umsatzbericht Eil 0103 Stand 1802" xfId="906" xr:uid="{00000000-0005-0000-0000-00009F030000}"/>
    <cellStyle name="_Data_Säulen_T-Com Umsatzbericht Eil 0103 Stand 1802_PKR TOI" xfId="907" xr:uid="{00000000-0005-0000-0000-0000A0030000}"/>
    <cellStyle name="_Data_Säulen_T-Com Umsatzbericht Eil 0103 Stand 1802_PKR TOI (4)" xfId="908" xr:uid="{00000000-0005-0000-0000-0000A1030000}"/>
    <cellStyle name="_Data_Säulen_T-Com Umsatzbericht Eil 0103 Stand 1802_Stdsätze_0801 30" xfId="909" xr:uid="{00000000-0005-0000-0000-0000A2030000}"/>
    <cellStyle name="_Data_Säulen_T-Com Umsatzbericht Eil 0103 Stand 1802_Stdsätze_KS_TCO_TOI_08_02_18" xfId="910" xr:uid="{00000000-0005-0000-0000-0000A3030000}"/>
    <cellStyle name="_Data_Säulen_T-Com Umsatzbericht Eil 0103 Stand 1802_Worksheet in 080131 Fixierung Kostenbasis ZT mitBackup V1 (2)" xfId="911" xr:uid="{00000000-0005-0000-0000-0000A4030000}"/>
    <cellStyle name="_Data_Säulen_Umsatz MS 120803 Consumer" xfId="912" xr:uid="{00000000-0005-0000-0000-0000A5030000}"/>
    <cellStyle name="_Data_Säulen_Umsatz MS 120803 Consumer_PKR TOI" xfId="913" xr:uid="{00000000-0005-0000-0000-0000A6030000}"/>
    <cellStyle name="_Data_Säulen_Umsatz MS 120803 Consumer_PKR TOI (4)" xfId="914" xr:uid="{00000000-0005-0000-0000-0000A7030000}"/>
    <cellStyle name="_Data_Säulen_Umsatz MS 120803 Consumer_Stdsätze_0801 30" xfId="915" xr:uid="{00000000-0005-0000-0000-0000A8030000}"/>
    <cellStyle name="_Data_Säulen_Umsatz MS 120803 Consumer_Stdsätze_KS_TCO_TOI_08_02_18" xfId="916" xr:uid="{00000000-0005-0000-0000-0000A9030000}"/>
    <cellStyle name="_Data_Säulen_Umsatz MS 120803 Consumer_Worksheet in 080131 Fixierung Kostenbasis ZT mitBackup V1 (2)" xfId="917" xr:uid="{00000000-0005-0000-0000-0000AA030000}"/>
    <cellStyle name="_Data_Säulen_WS Baseline" xfId="918" xr:uid="{00000000-0005-0000-0000-0000AB030000}"/>
    <cellStyle name="_Data_schluessel" xfId="919" xr:uid="{00000000-0005-0000-0000-0000AC030000}"/>
    <cellStyle name="_Data_schluessel_PKR TOI" xfId="920" xr:uid="{00000000-0005-0000-0000-0000AD030000}"/>
    <cellStyle name="_Data_schluessel_PKR TOI (4)" xfId="921" xr:uid="{00000000-0005-0000-0000-0000AE030000}"/>
    <cellStyle name="_Data_schluessel_Stdsätze_0801 30" xfId="922" xr:uid="{00000000-0005-0000-0000-0000AF030000}"/>
    <cellStyle name="_Data_schluessel_Stdsätze_KS_TCO_TOI_08_02_18" xfId="923" xr:uid="{00000000-0005-0000-0000-0000B0030000}"/>
    <cellStyle name="_Data_schluessel_Worksheet in 080131 Fixierung Kostenbasis ZT mitBackup V1 (2)" xfId="924" xr:uid="{00000000-0005-0000-0000-0000B1030000}"/>
    <cellStyle name="_Data_Sheet1" xfId="925" xr:uid="{00000000-0005-0000-0000-0000B2030000}"/>
    <cellStyle name="_Data_Stundensatz neu" xfId="926" xr:uid="{00000000-0005-0000-0000-0000B3030000}"/>
    <cellStyle name="_Data_TA32_Masterreferenz 2007 V2.9(04.07.06)" xfId="927" xr:uid="{00000000-0005-0000-0000-0000B4030000}"/>
    <cellStyle name="_Data_Tabelle von 08-04-10-S4S-Brücke DTTS v5-Umsatzplanungssicht (2)" xfId="928" xr:uid="{00000000-0005-0000-0000-0000B5030000}"/>
    <cellStyle name="_Data_Tabelle von Planungslogik All-IP 070605 AS" xfId="929" xr:uid="{00000000-0005-0000-0000-0000B6030000}"/>
    <cellStyle name="_Data_Tabelle von Vorgehen VSK- Maßnahmenplanung BBFN" xfId="930" xr:uid="{00000000-0005-0000-0000-0000B7030000}"/>
    <cellStyle name="_Data_Tabelle2" xfId="931" xr:uid="{00000000-0005-0000-0000-0000B8030000}"/>
    <cellStyle name="_Data_Tapete As-Übersicht VC Gesamt 250705" xfId="932" xr:uid="{00000000-0005-0000-0000-0000B9030000}"/>
    <cellStyle name="_Data_Tapete As-Übersicht VC Gesamt 250705_PKR TOI" xfId="933" xr:uid="{00000000-0005-0000-0000-0000BA030000}"/>
    <cellStyle name="_Data_Tapete As-Übersicht VC Gesamt 250705_PKR TOI (4)" xfId="934" xr:uid="{00000000-0005-0000-0000-0000BB030000}"/>
    <cellStyle name="_Data_Tapete As-Übersicht VC Gesamt 250705_Stdsätze_0801 30" xfId="935" xr:uid="{00000000-0005-0000-0000-0000BC030000}"/>
    <cellStyle name="_Data_Tapete As-Übersicht VC Gesamt 250705_Stdsätze_KS_TCO_TOI_08_02_18" xfId="936" xr:uid="{00000000-0005-0000-0000-0000BD030000}"/>
    <cellStyle name="_Data_Tapete As-Übersicht VC Gesamt 250705_Worksheet in 080131 Fixierung Kostenbasis ZT mitBackup V1 (2)" xfId="937" xr:uid="{00000000-0005-0000-0000-0000BE030000}"/>
    <cellStyle name="_Data_T-COM DTAG Anteil Umsatzbericht VB VC DS 0404 DS 040506" xfId="938" xr:uid="{00000000-0005-0000-0000-0000BF030000}"/>
    <cellStyle name="_Data_T-Com DTAG Anteil Umsatzeilbericht max 0501 DS 050217 HGB.xls" xfId="939" xr:uid="{00000000-0005-0000-0000-0000C0030000}"/>
    <cellStyle name="_Data_T-Com DTAG Anteil Umsatzeilbericht max 0502 DS 050309 HGB.xls" xfId="940" xr:uid="{00000000-0005-0000-0000-0000C1030000}"/>
    <cellStyle name="_Data_T-Com DTAG Anteil Umsatzeilbericht only VC DS 0401 DS 040128" xfId="941" xr:uid="{00000000-0005-0000-0000-0000C2030000}"/>
    <cellStyle name="_Data_T-DSL Darstellung 130705" xfId="942" xr:uid="{00000000-0005-0000-0000-0000C3030000}"/>
    <cellStyle name="_Data_T-Mengen_TVP-KO 20070608_V34" xfId="943" xr:uid="{00000000-0005-0000-0000-0000C4030000}"/>
    <cellStyle name="_Data_TP an SWestphal_250906" xfId="944" xr:uid="{00000000-0005-0000-0000-0000C5030000}"/>
    <cellStyle name="_Data_TVP_LSZ_Ref" xfId="945" xr:uid="{00000000-0005-0000-0000-0000C6030000}"/>
    <cellStyle name="_Data_U_Inl_10" xfId="946" xr:uid="{00000000-0005-0000-0000-0000C7030000}"/>
    <cellStyle name="_Data_U_Inl_10_07-06-13 (a)_High_Level_KPI_Grid MASTERv42" xfId="947" xr:uid="{00000000-0005-0000-0000-0000C8030000}"/>
    <cellStyle name="_Data_U_Inl_10_Kosten T-Community_Seckler_031" xfId="948" xr:uid="{00000000-0005-0000-0000-0000C9030000}"/>
    <cellStyle name="_Data_Überleit ipf 05-06-07-08 130705" xfId="949" xr:uid="{00000000-0005-0000-0000-0000CA030000}"/>
    <cellStyle name="_Data_Überleit ipf 05-06-07-08 130705_PKR TOI" xfId="950" xr:uid="{00000000-0005-0000-0000-0000CB030000}"/>
    <cellStyle name="_Data_Überleit ipf 05-06-07-08 130705_PKR TOI (4)" xfId="951" xr:uid="{00000000-0005-0000-0000-0000CC030000}"/>
    <cellStyle name="_Data_Überleit ipf 05-06-07-08 130705_Stdsätze_0801 30" xfId="952" xr:uid="{00000000-0005-0000-0000-0000CD030000}"/>
    <cellStyle name="_Data_Überleit ipf 05-06-07-08 130705_Stdsätze_KS_TCO_TOI_08_02_18" xfId="953" xr:uid="{00000000-0005-0000-0000-0000CE030000}"/>
    <cellStyle name="_Data_Überleit ipf 05-06-07-08 130705_Worksheet in 080131 Fixierung Kostenbasis ZT mitBackup V1 (2)" xfId="954" xr:uid="{00000000-0005-0000-0000-0000CF030000}"/>
    <cellStyle name="_Data_Umsatz MS 120803 Consumer" xfId="955" xr:uid="{00000000-0005-0000-0000-0000D0030000}"/>
    <cellStyle name="_Data_Upload_ZFV_iKE 2006" xfId="956" xr:uid="{00000000-0005-0000-0000-0000D1030000}"/>
    <cellStyle name="_Data_VK-Mengen_IPF2006_V1_140606" xfId="957" xr:uid="{00000000-0005-0000-0000-0000D2030000}"/>
    <cellStyle name="_Data_Vorjahreswerte Anpassung 06 2001" xfId="958" xr:uid="{00000000-0005-0000-0000-0000D3030000}"/>
    <cellStyle name="_Data_Vorjahreswerte Anpassung 06 2001_01 Mengen gemäß BV-Beschluss_070808" xfId="959" xr:uid="{00000000-0005-0000-0000-0000D4030000}"/>
    <cellStyle name="_Data_Vorjahreswerte Anpassung 06 2001_070426-Mengengerüst Strategieszenarien inkl. ARPA" xfId="960" xr:uid="{00000000-0005-0000-0000-0000D5030000}"/>
    <cellStyle name="_Data_Vorjahreswerte Anpassung 06 2001_07-06-13 (a)_High_Level_KPI_Grid MASTERv42" xfId="961" xr:uid="{00000000-0005-0000-0000-0000D6030000}"/>
    <cellStyle name="_Data_Vorjahreswerte Anpassung 06 2001_2007.02.23_iPF06 vs. Baseline 07" xfId="962" xr:uid="{00000000-0005-0000-0000-0000D7030000}"/>
    <cellStyle name="_Data_Vorjahreswerte Anpassung 06 2001_Cluster MVW_051026" xfId="963" xr:uid="{00000000-0005-0000-0000-0000D8030000}"/>
    <cellStyle name="_Data_Vorjahreswerte Anpassung 06 2001_Kalkulationsparameter_IN-RNPS_Abfrage 2011" xfId="964" xr:uid="{00000000-0005-0000-0000-0000D9030000}"/>
    <cellStyle name="_Data_Vorjahreswerte Anpassung 06 2001_Marktsegmente_051020_ZW11" xfId="965" xr:uid="{00000000-0005-0000-0000-0000DA030000}"/>
    <cellStyle name="_Data_Vorjahreswerte Anpassung 06 2001_Marktsegmente_051021_ZW11" xfId="966" xr:uid="{00000000-0005-0000-0000-0000DB030000}"/>
    <cellStyle name="_Data_Vorjahreswerte Anpassung 06 2001_Mengen gemäß BV-Beschluss_070810" xfId="967" xr:uid="{00000000-0005-0000-0000-0000DC030000}"/>
    <cellStyle name="_Data_Vorjahreswerte Anpassung 06 2001_Sander Umsatzeffekte_v2 Wholesale" xfId="968" xr:uid="{00000000-0005-0000-0000-0000DD030000}"/>
    <cellStyle name="_Data_Vorjahreswerte Anpassung 06 2001_Sheet1" xfId="969" xr:uid="{00000000-0005-0000-0000-0000DE030000}"/>
    <cellStyle name="_Data_Vorjahreswerte Anpassung 06 2001_Stundensatz neu" xfId="970" xr:uid="{00000000-0005-0000-0000-0000DF030000}"/>
    <cellStyle name="_Data_Vorjahreswerte Anpassung 06 2001_T-Com Umsatzbericht Eil 0103 Stand 1802" xfId="971" xr:uid="{00000000-0005-0000-0000-0000E0030000}"/>
    <cellStyle name="_Data_Vorjahreswerte Anpassung 06 2001_T-Com Umsatzbericht Eil 0103 Stand 1802_PKR TOI" xfId="972" xr:uid="{00000000-0005-0000-0000-0000E1030000}"/>
    <cellStyle name="_Data_Vorjahreswerte Anpassung 06 2001_T-Com Umsatzbericht Eil 0103 Stand 1802_PKR TOI (4)" xfId="973" xr:uid="{00000000-0005-0000-0000-0000E2030000}"/>
    <cellStyle name="_Data_Vorjahreswerte Anpassung 06 2001_T-Com Umsatzbericht Eil 0103 Stand 1802_Stdsätze_0801 30" xfId="974" xr:uid="{00000000-0005-0000-0000-0000E3030000}"/>
    <cellStyle name="_Data_Vorjahreswerte Anpassung 06 2001_T-Com Umsatzbericht Eil 0103 Stand 1802_Stdsätze_KS_TCO_TOI_08_02_18" xfId="975" xr:uid="{00000000-0005-0000-0000-0000E4030000}"/>
    <cellStyle name="_Data_Vorjahreswerte Anpassung 06 2001_T-Com Umsatzbericht Eil 0103 Stand 1802_Worksheet in 080131 Fixierung Kostenbasis ZT mitBackup V1 (2)" xfId="976" xr:uid="{00000000-0005-0000-0000-0000E5030000}"/>
    <cellStyle name="_Data_Vorjahreswerte Anpassung 06 2001_Umsatz MS 120803 Consumer" xfId="977" xr:uid="{00000000-0005-0000-0000-0000E6030000}"/>
    <cellStyle name="_Data_Vorjahreswerte Anpassung 06 2001_Umsatz MS 120803 Consumer_PKR TOI" xfId="978" xr:uid="{00000000-0005-0000-0000-0000E7030000}"/>
    <cellStyle name="_Data_Vorjahreswerte Anpassung 06 2001_Umsatz MS 120803 Consumer_PKR TOI (4)" xfId="979" xr:uid="{00000000-0005-0000-0000-0000E8030000}"/>
    <cellStyle name="_Data_Vorjahreswerte Anpassung 06 2001_Umsatz MS 120803 Consumer_Stdsätze_0801 30" xfId="980" xr:uid="{00000000-0005-0000-0000-0000E9030000}"/>
    <cellStyle name="_Data_Vorjahreswerte Anpassung 06 2001_Umsatz MS 120803 Consumer_Stdsätze_KS_TCO_TOI_08_02_18" xfId="981" xr:uid="{00000000-0005-0000-0000-0000EA030000}"/>
    <cellStyle name="_Data_Vorjahreswerte Anpassung 06 2001_Umsatz MS 120803 Consumer_Worksheet in 080131 Fixierung Kostenbasis ZT mitBackup V1 (2)" xfId="982" xr:uid="{00000000-0005-0000-0000-0000EB030000}"/>
    <cellStyle name="_Data_Vorjahreswerte Anpassung 06 2001_WS Baseline" xfId="983" xr:uid="{00000000-0005-0000-0000-0000EC030000}"/>
    <cellStyle name="_Data_Vorschlag Kanalverteilung M" xfId="984" xr:uid="{00000000-0005-0000-0000-0000ED030000}"/>
    <cellStyle name="_Data_VPO_Umsätze_Statistik_AS_V3" xfId="985" xr:uid="{00000000-0005-0000-0000-0000EE030000}"/>
    <cellStyle name="_Data_W-ALL-IP Szenarien Juli 2007 v6" xfId="986" xr:uid="{00000000-0005-0000-0000-0000EF030000}"/>
    <cellStyle name="_Data_Wirkung neu V8" xfId="987" xr:uid="{00000000-0005-0000-0000-0000F0030000}"/>
    <cellStyle name="_Data_Wirkung neu V9" xfId="988" xr:uid="{00000000-0005-0000-0000-0000F1030000}"/>
    <cellStyle name="_Data_ZIA Maßnahmenliste 2007 (28.08)1" xfId="989" xr:uid="{00000000-0005-0000-0000-0000F2030000}"/>
    <cellStyle name="_Data_ZOGDA_Master_Budget2006_1-Lauf_050726_AS" xfId="990" xr:uid="{00000000-0005-0000-0000-0000F3030000}"/>
    <cellStyle name="_Data_Zusammenstellung der gesetzten Bedarfe1" xfId="991" xr:uid="{00000000-0005-0000-0000-0000F4030000}"/>
    <cellStyle name="_Daten aus 10-Jahresplanung" xfId="992" xr:uid="{00000000-0005-0000-0000-0000F5030000}"/>
    <cellStyle name="_Ebusiness_ProMAx2_Budget_070508" xfId="993" xr:uid="{00000000-0005-0000-0000-0000F6030000}"/>
    <cellStyle name="_Forecast_BeschwerdeV10_05 11 2007_NM_v7" xfId="994" xr:uid="{00000000-0005-0000-0000-0000F7030000}"/>
    <cellStyle name="_Header" xfId="995" xr:uid="{00000000-0005-0000-0000-0000F8030000}"/>
    <cellStyle name="_Header_01 Mengen gemäß BV-Beschluss_070808" xfId="996" xr:uid="{00000000-0005-0000-0000-0000F9030000}"/>
    <cellStyle name="_Header_070118_MVW_Vertrieb_Zeiten über JPK_2007 " xfId="997" xr:uid="{00000000-0005-0000-0000-0000FA030000}"/>
    <cellStyle name="_Header_070326_MVW_Vertrieb_Zeiten über JPK_2007  (version 1)" xfId="998" xr:uid="{00000000-0005-0000-0000-0000FB030000}"/>
    <cellStyle name="_Header_070426-Mengengerüst Strategieszenarien inkl. ARPA" xfId="999" xr:uid="{00000000-0005-0000-0000-0000FC030000}"/>
    <cellStyle name="_Header_071127_ÄND_Allokation BD_AM_V_Rel07_08_Produkte" xfId="1000" xr:uid="{00000000-0005-0000-0000-0000FD030000}"/>
    <cellStyle name="_Header_2007.02.23_iPF06 vs. Baseline 07" xfId="1001" xr:uid="{00000000-0005-0000-0000-0000FE030000}"/>
    <cellStyle name="_Header_Allokation BD_AM_V_Rel06_07_ (Mengenupdate 19.07.07)_070830" xfId="1002" xr:uid="{00000000-0005-0000-0000-0000FF030000}"/>
    <cellStyle name="_Header_Aufbereitung_TAL_003_890401_V4.7" xfId="1003" xr:uid="{00000000-0005-0000-0000-000000040000}"/>
    <cellStyle name="_Header_kgfums" xfId="1004" xr:uid="{00000000-0005-0000-0000-000001040000}"/>
    <cellStyle name="_Header_KomProg Sheets T-Com 160305" xfId="1005" xr:uid="{00000000-0005-0000-0000-000002040000}"/>
    <cellStyle name="_Header_Mappe18" xfId="1006" xr:uid="{00000000-0005-0000-0000-000003040000}"/>
    <cellStyle name="_Header_Marktmengen_Produktvariantendatei_ProMax_IST_Budget_V1_070531_neu" xfId="1007" xr:uid="{00000000-0005-0000-0000-000004040000}"/>
    <cellStyle name="_Header_Mengen gemäß BV-Beschluss_070810" xfId="1008" xr:uid="{00000000-0005-0000-0000-000005040000}"/>
    <cellStyle name="_Header_Mengendatenbank_Rel_0607_V.1.0.1_020507_KC" xfId="1009" xr:uid="{00000000-0005-0000-0000-000006040000}"/>
    <cellStyle name="_Header_Sander Umsatzeffekte_v2 Wholesale" xfId="1010" xr:uid="{00000000-0005-0000-0000-000007040000}"/>
    <cellStyle name="_Header_Säulen" xfId="1011" xr:uid="{00000000-0005-0000-0000-000008040000}"/>
    <cellStyle name="_Header_Sheet1" xfId="1012" xr:uid="{00000000-0005-0000-0000-000009040000}"/>
    <cellStyle name="_Header_Tapete As-Übersicht VC Gesamt 250705" xfId="1013" xr:uid="{00000000-0005-0000-0000-00000A040000}"/>
    <cellStyle name="_Header_Vorjahreswerte Anpassung 06 2001" xfId="1014" xr:uid="{00000000-0005-0000-0000-00000B040000}"/>
    <cellStyle name="_Header_WS Baseline" xfId="1015" xr:uid="{00000000-0005-0000-0000-00000C040000}"/>
    <cellStyle name="_HypImportformat_NOF1" xfId="1016" xr:uid="{00000000-0005-0000-0000-00000D040000}"/>
    <cellStyle name="_Input Herr Klein_0302062" xfId="1017" xr:uid="{00000000-0005-0000-0000-00000E040000}"/>
    <cellStyle name="_IPTV BC BVS 23-07-07 Mengen" xfId="1018" xr:uid="{00000000-0005-0000-0000-00000F040000}"/>
    <cellStyle name="_Kalkulationsparameter_IN-RNPS_Abfrage 2011" xfId="1019" xr:uid="{00000000-0005-0000-0000-000010040000}"/>
    <cellStyle name="_Konsolidiertes T-Home Vermarktungsbudget 070307v1 (50 mio wphr)" xfId="1020" xr:uid="{00000000-0005-0000-0000-000011040000}"/>
    <cellStyle name="_Kosten T-Community_Seckler_031" xfId="1021" xr:uid="{00000000-0005-0000-0000-000012040000}"/>
    <cellStyle name="_Kundenlinie IP One Reaktiver Marktangang (5)" xfId="1022" xr:uid="{00000000-0005-0000-0000-000013040000}"/>
    <cellStyle name="_Marktmodell.CD.060421" xfId="1023" xr:uid="{00000000-0005-0000-0000-000014040000}"/>
    <cellStyle name="_Marktmodell.CD.060421_Holloh BC KS neu v15_1 Anpassung 20060620" xfId="1024" xr:uid="{00000000-0005-0000-0000-000015040000}"/>
    <cellStyle name="_Marktmodell.CD.060421_IPTV BC BVS 23-07-07 Mengen" xfId="1025" xr:uid="{00000000-0005-0000-0000-000016040000}"/>
    <cellStyle name="_Marktmodell.CD.060421_Personalbedarf_TK_Überarbeitung_Juni_2007 nach IzF1_WAZ38" xfId="1026" xr:uid="{00000000-0005-0000-0000-000017040000}"/>
    <cellStyle name="_Marktmodell.CD.060421_Personalbedarf_TK_Überarbeitung_Mai_2006" xfId="1027" xr:uid="{00000000-0005-0000-0000-000018040000}"/>
    <cellStyle name="_Marktmodell.CD.060421_Personalbedarf_TK_Überarbeitung_Mai_2006 nach IzF" xfId="1028" xr:uid="{00000000-0005-0000-0000-000019040000}"/>
    <cellStyle name="_Marktmodell.CD.060421_Personalbedarf_TK_Überarbeitung_Mai_2006_WAZ38" xfId="1029" xr:uid="{00000000-0005-0000-0000-00001A040000}"/>
    <cellStyle name="_Marktmodell.CD.060421_PKR TOI" xfId="1030" xr:uid="{00000000-0005-0000-0000-00001B040000}"/>
    <cellStyle name="_Marktmodell.CD.060421_PKR TOI (4)" xfId="1031" xr:uid="{00000000-0005-0000-0000-00001C040000}"/>
    <cellStyle name="_Marktmodell.CD.060421_Stdsätze_0801 30" xfId="1032" xr:uid="{00000000-0005-0000-0000-00001D040000}"/>
    <cellStyle name="_Marktmodell.CD.060421_Stdsätze_KS_TCO_TOI_08_02_18" xfId="1033" xr:uid="{00000000-0005-0000-0000-00001E040000}"/>
    <cellStyle name="_Marktmodell.CD.060421_Worksheet in 080131 Fixierung Kostenbasis ZT mitBackup V1 (2)" xfId="1034" xr:uid="{00000000-0005-0000-0000-00001F040000}"/>
    <cellStyle name="_Mengen gemäß BV-Beschluss_070810" xfId="1035" xr:uid="{00000000-0005-0000-0000-000020040000}"/>
    <cellStyle name="_Mengendatenbank Rel0607_160507" xfId="1036" xr:uid="{00000000-0005-0000-0000-000021040000}"/>
    <cellStyle name="_Multiple" xfId="1037" xr:uid="{00000000-0005-0000-0000-000022040000}"/>
    <cellStyle name="_Multiple_01 Mengen gemäß BV-Beschluss_070808" xfId="1038" xr:uid="{00000000-0005-0000-0000-000023040000}"/>
    <cellStyle name="_Multiple_070412_IP-One_Kundenszenarien" xfId="1039" xr:uid="{00000000-0005-0000-0000-000024040000}"/>
    <cellStyle name="_Multiple_070412_IP-One_Kundenszenarien_Mappe2" xfId="1040" xr:uid="{00000000-0005-0000-0000-000025040000}"/>
    <cellStyle name="_Multiple_070412_IP-One_Kundenszenarien_Planzahlen Media Phones1" xfId="1041" xr:uid="{00000000-0005-0000-0000-000026040000}"/>
    <cellStyle name="_Multiple_070412_IP-One_Kundenszenarien_R-TP0-Projektleitung_IPO_Opex-Capex_04-05" xfId="1042" xr:uid="{00000000-0005-0000-0000-000027040000}"/>
    <cellStyle name="_Multiple_070412_IP-One_Kundenszenarien_R-TP10-Prozesse_IPO_Opex-Capex_04-05" xfId="1043" xr:uid="{00000000-0005-0000-0000-000028040000}"/>
    <cellStyle name="_Multiple_070412_IP-One_Kundenszenarien_R-TP11-TKD_IPO_Opex-Capex_04-05" xfId="1044" xr:uid="{00000000-0005-0000-0000-000029040000}"/>
    <cellStyle name="_Multiple_070412_IP-One_Kundenszenarien_R-TP11-TKD_IPO_Opex-Capex_10-05" xfId="1045" xr:uid="{00000000-0005-0000-0000-00002A040000}"/>
    <cellStyle name="_Multiple_070412_IP-One_Kundenszenarien_R-TP12_Realisierungst._IPO_Opex-Capex_04-05" xfId="1046" xr:uid="{00000000-0005-0000-0000-00002B040000}"/>
    <cellStyle name="_Multiple_070412_IP-One_Kundenszenarien_R-TP4-VDA_IPO_Opex-Capex_04-05" xfId="1047" xr:uid="{00000000-0005-0000-0000-00002C040000}"/>
    <cellStyle name="_Multiple_070412_IP-One_Kundenszenarien_R-TP6-Vermarktung_IPO_Opex-Capex_04-05" xfId="1048" xr:uid="{00000000-0005-0000-0000-00002D040000}"/>
    <cellStyle name="_Multiple_070412_IP-One_Kundenszenarien_R-TP7-Vertrieb_IPO_Opex-Capex_04-05" xfId="1049" xr:uid="{00000000-0005-0000-0000-00002E040000}"/>
    <cellStyle name="_Multiple_070412_IP-One_Kundenszenarien_R-TP9-Technik_IPO_Opex-Capex_04-05" xfId="1050" xr:uid="{00000000-0005-0000-0000-00002F040000}"/>
    <cellStyle name="_Multiple_070412_IP-One_Kundenszenarien_R-TP-EG_IPO_Opex-Capex_11-05" xfId="1051" xr:uid="{00000000-0005-0000-0000-000030040000}"/>
    <cellStyle name="_Multiple_070412_IP-One_Kundenszenarien_R-TP-EG_IPO_Opex-Capex_14-05" xfId="1052" xr:uid="{00000000-0005-0000-0000-000031040000}"/>
    <cellStyle name="_Multiple_070422_BB_Bewegungsmatrix_final" xfId="1053" xr:uid="{00000000-0005-0000-0000-000032040000}"/>
    <cellStyle name="_Multiple_070427_IP-One_Kundenlinien_V051" xfId="1054" xr:uid="{00000000-0005-0000-0000-000033040000}"/>
    <cellStyle name="_Multiple_070824_iPF2007_WM_draft" xfId="1055" xr:uid="{00000000-0005-0000-0000-000034040000}"/>
    <cellStyle name="_Multiple_180412_IP-One_Kundenszenarien" xfId="1056" xr:uid="{00000000-0005-0000-0000-000035040000}"/>
    <cellStyle name="_Multiple_180412_IP-One_Kundenszenarien_Mappe2" xfId="1057" xr:uid="{00000000-0005-0000-0000-000036040000}"/>
    <cellStyle name="_Multiple_180412_IP-One_Kundenszenarien_Planzahlen Media Phones1" xfId="1058" xr:uid="{00000000-0005-0000-0000-000037040000}"/>
    <cellStyle name="_Multiple_180412_IP-One_Kundenszenarien_R-TP0-Projektleitung_IPO_Opex-Capex_04-05" xfId="1059" xr:uid="{00000000-0005-0000-0000-000038040000}"/>
    <cellStyle name="_Multiple_180412_IP-One_Kundenszenarien_R-TP10-Prozesse_IPO_Opex-Capex_04-05" xfId="1060" xr:uid="{00000000-0005-0000-0000-000039040000}"/>
    <cellStyle name="_Multiple_180412_IP-One_Kundenszenarien_R-TP11-TKD_IPO_Opex-Capex_04-05" xfId="1061" xr:uid="{00000000-0005-0000-0000-00003A040000}"/>
    <cellStyle name="_Multiple_180412_IP-One_Kundenszenarien_R-TP11-TKD_IPO_Opex-Capex_10-05" xfId="1062" xr:uid="{00000000-0005-0000-0000-00003B040000}"/>
    <cellStyle name="_Multiple_180412_IP-One_Kundenszenarien_R-TP12_Realisierungst._IPO_Opex-Capex_04-05" xfId="1063" xr:uid="{00000000-0005-0000-0000-00003C040000}"/>
    <cellStyle name="_Multiple_180412_IP-One_Kundenszenarien_R-TP4-VDA_IPO_Opex-Capex_04-05" xfId="1064" xr:uid="{00000000-0005-0000-0000-00003D040000}"/>
    <cellStyle name="_Multiple_180412_IP-One_Kundenszenarien_R-TP6-Vermarktung_IPO_Opex-Capex_04-05" xfId="1065" xr:uid="{00000000-0005-0000-0000-00003E040000}"/>
    <cellStyle name="_Multiple_180412_IP-One_Kundenszenarien_R-TP7-Vertrieb_IPO_Opex-Capex_04-05" xfId="1066" xr:uid="{00000000-0005-0000-0000-00003F040000}"/>
    <cellStyle name="_Multiple_180412_IP-One_Kundenszenarien_R-TP9-Technik_IPO_Opex-Capex_04-05" xfId="1067" xr:uid="{00000000-0005-0000-0000-000040040000}"/>
    <cellStyle name="_Multiple_180412_IP-One_Kundenszenarien_R-TP-EG_IPO_Opex-Capex_11-05" xfId="1068" xr:uid="{00000000-0005-0000-0000-000041040000}"/>
    <cellStyle name="_Multiple_180412_IP-One_Kundenszenarien_R-TP-EG_IPO_Opex-Capex_14-05" xfId="1069" xr:uid="{00000000-0005-0000-0000-000042040000}"/>
    <cellStyle name="_Multiple_GE Business Plan 2" xfId="1070" xr:uid="{00000000-0005-0000-0000-000043040000}"/>
    <cellStyle name="_Multiple_GE Business Plan 2_070824_iPF2007_WM_draft" xfId="1071" xr:uid="{00000000-0005-0000-0000-000044040000}"/>
    <cellStyle name="_Multiple_GE Business Plan 2_Kundenlinie IP One Reaktiver Marktangang (5)" xfId="1072" xr:uid="{00000000-0005-0000-0000-000045040000}"/>
    <cellStyle name="_Multiple_GE Business Plan 2_Mappe2" xfId="1073" xr:uid="{00000000-0005-0000-0000-000046040000}"/>
    <cellStyle name="_Multiple_GE Business Plan 2_Planzahlen Media Phones1" xfId="1074" xr:uid="{00000000-0005-0000-0000-000047040000}"/>
    <cellStyle name="_Multiple_GE Business Plan 2_R-TP0-Projektleitung_IPO_Opex-Capex_04-05" xfId="1075" xr:uid="{00000000-0005-0000-0000-000048040000}"/>
    <cellStyle name="_Multiple_GE Business Plan 2_R-TP10-Prozesse_IPO_Opex-Capex_04-05" xfId="1076" xr:uid="{00000000-0005-0000-0000-000049040000}"/>
    <cellStyle name="_Multiple_GE Business Plan 2_R-TP11-TKD_IPO_Opex-Capex_04-05" xfId="1077" xr:uid="{00000000-0005-0000-0000-00004A040000}"/>
    <cellStyle name="_Multiple_GE Business Plan 2_R-TP11-TKD_IPO_Opex-Capex_10-05" xfId="1078" xr:uid="{00000000-0005-0000-0000-00004B040000}"/>
    <cellStyle name="_Multiple_GE Business Plan 2_R-TP12_Realisierungst._IPO_Opex-Capex_04-05" xfId="1079" xr:uid="{00000000-0005-0000-0000-00004C040000}"/>
    <cellStyle name="_Multiple_GE Business Plan 2_R-TP4-VDA_IPO_Opex-Capex_04-05" xfId="1080" xr:uid="{00000000-0005-0000-0000-00004D040000}"/>
    <cellStyle name="_Multiple_GE Business Plan 2_R-TP6-Vermarktung_IPO_Opex-Capex_04-05" xfId="1081" xr:uid="{00000000-0005-0000-0000-00004E040000}"/>
    <cellStyle name="_Multiple_GE Business Plan 2_R-TP7-Vertrieb_IPO_Opex-Capex_04-05" xfId="1082" xr:uid="{00000000-0005-0000-0000-00004F040000}"/>
    <cellStyle name="_Multiple_GE Business Plan 2_R-TP9-Technik_IPO_Opex-Capex_04-05" xfId="1083" xr:uid="{00000000-0005-0000-0000-000050040000}"/>
    <cellStyle name="_Multiple_GE Business Plan 2_R-TP-EG_IPO_Opex-Capex_11-05" xfId="1084" xr:uid="{00000000-0005-0000-0000-000051040000}"/>
    <cellStyle name="_Multiple_GE Business Plan 2_R-TP-EG_IPO_Opex-Capex_14-05" xfId="1085" xr:uid="{00000000-0005-0000-0000-000052040000}"/>
    <cellStyle name="_Multiple_Kundenlinie IP One Reaktiver Marktangang (5)" xfId="1086" xr:uid="{00000000-0005-0000-0000-000053040000}"/>
    <cellStyle name="_MultipleSpace" xfId="1087" xr:uid="{00000000-0005-0000-0000-000054040000}"/>
    <cellStyle name="_MultipleSpace_070824_iPF2007_WM_draft" xfId="1088" xr:uid="{00000000-0005-0000-0000-000055040000}"/>
    <cellStyle name="_MultipleSpace_GE Business Plan 2" xfId="1089" xr:uid="{00000000-0005-0000-0000-000056040000}"/>
    <cellStyle name="_MultipleSpace_GE Business Plan 2_070824_iPF2007_WM_draft" xfId="1090" xr:uid="{00000000-0005-0000-0000-000057040000}"/>
    <cellStyle name="_MultipleSpace_GE Business Plan 2_Kundenlinie IP One Reaktiver Marktangang (5)" xfId="1091" xr:uid="{00000000-0005-0000-0000-000058040000}"/>
    <cellStyle name="_MultipleSpace_GE Business Plan 2_Mappe2" xfId="1092" xr:uid="{00000000-0005-0000-0000-000059040000}"/>
    <cellStyle name="_MultipleSpace_GE Business Plan 2_Planzahlen Media Phones1" xfId="1093" xr:uid="{00000000-0005-0000-0000-00005A040000}"/>
    <cellStyle name="_MultipleSpace_GE Business Plan 2_R-TP0-Projektleitung_IPO_Opex-Capex_04-05" xfId="1094" xr:uid="{00000000-0005-0000-0000-00005B040000}"/>
    <cellStyle name="_MultipleSpace_GE Business Plan 2_R-TP10-Prozesse_IPO_Opex-Capex_04-05" xfId="1095" xr:uid="{00000000-0005-0000-0000-00005C040000}"/>
    <cellStyle name="_MultipleSpace_GE Business Plan 2_R-TP11-TKD_IPO_Opex-Capex_04-05" xfId="1096" xr:uid="{00000000-0005-0000-0000-00005D040000}"/>
    <cellStyle name="_MultipleSpace_GE Business Plan 2_R-TP11-TKD_IPO_Opex-Capex_10-05" xfId="1097" xr:uid="{00000000-0005-0000-0000-00005E040000}"/>
    <cellStyle name="_MultipleSpace_GE Business Plan 2_R-TP12_Realisierungst._IPO_Opex-Capex_04-05" xfId="1098" xr:uid="{00000000-0005-0000-0000-00005F040000}"/>
    <cellStyle name="_MultipleSpace_GE Business Plan 2_R-TP4-VDA_IPO_Opex-Capex_04-05" xfId="1099" xr:uid="{00000000-0005-0000-0000-000060040000}"/>
    <cellStyle name="_MultipleSpace_GE Business Plan 2_R-TP6-Vermarktung_IPO_Opex-Capex_04-05" xfId="1100" xr:uid="{00000000-0005-0000-0000-000061040000}"/>
    <cellStyle name="_MultipleSpace_GE Business Plan 2_R-TP7-Vertrieb_IPO_Opex-Capex_04-05" xfId="1101" xr:uid="{00000000-0005-0000-0000-000062040000}"/>
    <cellStyle name="_MultipleSpace_GE Business Plan 2_R-TP9-Technik_IPO_Opex-Capex_04-05" xfId="1102" xr:uid="{00000000-0005-0000-0000-000063040000}"/>
    <cellStyle name="_MultipleSpace_GE Business Plan 2_R-TP-EG_IPO_Opex-Capex_11-05" xfId="1103" xr:uid="{00000000-0005-0000-0000-000064040000}"/>
    <cellStyle name="_MultipleSpace_GE Business Plan 2_R-TP-EG_IPO_Opex-Capex_14-05" xfId="1104" xr:uid="{00000000-0005-0000-0000-000065040000}"/>
    <cellStyle name="_MultipleSpace_Kundenlinie IP One Reaktiver Marktangang (5)" xfId="1105" xr:uid="{00000000-0005-0000-0000-000066040000}"/>
    <cellStyle name="_MultipleSpace_Mappe2" xfId="1106" xr:uid="{00000000-0005-0000-0000-000067040000}"/>
    <cellStyle name="_MultipleSpace_Planzahlen Media Phones1" xfId="1107" xr:uid="{00000000-0005-0000-0000-000068040000}"/>
    <cellStyle name="_MultipleSpace_R-TP0-Projektleitung_IPO_Opex-Capex_04-05" xfId="1108" xr:uid="{00000000-0005-0000-0000-000069040000}"/>
    <cellStyle name="_MultipleSpace_R-TP10-Prozesse_IPO_Opex-Capex_04-05" xfId="1109" xr:uid="{00000000-0005-0000-0000-00006A040000}"/>
    <cellStyle name="_MultipleSpace_R-TP11-TKD_IPO_Opex-Capex_04-05" xfId="1110" xr:uid="{00000000-0005-0000-0000-00006B040000}"/>
    <cellStyle name="_MultipleSpace_R-TP11-TKD_IPO_Opex-Capex_10-05" xfId="1111" xr:uid="{00000000-0005-0000-0000-00006C040000}"/>
    <cellStyle name="_MultipleSpace_R-TP12_Realisierungst._IPO_Opex-Capex_04-05" xfId="1112" xr:uid="{00000000-0005-0000-0000-00006D040000}"/>
    <cellStyle name="_MultipleSpace_R-TP4-VDA_IPO_Opex-Capex_04-05" xfId="1113" xr:uid="{00000000-0005-0000-0000-00006E040000}"/>
    <cellStyle name="_MultipleSpace_R-TP6-Vermarktung_IPO_Opex-Capex_04-05" xfId="1114" xr:uid="{00000000-0005-0000-0000-00006F040000}"/>
    <cellStyle name="_MultipleSpace_R-TP7-Vertrieb_IPO_Opex-Capex_04-05" xfId="1115" xr:uid="{00000000-0005-0000-0000-000070040000}"/>
    <cellStyle name="_MultipleSpace_R-TP9-Technik_IPO_Opex-Capex_04-05" xfId="1116" xr:uid="{00000000-0005-0000-0000-000071040000}"/>
    <cellStyle name="_MultipleSpace_R-TP-EG_IPO_Opex-Capex_11-05" xfId="1117" xr:uid="{00000000-0005-0000-0000-000072040000}"/>
    <cellStyle name="_MultipleSpace_R-TP-EG_IPO_Opex-Capex_14-05" xfId="1118" xr:uid="{00000000-0005-0000-0000-000073040000}"/>
    <cellStyle name="_Percent" xfId="1119" xr:uid="{00000000-0005-0000-0000-000074040000}"/>
    <cellStyle name="_Percent_070824_iPF2007_WM_draft" xfId="1120" xr:uid="{00000000-0005-0000-0000-000075040000}"/>
    <cellStyle name="_Percent_GE Business Plan 2" xfId="1121" xr:uid="{00000000-0005-0000-0000-000076040000}"/>
    <cellStyle name="_Percent_GE Business Plan 2_070824_iPF2007_WM_draft" xfId="1122" xr:uid="{00000000-0005-0000-0000-000077040000}"/>
    <cellStyle name="_Percent_GE Business Plan 2_Kundenlinie IP One Reaktiver Marktangang (5)" xfId="1123" xr:uid="{00000000-0005-0000-0000-000078040000}"/>
    <cellStyle name="_Percent_GE Business Plan 2_Mappe2" xfId="1124" xr:uid="{00000000-0005-0000-0000-000079040000}"/>
    <cellStyle name="_Percent_GE Business Plan 2_Planzahlen Media Phones1" xfId="1125" xr:uid="{00000000-0005-0000-0000-00007A040000}"/>
    <cellStyle name="_Percent_GE Business Plan 2_R-TP0-Projektleitung_IPO_Opex-Capex_04-05" xfId="1126" xr:uid="{00000000-0005-0000-0000-00007B040000}"/>
    <cellStyle name="_Percent_GE Business Plan 2_R-TP10-Prozesse_IPO_Opex-Capex_04-05" xfId="1127" xr:uid="{00000000-0005-0000-0000-00007C040000}"/>
    <cellStyle name="_Percent_GE Business Plan 2_R-TP11-TKD_IPO_Opex-Capex_04-05" xfId="1128" xr:uid="{00000000-0005-0000-0000-00007D040000}"/>
    <cellStyle name="_Percent_GE Business Plan 2_R-TP11-TKD_IPO_Opex-Capex_10-05" xfId="1129" xr:uid="{00000000-0005-0000-0000-00007E040000}"/>
    <cellStyle name="_Percent_GE Business Plan 2_R-TP12_Realisierungst._IPO_Opex-Capex_04-05" xfId="1130" xr:uid="{00000000-0005-0000-0000-00007F040000}"/>
    <cellStyle name="_Percent_GE Business Plan 2_R-TP4-VDA_IPO_Opex-Capex_04-05" xfId="1131" xr:uid="{00000000-0005-0000-0000-000080040000}"/>
    <cellStyle name="_Percent_GE Business Plan 2_R-TP6-Vermarktung_IPO_Opex-Capex_04-05" xfId="1132" xr:uid="{00000000-0005-0000-0000-000081040000}"/>
    <cellStyle name="_Percent_GE Business Plan 2_R-TP7-Vertrieb_IPO_Opex-Capex_04-05" xfId="1133" xr:uid="{00000000-0005-0000-0000-000082040000}"/>
    <cellStyle name="_Percent_GE Business Plan 2_R-TP9-Technik_IPO_Opex-Capex_04-05" xfId="1134" xr:uid="{00000000-0005-0000-0000-000083040000}"/>
    <cellStyle name="_Percent_GE Business Plan 2_R-TP-EG_IPO_Opex-Capex_11-05" xfId="1135" xr:uid="{00000000-0005-0000-0000-000084040000}"/>
    <cellStyle name="_Percent_GE Business Plan 2_R-TP-EG_IPO_Opex-Capex_14-05" xfId="1136" xr:uid="{00000000-0005-0000-0000-000085040000}"/>
    <cellStyle name="_Percent_Kundenlinie IP One Reaktiver Marktangang (5)" xfId="1137" xr:uid="{00000000-0005-0000-0000-000086040000}"/>
    <cellStyle name="_Percent_Mappe2" xfId="1138" xr:uid="{00000000-0005-0000-0000-000087040000}"/>
    <cellStyle name="_Percent_Planzahlen Media Phones1" xfId="1139" xr:uid="{00000000-0005-0000-0000-000088040000}"/>
    <cellStyle name="_Percent_R-TP0-Projektleitung_IPO_Opex-Capex_04-05" xfId="1140" xr:uid="{00000000-0005-0000-0000-000089040000}"/>
    <cellStyle name="_Percent_R-TP10-Prozesse_IPO_Opex-Capex_04-05" xfId="1141" xr:uid="{00000000-0005-0000-0000-00008A040000}"/>
    <cellStyle name="_Percent_R-TP11-TKD_IPO_Opex-Capex_04-05" xfId="1142" xr:uid="{00000000-0005-0000-0000-00008B040000}"/>
    <cellStyle name="_Percent_R-TP11-TKD_IPO_Opex-Capex_10-05" xfId="1143" xr:uid="{00000000-0005-0000-0000-00008C040000}"/>
    <cellStyle name="_Percent_R-TP12_Realisierungst._IPO_Opex-Capex_04-05" xfId="1144" xr:uid="{00000000-0005-0000-0000-00008D040000}"/>
    <cellStyle name="_Percent_R-TP4-VDA_IPO_Opex-Capex_04-05" xfId="1145" xr:uid="{00000000-0005-0000-0000-00008E040000}"/>
    <cellStyle name="_Percent_R-TP6-Vermarktung_IPO_Opex-Capex_04-05" xfId="1146" xr:uid="{00000000-0005-0000-0000-00008F040000}"/>
    <cellStyle name="_Percent_R-TP7-Vertrieb_IPO_Opex-Capex_04-05" xfId="1147" xr:uid="{00000000-0005-0000-0000-000090040000}"/>
    <cellStyle name="_Percent_R-TP9-Technik_IPO_Opex-Capex_04-05" xfId="1148" xr:uid="{00000000-0005-0000-0000-000091040000}"/>
    <cellStyle name="_Percent_R-TP-EG_IPO_Opex-Capex_11-05" xfId="1149" xr:uid="{00000000-0005-0000-0000-000092040000}"/>
    <cellStyle name="_Percent_R-TP-EG_IPO_Opex-Capex_14-05" xfId="1150" xr:uid="{00000000-0005-0000-0000-000093040000}"/>
    <cellStyle name="_PercentSpace" xfId="1151" xr:uid="{00000000-0005-0000-0000-000094040000}"/>
    <cellStyle name="_PercentSpace_070824_iPF2007_WM_draft" xfId="1152" xr:uid="{00000000-0005-0000-0000-000095040000}"/>
    <cellStyle name="_PercentSpace_GE Business Plan 2" xfId="1153" xr:uid="{00000000-0005-0000-0000-000096040000}"/>
    <cellStyle name="_PercentSpace_GE Business Plan 2_070824_iPF2007_WM_draft" xfId="1154" xr:uid="{00000000-0005-0000-0000-000097040000}"/>
    <cellStyle name="_PercentSpace_GE Business Plan 2_Kundenlinie IP One Reaktiver Marktangang (5)" xfId="1155" xr:uid="{00000000-0005-0000-0000-000098040000}"/>
    <cellStyle name="_PercentSpace_GE Business Plan 2_Mappe2" xfId="1156" xr:uid="{00000000-0005-0000-0000-000099040000}"/>
    <cellStyle name="_PercentSpace_GE Business Plan 2_Planzahlen Media Phones1" xfId="1157" xr:uid="{00000000-0005-0000-0000-00009A040000}"/>
    <cellStyle name="_PercentSpace_GE Business Plan 2_R-TP0-Projektleitung_IPO_Opex-Capex_04-05" xfId="1158" xr:uid="{00000000-0005-0000-0000-00009B040000}"/>
    <cellStyle name="_PercentSpace_GE Business Plan 2_R-TP10-Prozesse_IPO_Opex-Capex_04-05" xfId="1159" xr:uid="{00000000-0005-0000-0000-00009C040000}"/>
    <cellStyle name="_PercentSpace_GE Business Plan 2_R-TP11-TKD_IPO_Opex-Capex_04-05" xfId="1160" xr:uid="{00000000-0005-0000-0000-00009D040000}"/>
    <cellStyle name="_PercentSpace_GE Business Plan 2_R-TP11-TKD_IPO_Opex-Capex_10-05" xfId="1161" xr:uid="{00000000-0005-0000-0000-00009E040000}"/>
    <cellStyle name="_PercentSpace_GE Business Plan 2_R-TP12_Realisierungst._IPO_Opex-Capex_04-05" xfId="1162" xr:uid="{00000000-0005-0000-0000-00009F040000}"/>
    <cellStyle name="_PercentSpace_GE Business Plan 2_R-TP4-VDA_IPO_Opex-Capex_04-05" xfId="1163" xr:uid="{00000000-0005-0000-0000-0000A0040000}"/>
    <cellStyle name="_PercentSpace_GE Business Plan 2_R-TP6-Vermarktung_IPO_Opex-Capex_04-05" xfId="1164" xr:uid="{00000000-0005-0000-0000-0000A1040000}"/>
    <cellStyle name="_PercentSpace_GE Business Plan 2_R-TP7-Vertrieb_IPO_Opex-Capex_04-05" xfId="1165" xr:uid="{00000000-0005-0000-0000-0000A2040000}"/>
    <cellStyle name="_PercentSpace_GE Business Plan 2_R-TP9-Technik_IPO_Opex-Capex_04-05" xfId="1166" xr:uid="{00000000-0005-0000-0000-0000A3040000}"/>
    <cellStyle name="_PercentSpace_GE Business Plan 2_R-TP-EG_IPO_Opex-Capex_11-05" xfId="1167" xr:uid="{00000000-0005-0000-0000-0000A4040000}"/>
    <cellStyle name="_PercentSpace_GE Business Plan 2_R-TP-EG_IPO_Opex-Capex_14-05" xfId="1168" xr:uid="{00000000-0005-0000-0000-0000A5040000}"/>
    <cellStyle name="_PercentSpace_Kundenlinie IP One Reaktiver Marktangang (5)" xfId="1169" xr:uid="{00000000-0005-0000-0000-0000A6040000}"/>
    <cellStyle name="_PercentSpace_Mappe2" xfId="1170" xr:uid="{00000000-0005-0000-0000-0000A7040000}"/>
    <cellStyle name="_PercentSpace_Planzahlen Media Phones1" xfId="1171" xr:uid="{00000000-0005-0000-0000-0000A8040000}"/>
    <cellStyle name="_PercentSpace_R-TP0-Projektleitung_IPO_Opex-Capex_04-05" xfId="1172" xr:uid="{00000000-0005-0000-0000-0000A9040000}"/>
    <cellStyle name="_PercentSpace_R-TP10-Prozesse_IPO_Opex-Capex_04-05" xfId="1173" xr:uid="{00000000-0005-0000-0000-0000AA040000}"/>
    <cellStyle name="_PercentSpace_R-TP11-TKD_IPO_Opex-Capex_04-05" xfId="1174" xr:uid="{00000000-0005-0000-0000-0000AB040000}"/>
    <cellStyle name="_PercentSpace_R-TP11-TKD_IPO_Opex-Capex_10-05" xfId="1175" xr:uid="{00000000-0005-0000-0000-0000AC040000}"/>
    <cellStyle name="_PercentSpace_R-TP12_Realisierungst._IPO_Opex-Capex_04-05" xfId="1176" xr:uid="{00000000-0005-0000-0000-0000AD040000}"/>
    <cellStyle name="_PercentSpace_R-TP4-VDA_IPO_Opex-Capex_04-05" xfId="1177" xr:uid="{00000000-0005-0000-0000-0000AE040000}"/>
    <cellStyle name="_PercentSpace_R-TP6-Vermarktung_IPO_Opex-Capex_04-05" xfId="1178" xr:uid="{00000000-0005-0000-0000-0000AF040000}"/>
    <cellStyle name="_PercentSpace_R-TP7-Vertrieb_IPO_Opex-Capex_04-05" xfId="1179" xr:uid="{00000000-0005-0000-0000-0000B0040000}"/>
    <cellStyle name="_PercentSpace_R-TP9-Technik_IPO_Opex-Capex_04-05" xfId="1180" xr:uid="{00000000-0005-0000-0000-0000B1040000}"/>
    <cellStyle name="_PercentSpace_R-TP-EG_IPO_Opex-Capex_11-05" xfId="1181" xr:uid="{00000000-0005-0000-0000-0000B2040000}"/>
    <cellStyle name="_PercentSpace_R-TP-EG_IPO_Opex-Capex_14-05" xfId="1182" xr:uid="{00000000-0005-0000-0000-0000B3040000}"/>
    <cellStyle name="_PKR TOI" xfId="1183" xr:uid="{00000000-0005-0000-0000-0000B4040000}"/>
    <cellStyle name="_PKR TOI (4)" xfId="1184" xr:uid="{00000000-0005-0000-0000-0000B5040000}"/>
    <cellStyle name="_Plan-Ist Vergleich 0407-Max06_Portfolio-070515" xfId="1185" xr:uid="{00000000-0005-0000-0000-0000B6040000}"/>
    <cellStyle name="_Row1" xfId="1186" xr:uid="{00000000-0005-0000-0000-0000B7040000}"/>
    <cellStyle name="_Row1_01 Mengen gemäß BV-Beschluss_070808" xfId="1187" xr:uid="{00000000-0005-0000-0000-0000B8040000}"/>
    <cellStyle name="_Row1_020707 Maßnahmen 2008 je AufgGr11" xfId="1188" xr:uid="{00000000-0005-0000-0000-0000B9040000}"/>
    <cellStyle name="_Row1_020707 Maßnahmen 2008 je AufgGr11_DTKS_Gesamtmoni Bü 07_12_12" xfId="1189" xr:uid="{00000000-0005-0000-0000-0000BA040000}"/>
    <cellStyle name="_Row1_020707 Maßnahmen 2008 je AufgGr11_GF iPF2007 0707 05" xfId="1190" xr:uid="{00000000-0005-0000-0000-0000BB040000}"/>
    <cellStyle name="_Row1_020707 Maßnahmen 2008 je AufgGr11_GF iPF2007 0707 05 Stand 06 Juli 2007 08 Uhr 09" xfId="1191" xr:uid="{00000000-0005-0000-0000-0000BC040000}"/>
    <cellStyle name="_Row1_020707 Maßnahmen 2008 je AufgGr11_GF iPF2007 0707 09_1" xfId="1192" xr:uid="{00000000-0005-0000-0000-0000BD040000}"/>
    <cellStyle name="_Row1_020707 Maßnahmen 2008 je AufgGr11_GF iPF2007 neu 07 07 15_3" xfId="1193" xr:uid="{00000000-0005-0000-0000-0000BE040000}"/>
    <cellStyle name="_Row1_020707 Maßnahmen 2008 je AufgGr11_GF iPF2007 neu 07_07_24" xfId="1194" xr:uid="{00000000-0005-0000-0000-0000BF040000}"/>
    <cellStyle name="_Row1_020707 Maßnahmen 2008 je AufgGr11_GF iPF2007 neu 07_08_13" xfId="1195" xr:uid="{00000000-0005-0000-0000-0000C0040000}"/>
    <cellStyle name="_Row1_020707 Maßnahmen 2008 je AufgGr11_GF iPF2007 neu 07_08_21_final" xfId="1196" xr:uid="{00000000-0005-0000-0000-0000C1040000}"/>
    <cellStyle name="_Row1_020707 Maßnahmen 2008 je AufgGr11_GF iPF2007 neu 07_08_21_final1" xfId="1197" xr:uid="{00000000-0005-0000-0000-0000C2040000}"/>
    <cellStyle name="_Row1_020707 Maßnahmen 2008 je AufgGr11_GF iPF2007 neu 07_12_12" xfId="1198" xr:uid="{00000000-0005-0000-0000-0000C3040000}"/>
    <cellStyle name="_Row1_020707 Maßnahmen 2008 je AufgGr11_GF iPF2007 neu 08_01_23" xfId="1199" xr:uid="{00000000-0005-0000-0000-0000C4040000}"/>
    <cellStyle name="_Row1_020707 Maßnahmen 2008 je AufgGr11_iPF_Calls_Works" xfId="1200" xr:uid="{00000000-0005-0000-0000-0000C5040000}"/>
    <cellStyle name="_Row1_020707 Maßnahmen 2008 je AufgGr11_Mappe8" xfId="1201" xr:uid="{00000000-0005-0000-0000-0000C6040000}"/>
    <cellStyle name="_Row1_020707 Maßnahmen 2008 je AufgGr11_One_vs" xfId="1202" xr:uid="{00000000-0005-0000-0000-0000C7040000}"/>
    <cellStyle name="_Row1_070118_MVW_Vertrieb_Zeiten über JPK_2007 " xfId="1203" xr:uid="{00000000-0005-0000-0000-0000C8040000}"/>
    <cellStyle name="_Row1_070326_MVW_Vertrieb_Zeiten über JPK_2007  (version 1)" xfId="1204" xr:uid="{00000000-0005-0000-0000-0000C9040000}"/>
    <cellStyle name="_Row1_070426-Mengengerüst Strategieszenarien inkl. ARPA" xfId="1205" xr:uid="{00000000-0005-0000-0000-0000CA040000}"/>
    <cellStyle name="_Row1_071127_ÄND_Allokation BD_AM_V_Rel07_08_Produkte" xfId="1206" xr:uid="{00000000-0005-0000-0000-0000CB040000}"/>
    <cellStyle name="_Row1_2007.02.23_iPF06 vs. Baseline 07" xfId="1207" xr:uid="{00000000-0005-0000-0000-0000CC040000}"/>
    <cellStyle name="_Row1_Allokation BD_AM_V_Rel06_07_ (Mengenupdate 19.07.07)_070830" xfId="1208" xr:uid="{00000000-0005-0000-0000-0000CD040000}"/>
    <cellStyle name="_Row1_HypImportformat_NOF1" xfId="1209" xr:uid="{00000000-0005-0000-0000-0000CE040000}"/>
    <cellStyle name="_Row1_kgfums" xfId="1210" xr:uid="{00000000-0005-0000-0000-0000CF040000}"/>
    <cellStyle name="_Row1_kgfums_PKR TOI" xfId="1211" xr:uid="{00000000-0005-0000-0000-0000D0040000}"/>
    <cellStyle name="_Row1_kgfums_PKR TOI (4)" xfId="1212" xr:uid="{00000000-0005-0000-0000-0000D1040000}"/>
    <cellStyle name="_Row1_kgfums_Stdsätze_0801 30" xfId="1213" xr:uid="{00000000-0005-0000-0000-0000D2040000}"/>
    <cellStyle name="_Row1_kgfums_Stdsätze_KS_TCO_TOI_08_02_18" xfId="1214" xr:uid="{00000000-0005-0000-0000-0000D3040000}"/>
    <cellStyle name="_Row1_kgfums_Worksheet in 080131 Fixierung Kostenbasis ZT mitBackup V1 (2)" xfId="1215" xr:uid="{00000000-0005-0000-0000-0000D4040000}"/>
    <cellStyle name="_Row1_KomProg Sheets T-Com 160305" xfId="1216" xr:uid="{00000000-0005-0000-0000-0000D5040000}"/>
    <cellStyle name="_Row1_Mappe18" xfId="1217" xr:uid="{00000000-0005-0000-0000-0000D6040000}"/>
    <cellStyle name="_Row1_Marktmengen_Produktvariantendatei_ProMax_IST_Budget_V1_070531_neu" xfId="1218" xr:uid="{00000000-0005-0000-0000-0000D7040000}"/>
    <cellStyle name="_Row1_Mengen gemäß BV-Beschluss_070810" xfId="1219" xr:uid="{00000000-0005-0000-0000-0000D8040000}"/>
    <cellStyle name="_Row1_Mengendatenbank_Rel_0607_V.1.0.1_020507_KC" xfId="1220" xr:uid="{00000000-0005-0000-0000-0000D9040000}"/>
    <cellStyle name="_Row1_Personal iPF2006 GS  06_04_211" xfId="1221" xr:uid="{00000000-0005-0000-0000-0000DA040000}"/>
    <cellStyle name="_Row1_Personal iPF2006 GS  06_04_211_Neustruktur" xfId="1222" xr:uid="{00000000-0005-0000-0000-0000DB040000}"/>
    <cellStyle name="_Row1_Personal iPF2006 GS  06_04_211_Personal iPF2006 GF  06_07_07" xfId="1223" xr:uid="{00000000-0005-0000-0000-0000DC040000}"/>
    <cellStyle name="_Row1_Personal iPF2006 GS  06_04_211_Personal iPF2006 GF  mit Kosten 06_07_07" xfId="1224" xr:uid="{00000000-0005-0000-0000-0000DD040000}"/>
    <cellStyle name="_Row1_Personal iPF2006 GS  06_04_211_Personal iPF2006 GF  mit Kosten 06_08_03" xfId="1225" xr:uid="{00000000-0005-0000-0000-0000DE040000}"/>
    <cellStyle name="_Row1_Personal iPF2006 GS  06_04_211_Personal iPF2006 GF  mit Kosten 06_09_07" xfId="1226" xr:uid="{00000000-0005-0000-0000-0000DF040000}"/>
    <cellStyle name="_Row1_Personal iPF2006 GS  06_04_211_Personal iPF2006 GF  mit Kosten 06_10_27" xfId="1227" xr:uid="{00000000-0005-0000-0000-0000E0040000}"/>
    <cellStyle name="_Row1_PKR TOI" xfId="1228" xr:uid="{00000000-0005-0000-0000-0000E1040000}"/>
    <cellStyle name="_Row1_PKR TOI (4)" xfId="1229" xr:uid="{00000000-0005-0000-0000-0000E2040000}"/>
    <cellStyle name="_Row1_PlanWNL07_25.04." xfId="1230" xr:uid="{00000000-0005-0000-0000-0000E3040000}"/>
    <cellStyle name="_Row1_PlanWNL07_25.04._Neustruktur" xfId="1231" xr:uid="{00000000-0005-0000-0000-0000E4040000}"/>
    <cellStyle name="_Row1_PlanWNL07_25.04._Personal iPF2006 GF  06_07_07" xfId="1232" xr:uid="{00000000-0005-0000-0000-0000E5040000}"/>
    <cellStyle name="_Row1_PlanWNL07_25.04._Personal iPF2006 GF  mit Kosten 06_07_07" xfId="1233" xr:uid="{00000000-0005-0000-0000-0000E6040000}"/>
    <cellStyle name="_Row1_PlanWNL07_25.04._Personal iPF2006 GF  mit Kosten 06_08_03" xfId="1234" xr:uid="{00000000-0005-0000-0000-0000E7040000}"/>
    <cellStyle name="_Row1_PlanWNL07_25.04._Personal iPF2006 GF  mit Kosten 06_09_07" xfId="1235" xr:uid="{00000000-0005-0000-0000-0000E8040000}"/>
    <cellStyle name="_Row1_PlanWNL07_25.04._Personal iPF2006 GF  mit Kosten 06_10_27" xfId="1236" xr:uid="{00000000-0005-0000-0000-0000E9040000}"/>
    <cellStyle name="_Row1_Sander Umsatzeffekte_v2 Wholesale" xfId="1237" xr:uid="{00000000-0005-0000-0000-0000EA040000}"/>
    <cellStyle name="_Row1_Säulen" xfId="1238" xr:uid="{00000000-0005-0000-0000-0000EB040000}"/>
    <cellStyle name="_Row1_Säulen_PKR TOI" xfId="1239" xr:uid="{00000000-0005-0000-0000-0000EC040000}"/>
    <cellStyle name="_Row1_Säulen_PKR TOI (4)" xfId="1240" xr:uid="{00000000-0005-0000-0000-0000ED040000}"/>
    <cellStyle name="_Row1_Säulen_Stdsätze_0801 30" xfId="1241" xr:uid="{00000000-0005-0000-0000-0000EE040000}"/>
    <cellStyle name="_Row1_Säulen_Stdsätze_KS_TCO_TOI_08_02_18" xfId="1242" xr:uid="{00000000-0005-0000-0000-0000EF040000}"/>
    <cellStyle name="_Row1_Säulen_Worksheet in 080131 Fixierung Kostenbasis ZT mitBackup V1 (2)" xfId="1243" xr:uid="{00000000-0005-0000-0000-0000F0040000}"/>
    <cellStyle name="_Row1_Sheet1" xfId="1244" xr:uid="{00000000-0005-0000-0000-0000F1040000}"/>
    <cellStyle name="_Row1_Stdsätze_0801 30" xfId="1245" xr:uid="{00000000-0005-0000-0000-0000F2040000}"/>
    <cellStyle name="_Row1_Stdsätze_KS_TCO_TOI_08_02_18" xfId="1246" xr:uid="{00000000-0005-0000-0000-0000F3040000}"/>
    <cellStyle name="_Row1_Tapete As-Übersicht VC Gesamt 250705" xfId="1247" xr:uid="{00000000-0005-0000-0000-0000F4040000}"/>
    <cellStyle name="_Row1_Vorjahreswerte Anpassung 06 2001" xfId="1248" xr:uid="{00000000-0005-0000-0000-0000F5040000}"/>
    <cellStyle name="_Row1_Vorjahreswerte Anpassung 06 2001_PKR TOI" xfId="1249" xr:uid="{00000000-0005-0000-0000-0000F6040000}"/>
    <cellStyle name="_Row1_Vorjahreswerte Anpassung 06 2001_PKR TOI (4)" xfId="1250" xr:uid="{00000000-0005-0000-0000-0000F7040000}"/>
    <cellStyle name="_Row1_Vorjahreswerte Anpassung 06 2001_Stdsätze_0801 30" xfId="1251" xr:uid="{00000000-0005-0000-0000-0000F8040000}"/>
    <cellStyle name="_Row1_Vorjahreswerte Anpassung 06 2001_Stdsätze_KS_TCO_TOI_08_02_18" xfId="1252" xr:uid="{00000000-0005-0000-0000-0000F9040000}"/>
    <cellStyle name="_Row1_Vorjahreswerte Anpassung 06 2001_Worksheet in 080131 Fixierung Kostenbasis ZT mitBackup V1 (2)" xfId="1253" xr:uid="{00000000-0005-0000-0000-0000FA040000}"/>
    <cellStyle name="_Row1_Worksheet in 080131 Fixierung Kostenbasis ZT mitBackup V1 (2)" xfId="1254" xr:uid="{00000000-0005-0000-0000-0000FB040000}"/>
    <cellStyle name="_Row1_WS Baseline" xfId="1255" xr:uid="{00000000-0005-0000-0000-0000FC040000}"/>
    <cellStyle name="_Row1_ZIA Maßnahmenliste 2007 (28.08)1" xfId="1256" xr:uid="{00000000-0005-0000-0000-0000FD040000}"/>
    <cellStyle name="_Row2" xfId="1257" xr:uid="{00000000-0005-0000-0000-0000FE040000}"/>
    <cellStyle name="_Row2_01 Mengen gemäß BV-Beschluss_070808" xfId="1258" xr:uid="{00000000-0005-0000-0000-0000FF040000}"/>
    <cellStyle name="_Row2_070118_MVW_Vertrieb_Zeiten über JPK_2007 " xfId="1259" xr:uid="{00000000-0005-0000-0000-000000050000}"/>
    <cellStyle name="_Row2_070326_MVW_Vertrieb_Zeiten über JPK_2007  (version 1)" xfId="1260" xr:uid="{00000000-0005-0000-0000-000001050000}"/>
    <cellStyle name="_Row2_070426-Mengengerüst Strategieszenarien inkl. ARPA" xfId="1261" xr:uid="{00000000-0005-0000-0000-000002050000}"/>
    <cellStyle name="_Row2_071127_ÄND_Allokation BD_AM_V_Rel07_08_Produkte" xfId="1262" xr:uid="{00000000-0005-0000-0000-000003050000}"/>
    <cellStyle name="_Row2_2007.02.23_iPF06 vs. Baseline 07" xfId="1263" xr:uid="{00000000-0005-0000-0000-000004050000}"/>
    <cellStyle name="_Row2_Allokation BD_AM_V_Rel06_07_ (Mengenupdate 19.07.07)_070830" xfId="1264" xr:uid="{00000000-0005-0000-0000-000005050000}"/>
    <cellStyle name="_Row2_Aufbereitung_TAL_003_890401_V4.7" xfId="1265" xr:uid="{00000000-0005-0000-0000-000006050000}"/>
    <cellStyle name="_Row2_kgfums" xfId="1266" xr:uid="{00000000-0005-0000-0000-000007050000}"/>
    <cellStyle name="_Row2_KomProg Sheets T-Com 160305" xfId="1267" xr:uid="{00000000-0005-0000-0000-000008050000}"/>
    <cellStyle name="_Row2_Mappe18" xfId="1268" xr:uid="{00000000-0005-0000-0000-000009050000}"/>
    <cellStyle name="_Row2_Marktmengen_Produktvariantendatei_ProMax_IST_Budget_V1_070531_neu" xfId="1269" xr:uid="{00000000-0005-0000-0000-00000A050000}"/>
    <cellStyle name="_Row2_Mengen gemäß BV-Beschluss_070810" xfId="1270" xr:uid="{00000000-0005-0000-0000-00000B050000}"/>
    <cellStyle name="_Row2_Mengendatenbank_Rel_0607_V.1.0.1_020507_KC" xfId="1271" xr:uid="{00000000-0005-0000-0000-00000C050000}"/>
    <cellStyle name="_Row2_Sander Umsatzeffekte_v2 Wholesale" xfId="1272" xr:uid="{00000000-0005-0000-0000-00000D050000}"/>
    <cellStyle name="_Row2_Säulen" xfId="1273" xr:uid="{00000000-0005-0000-0000-00000E050000}"/>
    <cellStyle name="_Row2_Sheet1" xfId="1274" xr:uid="{00000000-0005-0000-0000-00000F050000}"/>
    <cellStyle name="_Row2_Tapete As-Übersicht VC Gesamt 250705" xfId="1275" xr:uid="{00000000-0005-0000-0000-000010050000}"/>
    <cellStyle name="_Row2_Vorjahreswerte Anpassung 06 2001" xfId="1276" xr:uid="{00000000-0005-0000-0000-000011050000}"/>
    <cellStyle name="_Row2_WS Baseline" xfId="1277" xr:uid="{00000000-0005-0000-0000-000012050000}"/>
    <cellStyle name="_Row3" xfId="1278" xr:uid="{00000000-0005-0000-0000-000013050000}"/>
    <cellStyle name="_Row3_01 Mengen gemäß BV-Beschluss_070808" xfId="1279" xr:uid="{00000000-0005-0000-0000-000014050000}"/>
    <cellStyle name="_Row3_070118_MVW_Vertrieb_Zeiten über JPK_2007 " xfId="1280" xr:uid="{00000000-0005-0000-0000-000015050000}"/>
    <cellStyle name="_Row3_070326_MVW_Vertrieb_Zeiten über JPK_2007  (version 1)" xfId="1281" xr:uid="{00000000-0005-0000-0000-000016050000}"/>
    <cellStyle name="_Row3_070426-Mengengerüst Strategieszenarien inkl. ARPA" xfId="1282" xr:uid="{00000000-0005-0000-0000-000017050000}"/>
    <cellStyle name="_Row3_071127_ÄND_Allokation BD_AM_V_Rel07_08_Produkte" xfId="1283" xr:uid="{00000000-0005-0000-0000-000018050000}"/>
    <cellStyle name="_Row3_2007.02.23_iPF06 vs. Baseline 07" xfId="1284" xr:uid="{00000000-0005-0000-0000-000019050000}"/>
    <cellStyle name="_Row3_Allokation BD_AM_V_Rel06_07_ (Mengenupdate 19.07.07)_070830" xfId="1285" xr:uid="{00000000-0005-0000-0000-00001A050000}"/>
    <cellStyle name="_Row3_Aufbereitung_TAL_003_890401_V4.7" xfId="1286" xr:uid="{00000000-0005-0000-0000-00001B050000}"/>
    <cellStyle name="_Row3_kgfums" xfId="1287" xr:uid="{00000000-0005-0000-0000-00001C050000}"/>
    <cellStyle name="_Row3_KomProg Sheets T-Com 160305" xfId="1288" xr:uid="{00000000-0005-0000-0000-00001D050000}"/>
    <cellStyle name="_Row3_Mappe18" xfId="1289" xr:uid="{00000000-0005-0000-0000-00001E050000}"/>
    <cellStyle name="_Row3_Marktmengen_Produktvariantendatei_ProMax_IST_Budget_V1_070531_neu" xfId="1290" xr:uid="{00000000-0005-0000-0000-00001F050000}"/>
    <cellStyle name="_Row3_Mengen gemäß BV-Beschluss_070810" xfId="1291" xr:uid="{00000000-0005-0000-0000-000020050000}"/>
    <cellStyle name="_Row3_Mengendatenbank_Rel_0607_V.1.0.1_020507_KC" xfId="1292" xr:uid="{00000000-0005-0000-0000-000021050000}"/>
    <cellStyle name="_Row3_Sander Umsatzeffekte_v2 Wholesale" xfId="1293" xr:uid="{00000000-0005-0000-0000-000022050000}"/>
    <cellStyle name="_Row3_Säulen" xfId="1294" xr:uid="{00000000-0005-0000-0000-000023050000}"/>
    <cellStyle name="_Row3_Sheet1" xfId="1295" xr:uid="{00000000-0005-0000-0000-000024050000}"/>
    <cellStyle name="_Row3_Tapete As-Übersicht VC Gesamt 250705" xfId="1296" xr:uid="{00000000-0005-0000-0000-000025050000}"/>
    <cellStyle name="_Row3_Vorjahreswerte Anpassung 06 2001" xfId="1297" xr:uid="{00000000-0005-0000-0000-000026050000}"/>
    <cellStyle name="_Row3_WS Baseline" xfId="1298" xr:uid="{00000000-0005-0000-0000-000027050000}"/>
    <cellStyle name="_Row4" xfId="1299" xr:uid="{00000000-0005-0000-0000-000028050000}"/>
    <cellStyle name="_Row4_01 Mengen gemäß BV-Beschluss_070808" xfId="1300" xr:uid="{00000000-0005-0000-0000-000029050000}"/>
    <cellStyle name="_Row4_020707 Maßnahmen 2008 je AufgGr11" xfId="1301" xr:uid="{00000000-0005-0000-0000-00002A050000}"/>
    <cellStyle name="_Row4_070118_MVW_Vertrieb_Zeiten über JPK_2007 " xfId="1302" xr:uid="{00000000-0005-0000-0000-00002B050000}"/>
    <cellStyle name="_Row4_070326_MVW_Vertrieb_Zeiten über JPK_2007  (version 1)" xfId="1303" xr:uid="{00000000-0005-0000-0000-00002C050000}"/>
    <cellStyle name="_Row4_070426-Mengengerüst Strategieszenarien inkl. ARPA" xfId="1304" xr:uid="{00000000-0005-0000-0000-00002D050000}"/>
    <cellStyle name="_Row4_07-06-13 (a)_High_Level_KPI_Grid MASTERv42" xfId="1305" xr:uid="{00000000-0005-0000-0000-00002E050000}"/>
    <cellStyle name="_Row4_0709 05 One_Berechnung" xfId="1306" xr:uid="{00000000-0005-0000-0000-00002F050000}"/>
    <cellStyle name="_Row4_071127_ÄND_Allokation BD_AM_V_Rel07_08_Produkte" xfId="1307" xr:uid="{00000000-0005-0000-0000-000030050000}"/>
    <cellStyle name="_Row4_2007.02.23_iPF06 vs. Baseline 07" xfId="1308" xr:uid="{00000000-0005-0000-0000-000031050000}"/>
    <cellStyle name="_Row4_Allokation BD_AM_V_Rel06_07_ (Mengenupdate 19.07.07)_070830" xfId="1309" xr:uid="{00000000-0005-0000-0000-000032050000}"/>
    <cellStyle name="_Row4_Bestandsplanung K NL 07_07_16" xfId="1310" xr:uid="{00000000-0005-0000-0000-000033050000}"/>
    <cellStyle name="_Row4_DTKS_Gesamtmoni 2008" xfId="1311" xr:uid="{00000000-0005-0000-0000-000034050000}"/>
    <cellStyle name="_Row4_DTKS_Gesamtmoni Bü 07_12_12" xfId="1312" xr:uid="{00000000-0005-0000-0000-000035050000}"/>
    <cellStyle name="_Row4_GF iPF2007 0707 03_1" xfId="1313" xr:uid="{00000000-0005-0000-0000-000036050000}"/>
    <cellStyle name="_Row4_GF iPF2007 0707 04_13 Uhr 11" xfId="1314" xr:uid="{00000000-0005-0000-0000-000037050000}"/>
    <cellStyle name="_Row4_GF iPF2007 0707 05" xfId="1315" xr:uid="{00000000-0005-0000-0000-000038050000}"/>
    <cellStyle name="_Row4_GF iPF2007 0707 05 Stand 06 Juli 2007 08 Uhr 09" xfId="1316" xr:uid="{00000000-0005-0000-0000-000039050000}"/>
    <cellStyle name="_Row4_GF iPF2007 0707 05_08 Uhr 18" xfId="1317" xr:uid="{00000000-0005-0000-0000-00003A050000}"/>
    <cellStyle name="_Row4_GF iPF2007 0707 09_1" xfId="1318" xr:uid="{00000000-0005-0000-0000-00003B050000}"/>
    <cellStyle name="_Row4_GF iPF2007 neu 07 07 15_3" xfId="1319" xr:uid="{00000000-0005-0000-0000-00003C050000}"/>
    <cellStyle name="_Row4_GF iPF2007 neu 07_07_24" xfId="1320" xr:uid="{00000000-0005-0000-0000-00003D050000}"/>
    <cellStyle name="_Row4_GF iPF2007 neu 07_08_13" xfId="1321" xr:uid="{00000000-0005-0000-0000-00003E050000}"/>
    <cellStyle name="_Row4_GF iPF2007 neu 07_08_21_final" xfId="1322" xr:uid="{00000000-0005-0000-0000-00003F050000}"/>
    <cellStyle name="_Row4_GF iPF2007 neu 07_08_21_final1" xfId="1323" xr:uid="{00000000-0005-0000-0000-000040050000}"/>
    <cellStyle name="_Row4_GF iPF2007 neu 07_12_12" xfId="1324" xr:uid="{00000000-0005-0000-0000-000041050000}"/>
    <cellStyle name="_Row4_GF iPF2007 neu 08_01_23" xfId="1325" xr:uid="{00000000-0005-0000-0000-000042050000}"/>
    <cellStyle name="_Row4_iPF_Calls_Works" xfId="1326" xr:uid="{00000000-0005-0000-0000-000043050000}"/>
    <cellStyle name="_Row4_kgfums" xfId="1327" xr:uid="{00000000-0005-0000-0000-000044050000}"/>
    <cellStyle name="_Row4_kgfums_07-06-13 (a)_High_Level_KPI_Grid MASTERv42" xfId="1328" xr:uid="{00000000-0005-0000-0000-000045050000}"/>
    <cellStyle name="_Row4_KomProg Sheets T-Com 160305" xfId="1329" xr:uid="{00000000-0005-0000-0000-000046050000}"/>
    <cellStyle name="_Row4_Kosten T-Community_Seckler_031" xfId="1330" xr:uid="{00000000-0005-0000-0000-000047050000}"/>
    <cellStyle name="_Row4_Mappe18" xfId="1331" xr:uid="{00000000-0005-0000-0000-000048050000}"/>
    <cellStyle name="_Row4_Mappe8" xfId="1332" xr:uid="{00000000-0005-0000-0000-000049050000}"/>
    <cellStyle name="_Row4_Marktmengen_Produktvariantendatei_ProMax_IST_Budget_V1_070531_neu" xfId="1333" xr:uid="{00000000-0005-0000-0000-00004A050000}"/>
    <cellStyle name="_Row4_Mengen gemäß BV-Beschluss_070810" xfId="1334" xr:uid="{00000000-0005-0000-0000-00004B050000}"/>
    <cellStyle name="_Row4_Mengendatenbank_Rel_0607_V.1.0.1_020507_KC" xfId="1335" xr:uid="{00000000-0005-0000-0000-00004C050000}"/>
    <cellStyle name="_Row4_Neustruktur" xfId="1336" xr:uid="{00000000-0005-0000-0000-00004D050000}"/>
    <cellStyle name="_Row4_One_vs" xfId="1337" xr:uid="{00000000-0005-0000-0000-00004E050000}"/>
    <cellStyle name="_Row4_Personal iPF2006 GF  06_07_07" xfId="1338" xr:uid="{00000000-0005-0000-0000-00004F050000}"/>
    <cellStyle name="_Row4_Personal iPF2006 GF  mit Kosten 06_07_07" xfId="1339" xr:uid="{00000000-0005-0000-0000-000050050000}"/>
    <cellStyle name="_Row4_Personal iPF2006 GF  mit Kosten 06_08_03" xfId="1340" xr:uid="{00000000-0005-0000-0000-000051050000}"/>
    <cellStyle name="_Row4_Personal iPF2006 GF  mit Kosten 06_09_07" xfId="1341" xr:uid="{00000000-0005-0000-0000-000052050000}"/>
    <cellStyle name="_Row4_Personal iPF2006 GF  mit Kosten 06_10_27" xfId="1342" xr:uid="{00000000-0005-0000-0000-000053050000}"/>
    <cellStyle name="_Row4_Personal iPF2006 GS  06_04_21" xfId="1343" xr:uid="{00000000-0005-0000-0000-000054050000}"/>
    <cellStyle name="_Row4_Personal iPF2006 GS  06_04_21_1" xfId="1344" xr:uid="{00000000-0005-0000-0000-000055050000}"/>
    <cellStyle name="_Row4_Personal iPF2006 GS  06_04_21_Neustruktur" xfId="1345" xr:uid="{00000000-0005-0000-0000-000056050000}"/>
    <cellStyle name="_Row4_Personal iPF2006 GS  06_04_21_Personal iPF2006 GF  06_07_07" xfId="1346" xr:uid="{00000000-0005-0000-0000-000057050000}"/>
    <cellStyle name="_Row4_Personal iPF2006 GS  06_04_21_Personal iPF2006 GF  mit Kosten 06_07_07" xfId="1347" xr:uid="{00000000-0005-0000-0000-000058050000}"/>
    <cellStyle name="_Row4_Personal iPF2006 GS  06_04_21_Personal iPF2006 GF  mit Kosten 06_08_03" xfId="1348" xr:uid="{00000000-0005-0000-0000-000059050000}"/>
    <cellStyle name="_Row4_Personal iPF2006 GS  06_04_21_Personal iPF2006 GF  mit Kosten 06_09_07" xfId="1349" xr:uid="{00000000-0005-0000-0000-00005A050000}"/>
    <cellStyle name="_Row4_Personal iPF2006 GS  06_04_21_Personal iPF2006 GF  mit Kosten 06_10_27" xfId="1350" xr:uid="{00000000-0005-0000-0000-00005B050000}"/>
    <cellStyle name="_Row4_Personal iPF2006 GS  06_04_21_Personal iPF2006 GS  06_04_21" xfId="1351" xr:uid="{00000000-0005-0000-0000-00005C050000}"/>
    <cellStyle name="_Row4_Personal iPF2007 GF 07_09_07" xfId="1352" xr:uid="{00000000-0005-0000-0000-00005D050000}"/>
    <cellStyle name="_Row4_Sander Umsatzeffekte_v2 Wholesale" xfId="1353" xr:uid="{00000000-0005-0000-0000-00005E050000}"/>
    <cellStyle name="_Row4_Säulen" xfId="1354" xr:uid="{00000000-0005-0000-0000-00005F050000}"/>
    <cellStyle name="_Row4_Säulen_07-06-13 (a)_High_Level_KPI_Grid MASTERv42" xfId="1355" xr:uid="{00000000-0005-0000-0000-000060050000}"/>
    <cellStyle name="_Row4_Sheet1" xfId="1356" xr:uid="{00000000-0005-0000-0000-000061050000}"/>
    <cellStyle name="_Row4_Tapete As-Übersicht VC Gesamt 250705" xfId="1357" xr:uid="{00000000-0005-0000-0000-000062050000}"/>
    <cellStyle name="_Row4_Vorjahreswerte Anpassung 06 2001" xfId="1358" xr:uid="{00000000-0005-0000-0000-000063050000}"/>
    <cellStyle name="_Row4_Vorjahreswerte Anpassung 06 2001_07-06-13 (a)_High_Level_KPI_Grid MASTERv42" xfId="1359" xr:uid="{00000000-0005-0000-0000-000064050000}"/>
    <cellStyle name="_Row4_WS Baseline" xfId="1360" xr:uid="{00000000-0005-0000-0000-000065050000}"/>
    <cellStyle name="_Row4_ZIA Maßnahmenliste 2007 (28.08)1" xfId="1361" xr:uid="{00000000-0005-0000-0000-000066050000}"/>
    <cellStyle name="_Row5" xfId="1362" xr:uid="{00000000-0005-0000-0000-000067050000}"/>
    <cellStyle name="_Row5_01 Mengen gemäß BV-Beschluss_070808" xfId="1363" xr:uid="{00000000-0005-0000-0000-000068050000}"/>
    <cellStyle name="_Row5_070118_MVW_Vertrieb_Zeiten über JPK_2007 " xfId="1364" xr:uid="{00000000-0005-0000-0000-000069050000}"/>
    <cellStyle name="_Row5_070326_MVW_Vertrieb_Zeiten über JPK_2007  (version 1)" xfId="1365" xr:uid="{00000000-0005-0000-0000-00006A050000}"/>
    <cellStyle name="_Row5_070426-Mengengerüst Strategieszenarien inkl. ARPA" xfId="1366" xr:uid="{00000000-0005-0000-0000-00006B050000}"/>
    <cellStyle name="_Row5_071127_ÄND_Allokation BD_AM_V_Rel07_08_Produkte" xfId="1367" xr:uid="{00000000-0005-0000-0000-00006C050000}"/>
    <cellStyle name="_Row5_2007.02.23_iPF06 vs. Baseline 07" xfId="1368" xr:uid="{00000000-0005-0000-0000-00006D050000}"/>
    <cellStyle name="_Row5_Allokation BD_AM_V_Rel06_07_ (Mengenupdate 19.07.07)_070830" xfId="1369" xr:uid="{00000000-0005-0000-0000-00006E050000}"/>
    <cellStyle name="_Row5_kgfums" xfId="1370" xr:uid="{00000000-0005-0000-0000-00006F050000}"/>
    <cellStyle name="_Row5_KomProg Sheets T-Com 160305" xfId="1371" xr:uid="{00000000-0005-0000-0000-000070050000}"/>
    <cellStyle name="_Row5_Mappe18" xfId="1372" xr:uid="{00000000-0005-0000-0000-000071050000}"/>
    <cellStyle name="_Row5_Marktmengen_Produktvariantendatei_ProMax_IST_Budget_V1_070531_neu" xfId="1373" xr:uid="{00000000-0005-0000-0000-000072050000}"/>
    <cellStyle name="_Row5_Mengen gemäß BV-Beschluss_070810" xfId="1374" xr:uid="{00000000-0005-0000-0000-000073050000}"/>
    <cellStyle name="_Row5_Mengendatenbank_Rel_0607_V.1.0.1_020507_KC" xfId="1375" xr:uid="{00000000-0005-0000-0000-000074050000}"/>
    <cellStyle name="_Row5_Sander Umsatzeffekte_v2 Wholesale" xfId="1376" xr:uid="{00000000-0005-0000-0000-000075050000}"/>
    <cellStyle name="_Row5_Säulen" xfId="1377" xr:uid="{00000000-0005-0000-0000-000076050000}"/>
    <cellStyle name="_Row5_Sheet1" xfId="1378" xr:uid="{00000000-0005-0000-0000-000077050000}"/>
    <cellStyle name="_Row5_Tapete As-Übersicht VC Gesamt 250705" xfId="1379" xr:uid="{00000000-0005-0000-0000-000078050000}"/>
    <cellStyle name="_Row5_Vorjahreswerte Anpassung 06 2001" xfId="1380" xr:uid="{00000000-0005-0000-0000-000079050000}"/>
    <cellStyle name="_Row5_WS Baseline" xfId="1381" xr:uid="{00000000-0005-0000-0000-00007A050000}"/>
    <cellStyle name="_Row6" xfId="1382" xr:uid="{00000000-0005-0000-0000-00007B050000}"/>
    <cellStyle name="_Row6_01 Mengen gemäß BV-Beschluss_070808" xfId="1383" xr:uid="{00000000-0005-0000-0000-00007C050000}"/>
    <cellStyle name="_Row6_070118_MVW_Vertrieb_Zeiten über JPK_2007 " xfId="1384" xr:uid="{00000000-0005-0000-0000-00007D050000}"/>
    <cellStyle name="_Row6_070326_MVW_Vertrieb_Zeiten über JPK_2007  (version 1)" xfId="1385" xr:uid="{00000000-0005-0000-0000-00007E050000}"/>
    <cellStyle name="_Row6_070426-Mengengerüst Strategieszenarien inkl. ARPA" xfId="1386" xr:uid="{00000000-0005-0000-0000-00007F050000}"/>
    <cellStyle name="_Row6_071127_ÄND_Allokation BD_AM_V_Rel07_08_Produkte" xfId="1387" xr:uid="{00000000-0005-0000-0000-000080050000}"/>
    <cellStyle name="_Row6_2007.02.23_iPF06 vs. Baseline 07" xfId="1388" xr:uid="{00000000-0005-0000-0000-000081050000}"/>
    <cellStyle name="_Row6_Allokation BD_AM_V_Rel06_07_ (Mengenupdate 19.07.07)_070830" xfId="1389" xr:uid="{00000000-0005-0000-0000-000082050000}"/>
    <cellStyle name="_Row6_kgfums" xfId="1390" xr:uid="{00000000-0005-0000-0000-000083050000}"/>
    <cellStyle name="_Row6_KomProg Sheets T-Com 160305" xfId="1391" xr:uid="{00000000-0005-0000-0000-000084050000}"/>
    <cellStyle name="_Row6_Mappe18" xfId="1392" xr:uid="{00000000-0005-0000-0000-000085050000}"/>
    <cellStyle name="_Row6_Marktmengen_Produktvariantendatei_ProMax_IST_Budget_V1_070531_neu" xfId="1393" xr:uid="{00000000-0005-0000-0000-000086050000}"/>
    <cellStyle name="_Row6_Mengen gemäß BV-Beschluss_070810" xfId="1394" xr:uid="{00000000-0005-0000-0000-000087050000}"/>
    <cellStyle name="_Row6_Mengendatenbank_Rel_0607_V.1.0.1_020507_KC" xfId="1395" xr:uid="{00000000-0005-0000-0000-000088050000}"/>
    <cellStyle name="_Row6_Sander Umsatzeffekte_v2 Wholesale" xfId="1396" xr:uid="{00000000-0005-0000-0000-000089050000}"/>
    <cellStyle name="_Row6_Säulen" xfId="1397" xr:uid="{00000000-0005-0000-0000-00008A050000}"/>
    <cellStyle name="_Row6_Sheet1" xfId="1398" xr:uid="{00000000-0005-0000-0000-00008B050000}"/>
    <cellStyle name="_Row6_Tapete As-Übersicht VC Gesamt 250705" xfId="1399" xr:uid="{00000000-0005-0000-0000-00008C050000}"/>
    <cellStyle name="_Row6_Vorjahreswerte Anpassung 06 2001" xfId="1400" xr:uid="{00000000-0005-0000-0000-00008D050000}"/>
    <cellStyle name="_Row6_WS Baseline" xfId="1401" xr:uid="{00000000-0005-0000-0000-00008E050000}"/>
    <cellStyle name="_Row7" xfId="1402" xr:uid="{00000000-0005-0000-0000-00008F050000}"/>
    <cellStyle name="_Row7_01 Mengen gemäß BV-Beschluss_070808" xfId="1403" xr:uid="{00000000-0005-0000-0000-000090050000}"/>
    <cellStyle name="_Row7_070118_MVW_Vertrieb_Zeiten über JPK_2007 " xfId="1404" xr:uid="{00000000-0005-0000-0000-000091050000}"/>
    <cellStyle name="_Row7_070326_MVW_Vertrieb_Zeiten über JPK_2007  (version 1)" xfId="1405" xr:uid="{00000000-0005-0000-0000-000092050000}"/>
    <cellStyle name="_Row7_070426-Mengengerüst Strategieszenarien inkl. ARPA" xfId="1406" xr:uid="{00000000-0005-0000-0000-000093050000}"/>
    <cellStyle name="_Row7_07-06-13 (a)_High_Level_KPI_Grid MASTERv42" xfId="1407" xr:uid="{00000000-0005-0000-0000-000094050000}"/>
    <cellStyle name="_Row7_071127_ÄND_Allokation BD_AM_V_Rel07_08_Produkte" xfId="1408" xr:uid="{00000000-0005-0000-0000-000095050000}"/>
    <cellStyle name="_Row7_2007.02.23_iPF06 vs. Baseline 07" xfId="1409" xr:uid="{00000000-0005-0000-0000-000096050000}"/>
    <cellStyle name="_Row7_Allokation BD_AM_V_Rel06_07_ (Mengenupdate 19.07.07)_070830" xfId="1410" xr:uid="{00000000-0005-0000-0000-000097050000}"/>
    <cellStyle name="_Row7_Aufbereitung_TAL_003_890401_V4.7" xfId="1411" xr:uid="{00000000-0005-0000-0000-000098050000}"/>
    <cellStyle name="_Row7_kgfums" xfId="1412" xr:uid="{00000000-0005-0000-0000-000099050000}"/>
    <cellStyle name="_Row7_kgfums_07-06-13 (a)_High_Level_KPI_Grid MASTERv42" xfId="1413" xr:uid="{00000000-0005-0000-0000-00009A050000}"/>
    <cellStyle name="_Row7_KomProg Sheets T-Com 160305" xfId="1414" xr:uid="{00000000-0005-0000-0000-00009B050000}"/>
    <cellStyle name="_Row7_Mappe18" xfId="1415" xr:uid="{00000000-0005-0000-0000-00009C050000}"/>
    <cellStyle name="_Row7_Marktmengen_Produktvariantendatei_ProMax_IST_Budget_V1_070531_neu" xfId="1416" xr:uid="{00000000-0005-0000-0000-00009D050000}"/>
    <cellStyle name="_Row7_Mengen gemäß BV-Beschluss_070810" xfId="1417" xr:uid="{00000000-0005-0000-0000-00009E050000}"/>
    <cellStyle name="_Row7_Mengendatenbank_Rel_0607_V.1.0.1_020507_KC" xfId="1418" xr:uid="{00000000-0005-0000-0000-00009F050000}"/>
    <cellStyle name="_Row7_Sander Umsatzeffekte_v2 Wholesale" xfId="1419" xr:uid="{00000000-0005-0000-0000-0000A0050000}"/>
    <cellStyle name="_Row7_Säulen" xfId="1420" xr:uid="{00000000-0005-0000-0000-0000A1050000}"/>
    <cellStyle name="_Row7_Säulen_07-06-13 (a)_High_Level_KPI_Grid MASTERv42" xfId="1421" xr:uid="{00000000-0005-0000-0000-0000A2050000}"/>
    <cellStyle name="_Row7_Sheet1" xfId="1422" xr:uid="{00000000-0005-0000-0000-0000A3050000}"/>
    <cellStyle name="_Row7_Tapete As-Übersicht VC Gesamt 250705" xfId="1423" xr:uid="{00000000-0005-0000-0000-0000A4050000}"/>
    <cellStyle name="_Row7_Vorjahreswerte Anpassung 06 2001" xfId="1424" xr:uid="{00000000-0005-0000-0000-0000A5050000}"/>
    <cellStyle name="_Row7_Vorjahreswerte Anpassung 06 2001_07-06-13 (a)_High_Level_KPI_Grid MASTERv42" xfId="1425" xr:uid="{00000000-0005-0000-0000-0000A6050000}"/>
    <cellStyle name="_Row7_WS Baseline" xfId="1426" xr:uid="{00000000-0005-0000-0000-0000A7050000}"/>
    <cellStyle name="_S4S - ZT - ZEG_Logistikkosten C&amp;S Comfort_07-11-28_Bain" xfId="1427" xr:uid="{00000000-0005-0000-0000-0000A8050000}"/>
    <cellStyle name="_S4S - ZT - ZEG_Logistikkosten CS Comfort_07-11-28_Bain" xfId="1428" xr:uid="{00000000-0005-0000-0000-0000A9050000}"/>
    <cellStyle name="_S4S_PKR-Daten_TP_Bereitstellungsentstörung_071217 (2)" xfId="1429" xr:uid="{00000000-0005-0000-0000-0000AA050000}"/>
    <cellStyle name="_S4S_PKR-Daten_Wechsler SP zu DP_071211 (4)" xfId="1430" xr:uid="{00000000-0005-0000-0000-0000AB050000}"/>
    <cellStyle name="_Sheet1" xfId="1431" xr:uid="{00000000-0005-0000-0000-0000AC050000}"/>
    <cellStyle name="_Stdsätze_0801 30" xfId="1432" xr:uid="{00000000-0005-0000-0000-0000AD050000}"/>
    <cellStyle name="_Stdsätze_KS_TCO_TOI_08_02_18" xfId="1433" xr:uid="{00000000-0005-0000-0000-0000AE050000}"/>
    <cellStyle name="_Stundensatz neu" xfId="1434" xr:uid="{00000000-0005-0000-0000-0000AF050000}"/>
    <cellStyle name="_TemplateTHS 2005" xfId="1435" xr:uid="{00000000-0005-0000-0000-0000B0050000}"/>
    <cellStyle name="_THS_BC für LA Reinvent_170706_verabschiedet" xfId="1436" xr:uid="{00000000-0005-0000-0000-0000B1050000}"/>
    <cellStyle name="_THS_BC für LA Reinvent_170706_verabschiedet_Holloh BC KS neu v15_1 Anpassung 20060620" xfId="1437" xr:uid="{00000000-0005-0000-0000-0000B2050000}"/>
    <cellStyle name="_THS_BC für LA Reinvent_170706_verabschiedet_IPTV BC BVS 23-07-07 Mengen" xfId="1438" xr:uid="{00000000-0005-0000-0000-0000B3050000}"/>
    <cellStyle name="_THS_BC für LA Reinvent_170706_verabschiedet_Personalbedarf_TK_Überarbeitung_Juni_2007 nach IzF1_WAZ38" xfId="1439" xr:uid="{00000000-0005-0000-0000-0000B4050000}"/>
    <cellStyle name="_THS_BC für LA Reinvent_170706_verabschiedet_Personalbedarf_TK_Überarbeitung_Mai_2006" xfId="1440" xr:uid="{00000000-0005-0000-0000-0000B5050000}"/>
    <cellStyle name="_THS_BC für LA Reinvent_170706_verabschiedet_Personalbedarf_TK_Überarbeitung_Mai_2006 nach IzF" xfId="1441" xr:uid="{00000000-0005-0000-0000-0000B6050000}"/>
    <cellStyle name="_THS_BC für LA Reinvent_170706_verabschiedet_Personalbedarf_TK_Überarbeitung_Mai_2006_WAZ38" xfId="1442" xr:uid="{00000000-0005-0000-0000-0000B7050000}"/>
    <cellStyle name="_THS_Restbudget-Zuweisung_Bereiche_050906v11_HW_Korrektur" xfId="1443" xr:uid="{00000000-0005-0000-0000-0000B8050000}"/>
    <cellStyle name="_THS_TOI-GuV Restbudget-Verwendungsbedarf_050906v11_HW_Korrektur_Deltaeinbau Case" xfId="1444" xr:uid="{00000000-0005-0000-0000-0000B9050000}"/>
    <cellStyle name="_TOI Input für ISP Charts_060711" xfId="1445" xr:uid="{00000000-0005-0000-0000-0000BA050000}"/>
    <cellStyle name="_Worksheet in 080131 Fixierung Kostenbasis ZT mitBackup V1 (2)" xfId="1446" xr:uid="{00000000-0005-0000-0000-0000BB050000}"/>
    <cellStyle name="=C:\WINNT\SYSTEM32\COMMAND.COM" xfId="1447" xr:uid="{00000000-0005-0000-0000-0000BC050000}"/>
    <cellStyle name="=C:\WINNT35\SYSTEM32\COMMAND.COM" xfId="1448" xr:uid="{00000000-0005-0000-0000-0000BD050000}"/>
    <cellStyle name="◊Dat • Bereich T.M.JJJJ" xfId="1449" xr:uid="{00000000-0005-0000-0000-0000BE050000}"/>
    <cellStyle name="◊Dat • Spalte T.M.JJJJ" xfId="1450" xr:uid="{00000000-0005-0000-0000-0000BF050000}"/>
    <cellStyle name="0,0_x000d__x000a_NA_x000d__x000a_" xfId="1451" xr:uid="{00000000-0005-0000-0000-0000C0050000}"/>
    <cellStyle name="01-ModuleTitle" xfId="1452" xr:uid="{00000000-0005-0000-0000-0000C1050000}"/>
    <cellStyle name="01-SubTitle" xfId="1453" xr:uid="{00000000-0005-0000-0000-0000C2050000}"/>
    <cellStyle name="03-ASectionTitle" xfId="1454" xr:uid="{00000000-0005-0000-0000-0000C3050000}"/>
    <cellStyle name="03-ASectionTitle 2" xfId="1872" xr:uid="{00000000-0005-0000-0000-0000C4050000}"/>
    <cellStyle name="03-ASectionTitle 2 2" xfId="2348" xr:uid="{00000000-0005-0000-0000-0000C5050000}"/>
    <cellStyle name="03-ASectionTitle 2 2 2" xfId="2964" xr:uid="{00000000-0005-0000-0000-0000C6050000}"/>
    <cellStyle name="03-ASectionTitle 2 2 2 2" xfId="3053" xr:uid="{00000000-0005-0000-0000-0000C7050000}"/>
    <cellStyle name="03-ASectionTitle 2 2 3" xfId="3040" xr:uid="{00000000-0005-0000-0000-0000C8050000}"/>
    <cellStyle name="03-ASectionTitle 3" xfId="1879" xr:uid="{00000000-0005-0000-0000-0000C9050000}"/>
    <cellStyle name="03-ASectionTitle 3 2" xfId="2055" xr:uid="{00000000-0005-0000-0000-0000CA050000}"/>
    <cellStyle name="03-ASectionTitle 3 2 2" xfId="2599" xr:uid="{00000000-0005-0000-0000-0000CB050000}"/>
    <cellStyle name="03-ASectionTitle 3 2 2 2" xfId="3045" xr:uid="{00000000-0005-0000-0000-0000CC050000}"/>
    <cellStyle name="03-ASectionTitle 3 2 3" xfId="3048" xr:uid="{00000000-0005-0000-0000-0000CD050000}"/>
    <cellStyle name="03-ASectionTitle 3 3" xfId="2423" xr:uid="{00000000-0005-0000-0000-0000CE050000}"/>
    <cellStyle name="03-ASectionTitle 3 3 2" xfId="3054" xr:uid="{00000000-0005-0000-0000-0000CF050000}"/>
    <cellStyle name="03-ASectionTitle 3 4" xfId="3047" xr:uid="{00000000-0005-0000-0000-0000D0050000}"/>
    <cellStyle name="03-ASectionTitle 4" xfId="2329" xr:uid="{00000000-0005-0000-0000-0000D1050000}"/>
    <cellStyle name="03-ASectionTitle 4 2" xfId="2947" xr:uid="{00000000-0005-0000-0000-0000D2050000}"/>
    <cellStyle name="03-ASectionTitle 4 2 2" xfId="3051" xr:uid="{00000000-0005-0000-0000-0000D3050000}"/>
    <cellStyle name="03-ASectionTitle 4 3" xfId="3043" xr:uid="{00000000-0005-0000-0000-0000D4050000}"/>
    <cellStyle name="04-ASectionSub" xfId="1455" xr:uid="{00000000-0005-0000-0000-0000D5050000}"/>
    <cellStyle name="05-Link" xfId="1456" xr:uid="{00000000-0005-0000-0000-0000D6050000}"/>
    <cellStyle name="06-Link%" xfId="1457" xr:uid="{00000000-0005-0000-0000-0000D7050000}"/>
    <cellStyle name="07-Link[2]" xfId="1458" xr:uid="{00000000-0005-0000-0000-0000D8050000}"/>
    <cellStyle name="08-Link[3]" xfId="1459" xr:uid="{00000000-0005-0000-0000-0000D9050000}"/>
    <cellStyle name="09-Input" xfId="1460" xr:uid="{00000000-0005-0000-0000-0000DA050000}"/>
    <cellStyle name="10-Input%" xfId="1461" xr:uid="{00000000-0005-0000-0000-0000DB050000}"/>
    <cellStyle name="11-Input[2]" xfId="1462" xr:uid="{00000000-0005-0000-0000-0000DC050000}"/>
    <cellStyle name="11-Input[3]" xfId="1463" xr:uid="{00000000-0005-0000-0000-0000DD050000}"/>
    <cellStyle name="12-SectionTitle" xfId="1464" xr:uid="{00000000-0005-0000-0000-0000DE050000}"/>
    <cellStyle name="13-SectionSub" xfId="1465" xr:uid="{00000000-0005-0000-0000-0000DF050000}"/>
    <cellStyle name="14-SubSum" xfId="1466" xr:uid="{00000000-0005-0000-0000-0000E0050000}"/>
    <cellStyle name="1H" xfId="1467" xr:uid="{00000000-0005-0000-0000-0000E1050000}"/>
    <cellStyle name="1N" xfId="1468" xr:uid="{00000000-0005-0000-0000-0000E2050000}"/>
    <cellStyle name="1R" xfId="1469" xr:uid="{00000000-0005-0000-0000-0000E3050000}"/>
    <cellStyle name="1u1DATENBEREICH" xfId="1470" xr:uid="{00000000-0005-0000-0000-0000E4050000}"/>
    <cellStyle name="20% - Accent1" xfId="1471" xr:uid="{00000000-0005-0000-0000-0000E5050000}"/>
    <cellStyle name="20% - Accent2" xfId="1472" xr:uid="{00000000-0005-0000-0000-0000E6050000}"/>
    <cellStyle name="20% - Accent3" xfId="1473" xr:uid="{00000000-0005-0000-0000-0000E7050000}"/>
    <cellStyle name="20% - Accent4" xfId="1474" xr:uid="{00000000-0005-0000-0000-0000E8050000}"/>
    <cellStyle name="20% - Accent5" xfId="1475" xr:uid="{00000000-0005-0000-0000-0000E9050000}"/>
    <cellStyle name="20% - Accent6" xfId="1476" xr:uid="{00000000-0005-0000-0000-0000EA050000}"/>
    <cellStyle name="20% - Akzent1" xfId="1477" xr:uid="{00000000-0005-0000-0000-0000EB050000}"/>
    <cellStyle name="20% - Akzent2" xfId="1478" xr:uid="{00000000-0005-0000-0000-0000EC050000}"/>
    <cellStyle name="20% - Akzent3" xfId="1479" xr:uid="{00000000-0005-0000-0000-0000ED050000}"/>
    <cellStyle name="20% - Akzent4" xfId="1480" xr:uid="{00000000-0005-0000-0000-0000EE050000}"/>
    <cellStyle name="20% - Akzent5" xfId="1481" xr:uid="{00000000-0005-0000-0000-0000EF050000}"/>
    <cellStyle name="20% - Akzent6" xfId="1482" xr:uid="{00000000-0005-0000-0000-0000F0050000}"/>
    <cellStyle name="2dp" xfId="1483" xr:uid="{00000000-0005-0000-0000-0000F1050000}"/>
    <cellStyle name="2H" xfId="1484" xr:uid="{00000000-0005-0000-0000-0000F2050000}"/>
    <cellStyle name="2N" xfId="1485" xr:uid="{00000000-0005-0000-0000-0000F3050000}"/>
    <cellStyle name="2R" xfId="1486" xr:uid="{00000000-0005-0000-0000-0000F4050000}"/>
    <cellStyle name="40% - Accent1" xfId="1487" xr:uid="{00000000-0005-0000-0000-0000F5050000}"/>
    <cellStyle name="40% - Accent2" xfId="1488" xr:uid="{00000000-0005-0000-0000-0000F6050000}"/>
    <cellStyle name="40% - Accent3" xfId="1489" xr:uid="{00000000-0005-0000-0000-0000F7050000}"/>
    <cellStyle name="40% - Accent4" xfId="1490" xr:uid="{00000000-0005-0000-0000-0000F8050000}"/>
    <cellStyle name="40% - Accent5" xfId="1491" xr:uid="{00000000-0005-0000-0000-0000F9050000}"/>
    <cellStyle name="40% - Accent6" xfId="1492" xr:uid="{00000000-0005-0000-0000-0000FA050000}"/>
    <cellStyle name="40% - Akzent1" xfId="1493" xr:uid="{00000000-0005-0000-0000-0000FB050000}"/>
    <cellStyle name="40% - Akzent2" xfId="1494" xr:uid="{00000000-0005-0000-0000-0000FC050000}"/>
    <cellStyle name="40% - Akzent3" xfId="1495" xr:uid="{00000000-0005-0000-0000-0000FD050000}"/>
    <cellStyle name="40% - Akzent4" xfId="1496" xr:uid="{00000000-0005-0000-0000-0000FE050000}"/>
    <cellStyle name="40% - Akzent5" xfId="1497" xr:uid="{00000000-0005-0000-0000-0000FF050000}"/>
    <cellStyle name="40% - Akzent6" xfId="1498" xr:uid="{00000000-0005-0000-0000-000000060000}"/>
    <cellStyle name="40% - Énfasis1 5" xfId="1499" xr:uid="{00000000-0005-0000-0000-000001060000}"/>
    <cellStyle name="40% - Énfasis1 5 2" xfId="1500" xr:uid="{00000000-0005-0000-0000-000002060000}"/>
    <cellStyle name="4dp" xfId="1501" xr:uid="{00000000-0005-0000-0000-000003060000}"/>
    <cellStyle name="60% - Accent1" xfId="1502" xr:uid="{00000000-0005-0000-0000-000004060000}"/>
    <cellStyle name="60% - Accent2" xfId="1503" xr:uid="{00000000-0005-0000-0000-000005060000}"/>
    <cellStyle name="60% - Accent3" xfId="1504" xr:uid="{00000000-0005-0000-0000-000006060000}"/>
    <cellStyle name="60% - Accent4" xfId="1505" xr:uid="{00000000-0005-0000-0000-000007060000}"/>
    <cellStyle name="60% - Accent5" xfId="1506" xr:uid="{00000000-0005-0000-0000-000008060000}"/>
    <cellStyle name="60% - Accent6" xfId="1507" xr:uid="{00000000-0005-0000-0000-000009060000}"/>
    <cellStyle name="60% - Akzent1" xfId="1508" xr:uid="{00000000-0005-0000-0000-00000A060000}"/>
    <cellStyle name="60% - Akzent2" xfId="1509" xr:uid="{00000000-0005-0000-0000-00000B060000}"/>
    <cellStyle name="60% - Akzent3" xfId="1510" xr:uid="{00000000-0005-0000-0000-00000C060000}"/>
    <cellStyle name="60% - Akzent4" xfId="1511" xr:uid="{00000000-0005-0000-0000-00000D060000}"/>
    <cellStyle name="60% - Akzent5" xfId="1512" xr:uid="{00000000-0005-0000-0000-00000E060000}"/>
    <cellStyle name="60% - Akzent6" xfId="1513" xr:uid="{00000000-0005-0000-0000-00000F060000}"/>
    <cellStyle name="–á%@" xfId="1514" xr:uid="{00000000-0005-0000-0000-000010060000}"/>
    <cellStyle name="Accent1" xfId="1515" xr:uid="{00000000-0005-0000-0000-000011060000}"/>
    <cellStyle name="Accent2" xfId="1516" xr:uid="{00000000-0005-0000-0000-000012060000}"/>
    <cellStyle name="Accent3" xfId="1517" xr:uid="{00000000-0005-0000-0000-000013060000}"/>
    <cellStyle name="Accent4" xfId="1518" xr:uid="{00000000-0005-0000-0000-000014060000}"/>
    <cellStyle name="Accent5" xfId="1519" xr:uid="{00000000-0005-0000-0000-000015060000}"/>
    <cellStyle name="Accent6" xfId="1520" xr:uid="{00000000-0005-0000-0000-000016060000}"/>
    <cellStyle name="active" xfId="1521" xr:uid="{00000000-0005-0000-0000-000017060000}"/>
    <cellStyle name="AFE" xfId="1522" xr:uid="{00000000-0005-0000-0000-000018060000}"/>
    <cellStyle name="Bad" xfId="1523" xr:uid="{00000000-0005-0000-0000-00001A060000}"/>
    <cellStyle name="billion" xfId="1524" xr:uid="{00000000-0005-0000-0000-00001B060000}"/>
    <cellStyle name="Body" xfId="1525" xr:uid="{00000000-0005-0000-0000-00001C060000}"/>
    <cellStyle name="Body1" xfId="1526" xr:uid="{00000000-0005-0000-0000-00001D060000}"/>
    <cellStyle name="Body2" xfId="1527" xr:uid="{00000000-0005-0000-0000-00001E060000}"/>
    <cellStyle name="Body3" xfId="1528" xr:uid="{00000000-0005-0000-0000-00001F060000}"/>
    <cellStyle name="Body4" xfId="1529" xr:uid="{00000000-0005-0000-0000-000020060000}"/>
    <cellStyle name="Bold Center" xfId="1530" xr:uid="{00000000-0005-0000-0000-000021060000}"/>
    <cellStyle name="Border Heavy" xfId="1531" xr:uid="{00000000-0005-0000-0000-000022060000}"/>
    <cellStyle name="Border Thin" xfId="1532" xr:uid="{00000000-0005-0000-0000-000023060000}"/>
    <cellStyle name="Breadcrumb" xfId="1533" xr:uid="{00000000-0005-0000-0000-000024060000}"/>
    <cellStyle name="Breadcrumb 2" xfId="1871" xr:uid="{00000000-0005-0000-0000-000025060000}"/>
    <cellStyle name="Breadcrumb 2 2" xfId="2347" xr:uid="{00000000-0005-0000-0000-000026060000}"/>
    <cellStyle name="Breadcrumb 2 2 2" xfId="2963" xr:uid="{00000000-0005-0000-0000-000027060000}"/>
    <cellStyle name="Breadcrumb 2 2 2 2" xfId="3046" xr:uid="{00000000-0005-0000-0000-000028060000}"/>
    <cellStyle name="Breadcrumb 2 2 3" xfId="3041" xr:uid="{00000000-0005-0000-0000-000029060000}"/>
    <cellStyle name="Breadcrumb 3" xfId="1878" xr:uid="{00000000-0005-0000-0000-00002A060000}"/>
    <cellStyle name="Breadcrumb 3 2" xfId="2056" xr:uid="{00000000-0005-0000-0000-00002B060000}"/>
    <cellStyle name="Breadcrumb 3 2 2" xfId="2600" xr:uid="{00000000-0005-0000-0000-00002C060000}"/>
    <cellStyle name="Breadcrumb 3 2 2 2" xfId="3050" xr:uid="{00000000-0005-0000-0000-00002D060000}"/>
    <cellStyle name="Breadcrumb 3 2 3" xfId="3044" xr:uid="{00000000-0005-0000-0000-00002E060000}"/>
    <cellStyle name="Breadcrumb 3 3" xfId="2422" xr:uid="{00000000-0005-0000-0000-00002F060000}"/>
    <cellStyle name="Breadcrumb 3 3 2" xfId="3055" xr:uid="{00000000-0005-0000-0000-000030060000}"/>
    <cellStyle name="Breadcrumb 3 4" xfId="3049" xr:uid="{00000000-0005-0000-0000-000031060000}"/>
    <cellStyle name="Breadcrumb 4" xfId="2330" xr:uid="{00000000-0005-0000-0000-000032060000}"/>
    <cellStyle name="Breadcrumb 4 2" xfId="2948" xr:uid="{00000000-0005-0000-0000-000033060000}"/>
    <cellStyle name="Breadcrumb 4 2 2" xfId="3052" xr:uid="{00000000-0005-0000-0000-000034060000}"/>
    <cellStyle name="Breadcrumb 4 3" xfId="3042" xr:uid="{00000000-0005-0000-0000-000035060000}"/>
    <cellStyle name="Calc Currency (0)" xfId="1534" xr:uid="{00000000-0005-0000-0000-000036060000}"/>
    <cellStyle name="Calculation" xfId="1535" xr:uid="{00000000-0005-0000-0000-000037060000}"/>
    <cellStyle name="Calculation 2" xfId="1880" xr:uid="{00000000-0005-0000-0000-000038060000}"/>
    <cellStyle name="Calculation 2 2" xfId="2057" xr:uid="{00000000-0005-0000-0000-000039060000}"/>
    <cellStyle name="Calculation 2 2 2" xfId="2601" xr:uid="{00000000-0005-0000-0000-00003A060000}"/>
    <cellStyle name="Calculation 2 3" xfId="2424" xr:uid="{00000000-0005-0000-0000-00003B060000}"/>
    <cellStyle name="Calculation 3" xfId="2058" xr:uid="{00000000-0005-0000-0000-00003C060000}"/>
    <cellStyle name="Calculation 3 2" xfId="2602" xr:uid="{00000000-0005-0000-0000-00003D060000}"/>
    <cellStyle name="Calculation 4" xfId="2357" xr:uid="{00000000-0005-0000-0000-00003E060000}"/>
    <cellStyle name="Check Cell" xfId="1536" xr:uid="{00000000-0005-0000-0000-00003F060000}"/>
    <cellStyle name="Comma  - Style1" xfId="1537" xr:uid="{00000000-0005-0000-0000-000040060000}"/>
    <cellStyle name="Comma  - Style2" xfId="1538" xr:uid="{00000000-0005-0000-0000-000041060000}"/>
    <cellStyle name="Comma  - Style3" xfId="1539" xr:uid="{00000000-0005-0000-0000-000042060000}"/>
    <cellStyle name="Comma  - Style4" xfId="1540" xr:uid="{00000000-0005-0000-0000-000043060000}"/>
    <cellStyle name="Comma  - Style5" xfId="1541" xr:uid="{00000000-0005-0000-0000-000044060000}"/>
    <cellStyle name="Comma  - Style6" xfId="1542" xr:uid="{00000000-0005-0000-0000-000045060000}"/>
    <cellStyle name="Comma  - Style7" xfId="1543" xr:uid="{00000000-0005-0000-0000-000046060000}"/>
    <cellStyle name="Comma  - Style8" xfId="1544" xr:uid="{00000000-0005-0000-0000-000047060000}"/>
    <cellStyle name="Copied" xfId="1545" xr:uid="{00000000-0005-0000-0000-00004A060000}"/>
    <cellStyle name="Day" xfId="1548" xr:uid="{00000000-0005-0000-0000-00004F060000}"/>
    <cellStyle name="Dates" xfId="1546" xr:uid="{00000000-0005-0000-0000-00004D060000}"/>
    <cellStyle name="Datum" xfId="1547" xr:uid="{00000000-0005-0000-0000-00004E060000}"/>
    <cellStyle name="db-aus" xfId="1549" xr:uid="{00000000-0005-0000-0000-000050060000}"/>
    <cellStyle name="Dezimal [000]" xfId="1550" xr:uid="{00000000-0005-0000-0000-000051060000}"/>
    <cellStyle name="Dezimal +000" xfId="1551" xr:uid="{00000000-0005-0000-0000-000052060000}"/>
    <cellStyle name="Dezimal 00" xfId="1552" xr:uid="{00000000-0005-0000-0000-000053060000}"/>
    <cellStyle name="Dezimal 000" xfId="1553" xr:uid="{00000000-0005-0000-0000-000054060000}"/>
    <cellStyle name="Dezimal 2" xfId="1554" xr:uid="{00000000-0005-0000-0000-000055060000}"/>
    <cellStyle name="Dezimal 2 2" xfId="1555" xr:uid="{00000000-0005-0000-0000-000056060000}"/>
    <cellStyle name="Dezimal 2 2 2" xfId="2059" xr:uid="{00000000-0005-0000-0000-000057060000}"/>
    <cellStyle name="Dezimal 2 2 2 2" xfId="2603" xr:uid="{00000000-0005-0000-0000-000058060000}"/>
    <cellStyle name="Dezimal 2 2 2 2 2" xfId="2999" xr:uid="{00000000-0005-0000-0000-000059060000}"/>
    <cellStyle name="Dezimal 2 2 2 3" xfId="2890" xr:uid="{00000000-0005-0000-0000-00005A060000}"/>
    <cellStyle name="Dezimal 2 2 3" xfId="2060" xr:uid="{00000000-0005-0000-0000-00005B060000}"/>
    <cellStyle name="Dezimal 2 2 3 2" xfId="2604" xr:uid="{00000000-0005-0000-0000-00005C060000}"/>
    <cellStyle name="Dezimal 2 2 3 2 2" xfId="3000" xr:uid="{00000000-0005-0000-0000-00005D060000}"/>
    <cellStyle name="Dezimal 2 2 3 3" xfId="2891" xr:uid="{00000000-0005-0000-0000-00005E060000}"/>
    <cellStyle name="Dezimal 2 2 4" xfId="2359" xr:uid="{00000000-0005-0000-0000-00005F060000}"/>
    <cellStyle name="Dezimal 2 2 4 2" xfId="2974" xr:uid="{00000000-0005-0000-0000-000060060000}"/>
    <cellStyle name="Dezimal 2 2 5" xfId="2861" xr:uid="{00000000-0005-0000-0000-000061060000}"/>
    <cellStyle name="Dezimal 2 3" xfId="2061" xr:uid="{00000000-0005-0000-0000-000062060000}"/>
    <cellStyle name="Dezimal 2 3 2" xfId="2605" xr:uid="{00000000-0005-0000-0000-000063060000}"/>
    <cellStyle name="Dezimal 2 3 2 2" xfId="3001" xr:uid="{00000000-0005-0000-0000-000064060000}"/>
    <cellStyle name="Dezimal 2 3 3" xfId="2892" xr:uid="{00000000-0005-0000-0000-000065060000}"/>
    <cellStyle name="Dezimal 2 4" xfId="2062" xr:uid="{00000000-0005-0000-0000-000066060000}"/>
    <cellStyle name="Dezimal 2 4 2" xfId="2606" xr:uid="{00000000-0005-0000-0000-000067060000}"/>
    <cellStyle name="Dezimal 2 4 2 2" xfId="3002" xr:uid="{00000000-0005-0000-0000-000068060000}"/>
    <cellStyle name="Dezimal 2 4 3" xfId="2893" xr:uid="{00000000-0005-0000-0000-000069060000}"/>
    <cellStyle name="Dezimal 2 5" xfId="2358" xr:uid="{00000000-0005-0000-0000-00006A060000}"/>
    <cellStyle name="Dezimal 2 5 2" xfId="2973" xr:uid="{00000000-0005-0000-0000-00006B060000}"/>
    <cellStyle name="Dezimal 2 6" xfId="2860" xr:uid="{00000000-0005-0000-0000-00006C060000}"/>
    <cellStyle name="DM_Summe" xfId="1556" xr:uid="{00000000-0005-0000-0000-00006D060000}"/>
    <cellStyle name="DrKW Assumption" xfId="1557" xr:uid="{00000000-0005-0000-0000-00006E060000}"/>
    <cellStyle name="DrKW Green Line" xfId="1558" xr:uid="{00000000-0005-0000-0000-00006F060000}"/>
    <cellStyle name="DrKW Input" xfId="1559" xr:uid="{00000000-0005-0000-0000-000070060000}"/>
    <cellStyle name="DrKW Multiple" xfId="1560" xr:uid="{00000000-0005-0000-0000-000071060000}"/>
    <cellStyle name="DrKW Percent" xfId="1561" xr:uid="{00000000-0005-0000-0000-000072060000}"/>
    <cellStyle name="DrKW Percent 8pt" xfId="1562" xr:uid="{00000000-0005-0000-0000-000073060000}"/>
    <cellStyle name="DrKW Percent Assumption" xfId="1563" xr:uid="{00000000-0005-0000-0000-000074060000}"/>
    <cellStyle name="DrKW Percent Assumption 8pt" xfId="1564" xr:uid="{00000000-0005-0000-0000-000075060000}"/>
    <cellStyle name="DrKW Percent Assumption_070824_iPF2007_WM_draft" xfId="1565" xr:uid="{00000000-0005-0000-0000-000076060000}"/>
    <cellStyle name="DrKW Percent Input" xfId="1566" xr:uid="{00000000-0005-0000-0000-000077060000}"/>
    <cellStyle name="DrKW Percent_070824_iPF2007_WM_draft" xfId="1567" xr:uid="{00000000-0005-0000-0000-000078060000}"/>
    <cellStyle name="DrKW Standard format" xfId="1568" xr:uid="{00000000-0005-0000-0000-000079060000}"/>
    <cellStyle name="Durchschnittspreise" xfId="1569" xr:uid="{00000000-0005-0000-0000-00007A060000}"/>
    <cellStyle name="Dziesiętny_DFC ERAV3" xfId="1570" xr:uid="{00000000-0005-0000-0000-00007B060000}"/>
    <cellStyle name="Empty" xfId="1571" xr:uid="{00000000-0005-0000-0000-00007C060000}"/>
    <cellStyle name="Entered" xfId="1572" xr:uid="{00000000-0005-0000-0000-00007D060000}"/>
    <cellStyle name="Equipment" xfId="1573" xr:uid="{00000000-0005-0000-0000-00007E060000}"/>
    <cellStyle name="Ergebnisse" xfId="1574" xr:uid="{00000000-0005-0000-0000-00007F060000}"/>
    <cellStyle name="Euro" xfId="2" xr:uid="{00000000-0005-0000-0000-000080060000}"/>
    <cellStyle name="Euro 5" xfId="2331" xr:uid="{00000000-0005-0000-0000-000081060000}"/>
    <cellStyle name="Euro billion" xfId="1575" xr:uid="{00000000-0005-0000-0000-000082060000}"/>
    <cellStyle name="Euro million" xfId="1576" xr:uid="{00000000-0005-0000-0000-000083060000}"/>
    <cellStyle name="Euro thousand" xfId="1577" xr:uid="{00000000-0005-0000-0000-000084060000}"/>
    <cellStyle name="Euro_070828_iPF2007_BM_versandt" xfId="1578" xr:uid="{00000000-0005-0000-0000-000085060000}"/>
    <cellStyle name="Explain" xfId="1579" xr:uid="{00000000-0005-0000-0000-000086060000}"/>
    <cellStyle name="Explanatory Text" xfId="1580" xr:uid="{00000000-0005-0000-0000-000087060000}"/>
    <cellStyle name="ExternalIDs" xfId="1581" xr:uid="{00000000-0005-0000-0000-000088060000}"/>
    <cellStyle name="Fehler" xfId="1582" xr:uid="{00000000-0005-0000-0000-000089060000}"/>
    <cellStyle name="Fix_Prozent" xfId="1583" xr:uid="{00000000-0005-0000-0000-00008A060000}"/>
    <cellStyle name="fnRegressQ" xfId="1584" xr:uid="{00000000-0005-0000-0000-00008B060000}"/>
    <cellStyle name="Followed Hyperlink" xfId="1585" xr:uid="{00000000-0005-0000-0000-00008C060000}"/>
    <cellStyle name="Format01" xfId="1586" xr:uid="{00000000-0005-0000-0000-00008D060000}"/>
    <cellStyle name="GBP" xfId="1587" xr:uid="{00000000-0005-0000-0000-00008E060000}"/>
    <cellStyle name="GBP billion" xfId="1588" xr:uid="{00000000-0005-0000-0000-00008F060000}"/>
    <cellStyle name="GBP million" xfId="1589" xr:uid="{00000000-0005-0000-0000-000090060000}"/>
    <cellStyle name="GBP thousand" xfId="1590" xr:uid="{00000000-0005-0000-0000-000091060000}"/>
    <cellStyle name="GBP_070824_iPF2007_WM_draft" xfId="1591" xr:uid="{00000000-0005-0000-0000-000092060000}"/>
    <cellStyle name="Gelb" xfId="1592" xr:uid="{00000000-0005-0000-0000-000093060000}"/>
    <cellStyle name="Gesperrt" xfId="1593" xr:uid="{00000000-0005-0000-0000-000094060000}"/>
    <cellStyle name="Gitter" xfId="1594" xr:uid="{00000000-0005-0000-0000-000095060000}"/>
    <cellStyle name="Gitter 2" xfId="1885" xr:uid="{00000000-0005-0000-0000-000096060000}"/>
    <cellStyle name="Gitter 2 2" xfId="2063" xr:uid="{00000000-0005-0000-0000-000097060000}"/>
    <cellStyle name="Gitter 2 2 2" xfId="2607" xr:uid="{00000000-0005-0000-0000-000098060000}"/>
    <cellStyle name="Gitter 2 3" xfId="2429" xr:uid="{00000000-0005-0000-0000-000099060000}"/>
    <cellStyle name="Gitter 3" xfId="2064" xr:uid="{00000000-0005-0000-0000-00009A060000}"/>
    <cellStyle name="Gitter 3 2" xfId="2608" xr:uid="{00000000-0005-0000-0000-00009B060000}"/>
    <cellStyle name="Gitter 4" xfId="2360" xr:uid="{00000000-0005-0000-0000-00009C060000}"/>
    <cellStyle name="Good" xfId="1595" xr:uid="{00000000-0005-0000-0000-00009D060000}"/>
    <cellStyle name="Green" xfId="1596" xr:uid="{00000000-0005-0000-0000-00009E060000}"/>
    <cellStyle name="Grey" xfId="1597" xr:uid="{00000000-0005-0000-0000-00009F060000}"/>
    <cellStyle name="Grün" xfId="1598" xr:uid="{00000000-0005-0000-0000-0000A0060000}"/>
    <cellStyle name="Header1" xfId="1599" xr:uid="{00000000-0005-0000-0000-0000A1060000}"/>
    <cellStyle name="Header2" xfId="1600" xr:uid="{00000000-0005-0000-0000-0000A2060000}"/>
    <cellStyle name="Header3" xfId="1601" xr:uid="{00000000-0005-0000-0000-0000A3060000}"/>
    <cellStyle name="Header4" xfId="1602" xr:uid="{00000000-0005-0000-0000-0000A4060000}"/>
    <cellStyle name="heading" xfId="1603" xr:uid="{00000000-0005-0000-0000-0000A5060000}"/>
    <cellStyle name="Heading 1" xfId="1604" xr:uid="{00000000-0005-0000-0000-0000A6060000}"/>
    <cellStyle name="Heading 2" xfId="1605" xr:uid="{00000000-0005-0000-0000-0000A7060000}"/>
    <cellStyle name="Heading 3" xfId="1606" xr:uid="{00000000-0005-0000-0000-0000A8060000}"/>
    <cellStyle name="Heading 4" xfId="1607" xr:uid="{00000000-0005-0000-0000-0000A9060000}"/>
    <cellStyle name="Headings" xfId="1608" xr:uid="{00000000-0005-0000-0000-0000AA060000}"/>
    <cellStyle name="Hipervínculo_PERSONAL" xfId="1609" xr:uid="{00000000-0005-0000-0000-0000AB060000}"/>
    <cellStyle name="Input" xfId="1610" xr:uid="{00000000-0005-0000-0000-0000AC060000}"/>
    <cellStyle name="Input %0" xfId="1611" xr:uid="{00000000-0005-0000-0000-0000AD060000}"/>
    <cellStyle name="Input [000]" xfId="1612" xr:uid="{00000000-0005-0000-0000-0000AE060000}"/>
    <cellStyle name="Input [yellow]" xfId="1613" xr:uid="{00000000-0005-0000-0000-0000AF060000}"/>
    <cellStyle name="Input +000" xfId="1614" xr:uid="{00000000-0005-0000-0000-0000B0060000}"/>
    <cellStyle name="Input 00" xfId="1615" xr:uid="{00000000-0005-0000-0000-0000B1060000}"/>
    <cellStyle name="Input 000" xfId="1616" xr:uid="{00000000-0005-0000-0000-0000B2060000}"/>
    <cellStyle name="Input 10" xfId="1883" xr:uid="{00000000-0005-0000-0000-0000B3060000}"/>
    <cellStyle name="Input 10 2" xfId="2065" xr:uid="{00000000-0005-0000-0000-0000B4060000}"/>
    <cellStyle name="Input 10 2 2" xfId="2609" xr:uid="{00000000-0005-0000-0000-0000B5060000}"/>
    <cellStyle name="Input 10 3" xfId="2427" xr:uid="{00000000-0005-0000-0000-0000B6060000}"/>
    <cellStyle name="Input 100" xfId="2017" xr:uid="{00000000-0005-0000-0000-0000B7060000}"/>
    <cellStyle name="Input 100 2" xfId="2066" xr:uid="{00000000-0005-0000-0000-0000B8060000}"/>
    <cellStyle name="Input 100 2 2" xfId="2610" xr:uid="{00000000-0005-0000-0000-0000B9060000}"/>
    <cellStyle name="Input 100 3" xfId="2562" xr:uid="{00000000-0005-0000-0000-0000BA060000}"/>
    <cellStyle name="Input 101" xfId="2018" xr:uid="{00000000-0005-0000-0000-0000BB060000}"/>
    <cellStyle name="Input 101 2" xfId="2067" xr:uid="{00000000-0005-0000-0000-0000BC060000}"/>
    <cellStyle name="Input 101 2 2" xfId="2611" xr:uid="{00000000-0005-0000-0000-0000BD060000}"/>
    <cellStyle name="Input 101 3" xfId="2563" xr:uid="{00000000-0005-0000-0000-0000BE060000}"/>
    <cellStyle name="Input 102" xfId="2019" xr:uid="{00000000-0005-0000-0000-0000BF060000}"/>
    <cellStyle name="Input 102 2" xfId="2068" xr:uid="{00000000-0005-0000-0000-0000C0060000}"/>
    <cellStyle name="Input 102 2 2" xfId="2612" xr:uid="{00000000-0005-0000-0000-0000C1060000}"/>
    <cellStyle name="Input 102 3" xfId="2564" xr:uid="{00000000-0005-0000-0000-0000C2060000}"/>
    <cellStyle name="Input 103" xfId="2020" xr:uid="{00000000-0005-0000-0000-0000C3060000}"/>
    <cellStyle name="Input 103 2" xfId="2069" xr:uid="{00000000-0005-0000-0000-0000C4060000}"/>
    <cellStyle name="Input 103 2 2" xfId="2613" xr:uid="{00000000-0005-0000-0000-0000C5060000}"/>
    <cellStyle name="Input 103 3" xfId="2565" xr:uid="{00000000-0005-0000-0000-0000C6060000}"/>
    <cellStyle name="Input 104" xfId="2021" xr:uid="{00000000-0005-0000-0000-0000C7060000}"/>
    <cellStyle name="Input 104 2" xfId="2070" xr:uid="{00000000-0005-0000-0000-0000C8060000}"/>
    <cellStyle name="Input 104 2 2" xfId="2614" xr:uid="{00000000-0005-0000-0000-0000C9060000}"/>
    <cellStyle name="Input 104 3" xfId="2566" xr:uid="{00000000-0005-0000-0000-0000CA060000}"/>
    <cellStyle name="Input 105" xfId="2022" xr:uid="{00000000-0005-0000-0000-0000CB060000}"/>
    <cellStyle name="Input 105 2" xfId="2071" xr:uid="{00000000-0005-0000-0000-0000CC060000}"/>
    <cellStyle name="Input 105 2 2" xfId="2615" xr:uid="{00000000-0005-0000-0000-0000CD060000}"/>
    <cellStyle name="Input 105 3" xfId="2567" xr:uid="{00000000-0005-0000-0000-0000CE060000}"/>
    <cellStyle name="Input 106" xfId="2023" xr:uid="{00000000-0005-0000-0000-0000CF060000}"/>
    <cellStyle name="Input 106 2" xfId="2072" xr:uid="{00000000-0005-0000-0000-0000D0060000}"/>
    <cellStyle name="Input 106 2 2" xfId="2616" xr:uid="{00000000-0005-0000-0000-0000D1060000}"/>
    <cellStyle name="Input 106 3" xfId="2568" xr:uid="{00000000-0005-0000-0000-0000D2060000}"/>
    <cellStyle name="Input 107" xfId="2024" xr:uid="{00000000-0005-0000-0000-0000D3060000}"/>
    <cellStyle name="Input 107 2" xfId="2073" xr:uid="{00000000-0005-0000-0000-0000D4060000}"/>
    <cellStyle name="Input 107 2 2" xfId="2617" xr:uid="{00000000-0005-0000-0000-0000D5060000}"/>
    <cellStyle name="Input 107 3" xfId="2569" xr:uid="{00000000-0005-0000-0000-0000D6060000}"/>
    <cellStyle name="Input 108" xfId="2025" xr:uid="{00000000-0005-0000-0000-0000D7060000}"/>
    <cellStyle name="Input 108 2" xfId="2074" xr:uid="{00000000-0005-0000-0000-0000D8060000}"/>
    <cellStyle name="Input 108 2 2" xfId="2618" xr:uid="{00000000-0005-0000-0000-0000D9060000}"/>
    <cellStyle name="Input 108 3" xfId="2570" xr:uid="{00000000-0005-0000-0000-0000DA060000}"/>
    <cellStyle name="Input 109" xfId="2026" xr:uid="{00000000-0005-0000-0000-0000DB060000}"/>
    <cellStyle name="Input 109 2" xfId="2075" xr:uid="{00000000-0005-0000-0000-0000DC060000}"/>
    <cellStyle name="Input 109 2 2" xfId="2619" xr:uid="{00000000-0005-0000-0000-0000DD060000}"/>
    <cellStyle name="Input 109 3" xfId="2571" xr:uid="{00000000-0005-0000-0000-0000DE060000}"/>
    <cellStyle name="Input 11" xfId="1877" xr:uid="{00000000-0005-0000-0000-0000DF060000}"/>
    <cellStyle name="Input 11 2" xfId="2076" xr:uid="{00000000-0005-0000-0000-0000E0060000}"/>
    <cellStyle name="Input 11 2 2" xfId="2620" xr:uid="{00000000-0005-0000-0000-0000E1060000}"/>
    <cellStyle name="Input 11 3" xfId="2421" xr:uid="{00000000-0005-0000-0000-0000E2060000}"/>
    <cellStyle name="Input 110" xfId="2027" xr:uid="{00000000-0005-0000-0000-0000E3060000}"/>
    <cellStyle name="Input 110 2" xfId="2077" xr:uid="{00000000-0005-0000-0000-0000E4060000}"/>
    <cellStyle name="Input 110 2 2" xfId="2621" xr:uid="{00000000-0005-0000-0000-0000E5060000}"/>
    <cellStyle name="Input 110 3" xfId="2572" xr:uid="{00000000-0005-0000-0000-0000E6060000}"/>
    <cellStyle name="Input 111" xfId="2011" xr:uid="{00000000-0005-0000-0000-0000E7060000}"/>
    <cellStyle name="Input 111 2" xfId="2078" xr:uid="{00000000-0005-0000-0000-0000E8060000}"/>
    <cellStyle name="Input 111 2 2" xfId="2622" xr:uid="{00000000-0005-0000-0000-0000E9060000}"/>
    <cellStyle name="Input 111 3" xfId="2556" xr:uid="{00000000-0005-0000-0000-0000EA060000}"/>
    <cellStyle name="Input 112" xfId="2013" xr:uid="{00000000-0005-0000-0000-0000EB060000}"/>
    <cellStyle name="Input 112 2" xfId="2079" xr:uid="{00000000-0005-0000-0000-0000EC060000}"/>
    <cellStyle name="Input 112 2 2" xfId="2623" xr:uid="{00000000-0005-0000-0000-0000ED060000}"/>
    <cellStyle name="Input 112 3" xfId="2558" xr:uid="{00000000-0005-0000-0000-0000EE060000}"/>
    <cellStyle name="Input 113" xfId="2028" xr:uid="{00000000-0005-0000-0000-0000EF060000}"/>
    <cellStyle name="Input 113 2" xfId="2080" xr:uid="{00000000-0005-0000-0000-0000F0060000}"/>
    <cellStyle name="Input 113 2 2" xfId="2624" xr:uid="{00000000-0005-0000-0000-0000F1060000}"/>
    <cellStyle name="Input 113 3" xfId="2573" xr:uid="{00000000-0005-0000-0000-0000F2060000}"/>
    <cellStyle name="Input 114" xfId="2029" xr:uid="{00000000-0005-0000-0000-0000F3060000}"/>
    <cellStyle name="Input 114 2" xfId="2081" xr:uid="{00000000-0005-0000-0000-0000F4060000}"/>
    <cellStyle name="Input 114 2 2" xfId="2625" xr:uid="{00000000-0005-0000-0000-0000F5060000}"/>
    <cellStyle name="Input 114 3" xfId="2574" xr:uid="{00000000-0005-0000-0000-0000F6060000}"/>
    <cellStyle name="Input 115" xfId="2030" xr:uid="{00000000-0005-0000-0000-0000F7060000}"/>
    <cellStyle name="Input 115 2" xfId="2082" xr:uid="{00000000-0005-0000-0000-0000F8060000}"/>
    <cellStyle name="Input 115 2 2" xfId="2626" xr:uid="{00000000-0005-0000-0000-0000F9060000}"/>
    <cellStyle name="Input 115 3" xfId="2575" xr:uid="{00000000-0005-0000-0000-0000FA060000}"/>
    <cellStyle name="Input 116" xfId="2034" xr:uid="{00000000-0005-0000-0000-0000FB060000}"/>
    <cellStyle name="Input 116 2" xfId="2083" xr:uid="{00000000-0005-0000-0000-0000FC060000}"/>
    <cellStyle name="Input 116 2 2" xfId="2627" xr:uid="{00000000-0005-0000-0000-0000FD060000}"/>
    <cellStyle name="Input 116 3" xfId="2579" xr:uid="{00000000-0005-0000-0000-0000FE060000}"/>
    <cellStyle name="Input 117" xfId="2032" xr:uid="{00000000-0005-0000-0000-0000FF060000}"/>
    <cellStyle name="Input 117 2" xfId="2084" xr:uid="{00000000-0005-0000-0000-000000070000}"/>
    <cellStyle name="Input 117 2 2" xfId="2628" xr:uid="{00000000-0005-0000-0000-000001070000}"/>
    <cellStyle name="Input 117 3" xfId="2577" xr:uid="{00000000-0005-0000-0000-000002070000}"/>
    <cellStyle name="Input 118" xfId="2035" xr:uid="{00000000-0005-0000-0000-000003070000}"/>
    <cellStyle name="Input 118 2" xfId="2085" xr:uid="{00000000-0005-0000-0000-000004070000}"/>
    <cellStyle name="Input 118 2 2" xfId="2629" xr:uid="{00000000-0005-0000-0000-000005070000}"/>
    <cellStyle name="Input 118 3" xfId="2580" xr:uid="{00000000-0005-0000-0000-000006070000}"/>
    <cellStyle name="Input 119" xfId="2033" xr:uid="{00000000-0005-0000-0000-000007070000}"/>
    <cellStyle name="Input 119 2" xfId="2086" xr:uid="{00000000-0005-0000-0000-000008070000}"/>
    <cellStyle name="Input 119 2 2" xfId="2630" xr:uid="{00000000-0005-0000-0000-000009070000}"/>
    <cellStyle name="Input 119 3" xfId="2578" xr:uid="{00000000-0005-0000-0000-00000A070000}"/>
    <cellStyle name="Input 12" xfId="1930" xr:uid="{00000000-0005-0000-0000-00000B070000}"/>
    <cellStyle name="Input 12 2" xfId="2087" xr:uid="{00000000-0005-0000-0000-00000C070000}"/>
    <cellStyle name="Input 12 2 2" xfId="2631" xr:uid="{00000000-0005-0000-0000-00000D070000}"/>
    <cellStyle name="Input 12 3" xfId="2474" xr:uid="{00000000-0005-0000-0000-00000E070000}"/>
    <cellStyle name="Input 120" xfId="2037" xr:uid="{00000000-0005-0000-0000-00000F070000}"/>
    <cellStyle name="Input 120 2" xfId="2088" xr:uid="{00000000-0005-0000-0000-000010070000}"/>
    <cellStyle name="Input 120 2 2" xfId="2632" xr:uid="{00000000-0005-0000-0000-000011070000}"/>
    <cellStyle name="Input 120 3" xfId="2582" xr:uid="{00000000-0005-0000-0000-000012070000}"/>
    <cellStyle name="Input 121" xfId="2031" xr:uid="{00000000-0005-0000-0000-000013070000}"/>
    <cellStyle name="Input 121 2" xfId="2089" xr:uid="{00000000-0005-0000-0000-000014070000}"/>
    <cellStyle name="Input 121 2 2" xfId="2633" xr:uid="{00000000-0005-0000-0000-000015070000}"/>
    <cellStyle name="Input 121 3" xfId="2576" xr:uid="{00000000-0005-0000-0000-000016070000}"/>
    <cellStyle name="Input 122" xfId="2036" xr:uid="{00000000-0005-0000-0000-000017070000}"/>
    <cellStyle name="Input 122 2" xfId="2090" xr:uid="{00000000-0005-0000-0000-000018070000}"/>
    <cellStyle name="Input 122 2 2" xfId="2634" xr:uid="{00000000-0005-0000-0000-000019070000}"/>
    <cellStyle name="Input 122 3" xfId="2581" xr:uid="{00000000-0005-0000-0000-00001A070000}"/>
    <cellStyle name="Input 123" xfId="2040" xr:uid="{00000000-0005-0000-0000-00001B070000}"/>
    <cellStyle name="Input 123 2" xfId="2091" xr:uid="{00000000-0005-0000-0000-00001C070000}"/>
    <cellStyle name="Input 123 2 2" xfId="2635" xr:uid="{00000000-0005-0000-0000-00001D070000}"/>
    <cellStyle name="Input 123 3" xfId="2585" xr:uid="{00000000-0005-0000-0000-00001E070000}"/>
    <cellStyle name="Input 124" xfId="2038" xr:uid="{00000000-0005-0000-0000-00001F070000}"/>
    <cellStyle name="Input 124 2" xfId="2092" xr:uid="{00000000-0005-0000-0000-000020070000}"/>
    <cellStyle name="Input 124 2 2" xfId="2636" xr:uid="{00000000-0005-0000-0000-000021070000}"/>
    <cellStyle name="Input 124 3" xfId="2583" xr:uid="{00000000-0005-0000-0000-000022070000}"/>
    <cellStyle name="Input 125" xfId="2039" xr:uid="{00000000-0005-0000-0000-000023070000}"/>
    <cellStyle name="Input 125 2" xfId="2093" xr:uid="{00000000-0005-0000-0000-000024070000}"/>
    <cellStyle name="Input 125 2 2" xfId="2637" xr:uid="{00000000-0005-0000-0000-000025070000}"/>
    <cellStyle name="Input 125 3" xfId="2584" xr:uid="{00000000-0005-0000-0000-000026070000}"/>
    <cellStyle name="Input 126" xfId="2041" xr:uid="{00000000-0005-0000-0000-000027070000}"/>
    <cellStyle name="Input 126 2" xfId="2094" xr:uid="{00000000-0005-0000-0000-000028070000}"/>
    <cellStyle name="Input 126 2 2" xfId="2638" xr:uid="{00000000-0005-0000-0000-000029070000}"/>
    <cellStyle name="Input 126 3" xfId="2586" xr:uid="{00000000-0005-0000-0000-00002A070000}"/>
    <cellStyle name="Input 127" xfId="2042" xr:uid="{00000000-0005-0000-0000-00002B070000}"/>
    <cellStyle name="Input 127 2" xfId="2095" xr:uid="{00000000-0005-0000-0000-00002C070000}"/>
    <cellStyle name="Input 127 2 2" xfId="2639" xr:uid="{00000000-0005-0000-0000-00002D070000}"/>
    <cellStyle name="Input 127 3" xfId="2587" xr:uid="{00000000-0005-0000-0000-00002E070000}"/>
    <cellStyle name="Input 128" xfId="2043" xr:uid="{00000000-0005-0000-0000-00002F070000}"/>
    <cellStyle name="Input 128 2" xfId="2096" xr:uid="{00000000-0005-0000-0000-000030070000}"/>
    <cellStyle name="Input 128 2 2" xfId="2640" xr:uid="{00000000-0005-0000-0000-000031070000}"/>
    <cellStyle name="Input 128 3" xfId="2588" xr:uid="{00000000-0005-0000-0000-000032070000}"/>
    <cellStyle name="Input 129" xfId="2044" xr:uid="{00000000-0005-0000-0000-000033070000}"/>
    <cellStyle name="Input 129 2" xfId="2097" xr:uid="{00000000-0005-0000-0000-000034070000}"/>
    <cellStyle name="Input 129 2 2" xfId="2641" xr:uid="{00000000-0005-0000-0000-000035070000}"/>
    <cellStyle name="Input 129 3" xfId="2589" xr:uid="{00000000-0005-0000-0000-000036070000}"/>
    <cellStyle name="Input 13" xfId="1931" xr:uid="{00000000-0005-0000-0000-000037070000}"/>
    <cellStyle name="Input 13 2" xfId="2098" xr:uid="{00000000-0005-0000-0000-000038070000}"/>
    <cellStyle name="Input 13 2 2" xfId="2642" xr:uid="{00000000-0005-0000-0000-000039070000}"/>
    <cellStyle name="Input 13 3" xfId="2475" xr:uid="{00000000-0005-0000-0000-00003A070000}"/>
    <cellStyle name="Input 130" xfId="2045" xr:uid="{00000000-0005-0000-0000-00003B070000}"/>
    <cellStyle name="Input 130 2" xfId="2099" xr:uid="{00000000-0005-0000-0000-00003C070000}"/>
    <cellStyle name="Input 130 2 2" xfId="2643" xr:uid="{00000000-0005-0000-0000-00003D070000}"/>
    <cellStyle name="Input 130 3" xfId="2590" xr:uid="{00000000-0005-0000-0000-00003E070000}"/>
    <cellStyle name="Input 131" xfId="2046" xr:uid="{00000000-0005-0000-0000-00003F070000}"/>
    <cellStyle name="Input 131 2" xfId="2100" xr:uid="{00000000-0005-0000-0000-000040070000}"/>
    <cellStyle name="Input 131 2 2" xfId="2644" xr:uid="{00000000-0005-0000-0000-000041070000}"/>
    <cellStyle name="Input 131 3" xfId="2591" xr:uid="{00000000-0005-0000-0000-000042070000}"/>
    <cellStyle name="Input 132" xfId="2047" xr:uid="{00000000-0005-0000-0000-000043070000}"/>
    <cellStyle name="Input 132 2" xfId="2101" xr:uid="{00000000-0005-0000-0000-000044070000}"/>
    <cellStyle name="Input 132 2 2" xfId="2645" xr:uid="{00000000-0005-0000-0000-000045070000}"/>
    <cellStyle name="Input 132 3" xfId="2592" xr:uid="{00000000-0005-0000-0000-000046070000}"/>
    <cellStyle name="Input 133" xfId="2102" xr:uid="{00000000-0005-0000-0000-000047070000}"/>
    <cellStyle name="Input 133 2" xfId="2646" xr:uid="{00000000-0005-0000-0000-000048070000}"/>
    <cellStyle name="Input 134" xfId="2333" xr:uid="{00000000-0005-0000-0000-000049070000}"/>
    <cellStyle name="Input 134 2" xfId="2950" xr:uid="{00000000-0005-0000-0000-00004A070000}"/>
    <cellStyle name="Input 135" xfId="2312" xr:uid="{00000000-0005-0000-0000-00004B070000}"/>
    <cellStyle name="Input 135 2" xfId="2930" xr:uid="{00000000-0005-0000-0000-00004C070000}"/>
    <cellStyle name="Input 136" xfId="2332" xr:uid="{00000000-0005-0000-0000-00004D070000}"/>
    <cellStyle name="Input 136 2" xfId="2949" xr:uid="{00000000-0005-0000-0000-00004E070000}"/>
    <cellStyle name="Input 137" xfId="2328" xr:uid="{00000000-0005-0000-0000-00004F070000}"/>
    <cellStyle name="Input 137 2" xfId="2946" xr:uid="{00000000-0005-0000-0000-000050070000}"/>
    <cellStyle name="Input 138" xfId="2335" xr:uid="{00000000-0005-0000-0000-000051070000}"/>
    <cellStyle name="Input 138 2" xfId="2952" xr:uid="{00000000-0005-0000-0000-000052070000}"/>
    <cellStyle name="Input 139" xfId="2327" xr:uid="{00000000-0005-0000-0000-000053070000}"/>
    <cellStyle name="Input 139 2" xfId="2945" xr:uid="{00000000-0005-0000-0000-000054070000}"/>
    <cellStyle name="Input 14" xfId="1932" xr:uid="{00000000-0005-0000-0000-000055070000}"/>
    <cellStyle name="Input 14 2" xfId="2103" xr:uid="{00000000-0005-0000-0000-000056070000}"/>
    <cellStyle name="Input 14 2 2" xfId="2647" xr:uid="{00000000-0005-0000-0000-000057070000}"/>
    <cellStyle name="Input 14 3" xfId="2476" xr:uid="{00000000-0005-0000-0000-000058070000}"/>
    <cellStyle name="Input 140" xfId="2349" xr:uid="{00000000-0005-0000-0000-000059070000}"/>
    <cellStyle name="Input 140 2" xfId="2965" xr:uid="{00000000-0005-0000-0000-00005A070000}"/>
    <cellStyle name="Input 141" xfId="2326" xr:uid="{00000000-0005-0000-0000-00005B070000}"/>
    <cellStyle name="Input 141 2" xfId="2944" xr:uid="{00000000-0005-0000-0000-00005C070000}"/>
    <cellStyle name="Input 142" xfId="2351" xr:uid="{00000000-0005-0000-0000-00005D070000}"/>
    <cellStyle name="Input 142 2" xfId="2967" xr:uid="{00000000-0005-0000-0000-00005E070000}"/>
    <cellStyle name="Input 143" xfId="2325" xr:uid="{00000000-0005-0000-0000-00005F070000}"/>
    <cellStyle name="Input 143 2" xfId="2943" xr:uid="{00000000-0005-0000-0000-000060070000}"/>
    <cellStyle name="Input 144" xfId="2352" xr:uid="{00000000-0005-0000-0000-000061070000}"/>
    <cellStyle name="Input 144 2" xfId="2968" xr:uid="{00000000-0005-0000-0000-000062070000}"/>
    <cellStyle name="Input 145" xfId="2324" xr:uid="{00000000-0005-0000-0000-000063070000}"/>
    <cellStyle name="Input 145 2" xfId="2942" xr:uid="{00000000-0005-0000-0000-000064070000}"/>
    <cellStyle name="Input 146" xfId="2336" xr:uid="{00000000-0005-0000-0000-000065070000}"/>
    <cellStyle name="Input 146 2" xfId="2953" xr:uid="{00000000-0005-0000-0000-000066070000}"/>
    <cellStyle name="Input 147" xfId="2323" xr:uid="{00000000-0005-0000-0000-000067070000}"/>
    <cellStyle name="Input 147 2" xfId="2941" xr:uid="{00000000-0005-0000-0000-000068070000}"/>
    <cellStyle name="Input 148" xfId="2337" xr:uid="{00000000-0005-0000-0000-000069070000}"/>
    <cellStyle name="Input 148 2" xfId="2954" xr:uid="{00000000-0005-0000-0000-00006A070000}"/>
    <cellStyle name="Input 149" xfId="2322" xr:uid="{00000000-0005-0000-0000-00006B070000}"/>
    <cellStyle name="Input 149 2" xfId="2940" xr:uid="{00000000-0005-0000-0000-00006C070000}"/>
    <cellStyle name="Input 15" xfId="1933" xr:uid="{00000000-0005-0000-0000-00006D070000}"/>
    <cellStyle name="Input 15 2" xfId="2104" xr:uid="{00000000-0005-0000-0000-00006E070000}"/>
    <cellStyle name="Input 15 2 2" xfId="2648" xr:uid="{00000000-0005-0000-0000-00006F070000}"/>
    <cellStyle name="Input 15 3" xfId="2477" xr:uid="{00000000-0005-0000-0000-000070070000}"/>
    <cellStyle name="Input 150" xfId="2338" xr:uid="{00000000-0005-0000-0000-000071070000}"/>
    <cellStyle name="Input 150 2" xfId="2955" xr:uid="{00000000-0005-0000-0000-000072070000}"/>
    <cellStyle name="Input 151" xfId="2321" xr:uid="{00000000-0005-0000-0000-000073070000}"/>
    <cellStyle name="Input 151 2" xfId="2939" xr:uid="{00000000-0005-0000-0000-000074070000}"/>
    <cellStyle name="Input 152" xfId="2339" xr:uid="{00000000-0005-0000-0000-000075070000}"/>
    <cellStyle name="Input 152 2" xfId="2956" xr:uid="{00000000-0005-0000-0000-000076070000}"/>
    <cellStyle name="Input 153" xfId="2320" xr:uid="{00000000-0005-0000-0000-000077070000}"/>
    <cellStyle name="Input 153 2" xfId="2938" xr:uid="{00000000-0005-0000-0000-000078070000}"/>
    <cellStyle name="Input 154" xfId="2340" xr:uid="{00000000-0005-0000-0000-000079070000}"/>
    <cellStyle name="Input 154 2" xfId="2957" xr:uid="{00000000-0005-0000-0000-00007A070000}"/>
    <cellStyle name="Input 155" xfId="2319" xr:uid="{00000000-0005-0000-0000-00007B070000}"/>
    <cellStyle name="Input 155 2" xfId="2937" xr:uid="{00000000-0005-0000-0000-00007C070000}"/>
    <cellStyle name="Input 156" xfId="2341" xr:uid="{00000000-0005-0000-0000-00007D070000}"/>
    <cellStyle name="Input 156 2" xfId="2958" xr:uid="{00000000-0005-0000-0000-00007E070000}"/>
    <cellStyle name="Input 157" xfId="2318" xr:uid="{00000000-0005-0000-0000-00007F070000}"/>
    <cellStyle name="Input 157 2" xfId="2936" xr:uid="{00000000-0005-0000-0000-000080070000}"/>
    <cellStyle name="Input 158" xfId="2342" xr:uid="{00000000-0005-0000-0000-000081070000}"/>
    <cellStyle name="Input 158 2" xfId="2959" xr:uid="{00000000-0005-0000-0000-000082070000}"/>
    <cellStyle name="Input 159" xfId="2317" xr:uid="{00000000-0005-0000-0000-000083070000}"/>
    <cellStyle name="Input 159 2" xfId="2935" xr:uid="{00000000-0005-0000-0000-000084070000}"/>
    <cellStyle name="Input 16" xfId="1934" xr:uid="{00000000-0005-0000-0000-000085070000}"/>
    <cellStyle name="Input 16 2" xfId="2105" xr:uid="{00000000-0005-0000-0000-000086070000}"/>
    <cellStyle name="Input 16 2 2" xfId="2649" xr:uid="{00000000-0005-0000-0000-000087070000}"/>
    <cellStyle name="Input 16 3" xfId="2478" xr:uid="{00000000-0005-0000-0000-000088070000}"/>
    <cellStyle name="Input 160" xfId="2343" xr:uid="{00000000-0005-0000-0000-000089070000}"/>
    <cellStyle name="Input 160 2" xfId="2960" xr:uid="{00000000-0005-0000-0000-00008A070000}"/>
    <cellStyle name="Input 161" xfId="2316" xr:uid="{00000000-0005-0000-0000-00008B070000}"/>
    <cellStyle name="Input 161 2" xfId="2934" xr:uid="{00000000-0005-0000-0000-00008C070000}"/>
    <cellStyle name="Input 162" xfId="2344" xr:uid="{00000000-0005-0000-0000-00008D070000}"/>
    <cellStyle name="Input 162 2" xfId="2961" xr:uid="{00000000-0005-0000-0000-00008E070000}"/>
    <cellStyle name="Input 163" xfId="2315" xr:uid="{00000000-0005-0000-0000-00008F070000}"/>
    <cellStyle name="Input 163 2" xfId="2933" xr:uid="{00000000-0005-0000-0000-000090070000}"/>
    <cellStyle name="Input 164" xfId="2350" xr:uid="{00000000-0005-0000-0000-000091070000}"/>
    <cellStyle name="Input 164 2" xfId="2966" xr:uid="{00000000-0005-0000-0000-000092070000}"/>
    <cellStyle name="Input 165" xfId="2314" xr:uid="{00000000-0005-0000-0000-000093070000}"/>
    <cellStyle name="Input 165 2" xfId="2932" xr:uid="{00000000-0005-0000-0000-000094070000}"/>
    <cellStyle name="Input 166" xfId="2353" xr:uid="{00000000-0005-0000-0000-000095070000}"/>
    <cellStyle name="Input 166 2" xfId="2969" xr:uid="{00000000-0005-0000-0000-000096070000}"/>
    <cellStyle name="Input 167" xfId="2313" xr:uid="{00000000-0005-0000-0000-000097070000}"/>
    <cellStyle name="Input 167 2" xfId="2931" xr:uid="{00000000-0005-0000-0000-000098070000}"/>
    <cellStyle name="Input 168" xfId="2361" xr:uid="{00000000-0005-0000-0000-000099070000}"/>
    <cellStyle name="Input 169" xfId="2862" xr:uid="{00000000-0005-0000-0000-00009A070000}"/>
    <cellStyle name="Input 17" xfId="1935" xr:uid="{00000000-0005-0000-0000-00009B070000}"/>
    <cellStyle name="Input 17 2" xfId="2106" xr:uid="{00000000-0005-0000-0000-00009C070000}"/>
    <cellStyle name="Input 17 2 2" xfId="2650" xr:uid="{00000000-0005-0000-0000-00009D070000}"/>
    <cellStyle name="Input 17 3" xfId="2479" xr:uid="{00000000-0005-0000-0000-00009E070000}"/>
    <cellStyle name="Input 18" xfId="1936" xr:uid="{00000000-0005-0000-0000-00009F070000}"/>
    <cellStyle name="Input 18 2" xfId="2107" xr:uid="{00000000-0005-0000-0000-0000A0070000}"/>
    <cellStyle name="Input 18 2 2" xfId="2651" xr:uid="{00000000-0005-0000-0000-0000A1070000}"/>
    <cellStyle name="Input 18 3" xfId="2480" xr:uid="{00000000-0005-0000-0000-0000A2070000}"/>
    <cellStyle name="Input 19" xfId="1937" xr:uid="{00000000-0005-0000-0000-0000A3070000}"/>
    <cellStyle name="Input 19 2" xfId="2108" xr:uid="{00000000-0005-0000-0000-0000A4070000}"/>
    <cellStyle name="Input 19 2 2" xfId="2652" xr:uid="{00000000-0005-0000-0000-0000A5070000}"/>
    <cellStyle name="Input 19 3" xfId="2481" xr:uid="{00000000-0005-0000-0000-0000A6070000}"/>
    <cellStyle name="Input 2" xfId="1886" xr:uid="{00000000-0005-0000-0000-0000A7070000}"/>
    <cellStyle name="Input 2 2" xfId="2109" xr:uid="{00000000-0005-0000-0000-0000A8070000}"/>
    <cellStyle name="Input 2 2 2" xfId="2653" xr:uid="{00000000-0005-0000-0000-0000A9070000}"/>
    <cellStyle name="Input 2 3" xfId="2430" xr:uid="{00000000-0005-0000-0000-0000AA070000}"/>
    <cellStyle name="Input 20" xfId="1884" xr:uid="{00000000-0005-0000-0000-0000AB070000}"/>
    <cellStyle name="Input 20 2" xfId="2110" xr:uid="{00000000-0005-0000-0000-0000AC070000}"/>
    <cellStyle name="Input 20 2 2" xfId="2654" xr:uid="{00000000-0005-0000-0000-0000AD070000}"/>
    <cellStyle name="Input 20 3" xfId="2428" xr:uid="{00000000-0005-0000-0000-0000AE070000}"/>
    <cellStyle name="Input 21" xfId="1874" xr:uid="{00000000-0005-0000-0000-0000AF070000}"/>
    <cellStyle name="Input 21 2" xfId="2111" xr:uid="{00000000-0005-0000-0000-0000B0070000}"/>
    <cellStyle name="Input 21 2 2" xfId="2655" xr:uid="{00000000-0005-0000-0000-0000B1070000}"/>
    <cellStyle name="Input 21 3" xfId="2418" xr:uid="{00000000-0005-0000-0000-0000B2070000}"/>
    <cellStyle name="Input 22" xfId="1881" xr:uid="{00000000-0005-0000-0000-0000B3070000}"/>
    <cellStyle name="Input 22 2" xfId="2112" xr:uid="{00000000-0005-0000-0000-0000B4070000}"/>
    <cellStyle name="Input 22 2 2" xfId="2656" xr:uid="{00000000-0005-0000-0000-0000B5070000}"/>
    <cellStyle name="Input 22 3" xfId="2425" xr:uid="{00000000-0005-0000-0000-0000B6070000}"/>
    <cellStyle name="Input 23" xfId="1942" xr:uid="{00000000-0005-0000-0000-0000B7070000}"/>
    <cellStyle name="Input 23 2" xfId="2113" xr:uid="{00000000-0005-0000-0000-0000B8070000}"/>
    <cellStyle name="Input 23 2 2" xfId="2657" xr:uid="{00000000-0005-0000-0000-0000B9070000}"/>
    <cellStyle name="Input 23 3" xfId="2486" xr:uid="{00000000-0005-0000-0000-0000BA070000}"/>
    <cellStyle name="Input 24" xfId="1938" xr:uid="{00000000-0005-0000-0000-0000BB070000}"/>
    <cellStyle name="Input 24 2" xfId="2114" xr:uid="{00000000-0005-0000-0000-0000BC070000}"/>
    <cellStyle name="Input 24 2 2" xfId="2658" xr:uid="{00000000-0005-0000-0000-0000BD070000}"/>
    <cellStyle name="Input 24 3" xfId="2482" xr:uid="{00000000-0005-0000-0000-0000BE070000}"/>
    <cellStyle name="Input 25" xfId="1941" xr:uid="{00000000-0005-0000-0000-0000BF070000}"/>
    <cellStyle name="Input 25 2" xfId="2115" xr:uid="{00000000-0005-0000-0000-0000C0070000}"/>
    <cellStyle name="Input 25 2 2" xfId="2659" xr:uid="{00000000-0005-0000-0000-0000C1070000}"/>
    <cellStyle name="Input 25 3" xfId="2485" xr:uid="{00000000-0005-0000-0000-0000C2070000}"/>
    <cellStyle name="Input 26" xfId="1945" xr:uid="{00000000-0005-0000-0000-0000C3070000}"/>
    <cellStyle name="Input 26 2" xfId="2116" xr:uid="{00000000-0005-0000-0000-0000C4070000}"/>
    <cellStyle name="Input 26 2 2" xfId="2660" xr:uid="{00000000-0005-0000-0000-0000C5070000}"/>
    <cellStyle name="Input 26 3" xfId="2489" xr:uid="{00000000-0005-0000-0000-0000C6070000}"/>
    <cellStyle name="Input 27" xfId="1946" xr:uid="{00000000-0005-0000-0000-0000C7070000}"/>
    <cellStyle name="Input 27 2" xfId="2117" xr:uid="{00000000-0005-0000-0000-0000C8070000}"/>
    <cellStyle name="Input 27 2 2" xfId="2661" xr:uid="{00000000-0005-0000-0000-0000C9070000}"/>
    <cellStyle name="Input 27 3" xfId="2490" xr:uid="{00000000-0005-0000-0000-0000CA070000}"/>
    <cellStyle name="Input 28" xfId="1947" xr:uid="{00000000-0005-0000-0000-0000CB070000}"/>
    <cellStyle name="Input 28 2" xfId="2118" xr:uid="{00000000-0005-0000-0000-0000CC070000}"/>
    <cellStyle name="Input 28 2 2" xfId="2662" xr:uid="{00000000-0005-0000-0000-0000CD070000}"/>
    <cellStyle name="Input 28 3" xfId="2491" xr:uid="{00000000-0005-0000-0000-0000CE070000}"/>
    <cellStyle name="Input 29" xfId="1948" xr:uid="{00000000-0005-0000-0000-0000CF070000}"/>
    <cellStyle name="Input 29 2" xfId="2119" xr:uid="{00000000-0005-0000-0000-0000D0070000}"/>
    <cellStyle name="Input 29 2 2" xfId="2663" xr:uid="{00000000-0005-0000-0000-0000D1070000}"/>
    <cellStyle name="Input 29 3" xfId="2492" xr:uid="{00000000-0005-0000-0000-0000D2070000}"/>
    <cellStyle name="Input 3" xfId="1875" xr:uid="{00000000-0005-0000-0000-0000D3070000}"/>
    <cellStyle name="Input 3 2" xfId="2120" xr:uid="{00000000-0005-0000-0000-0000D4070000}"/>
    <cellStyle name="Input 3 2 2" xfId="2664" xr:uid="{00000000-0005-0000-0000-0000D5070000}"/>
    <cellStyle name="Input 3 3" xfId="2419" xr:uid="{00000000-0005-0000-0000-0000D6070000}"/>
    <cellStyle name="Input 30" xfId="1949" xr:uid="{00000000-0005-0000-0000-0000D7070000}"/>
    <cellStyle name="Input 30 2" xfId="2121" xr:uid="{00000000-0005-0000-0000-0000D8070000}"/>
    <cellStyle name="Input 30 2 2" xfId="2665" xr:uid="{00000000-0005-0000-0000-0000D9070000}"/>
    <cellStyle name="Input 30 3" xfId="2493" xr:uid="{00000000-0005-0000-0000-0000DA070000}"/>
    <cellStyle name="Input 31" xfId="1950" xr:uid="{00000000-0005-0000-0000-0000DB070000}"/>
    <cellStyle name="Input 31 2" xfId="2122" xr:uid="{00000000-0005-0000-0000-0000DC070000}"/>
    <cellStyle name="Input 31 2 2" xfId="2666" xr:uid="{00000000-0005-0000-0000-0000DD070000}"/>
    <cellStyle name="Input 31 3" xfId="2494" xr:uid="{00000000-0005-0000-0000-0000DE070000}"/>
    <cellStyle name="Input 32" xfId="1951" xr:uid="{00000000-0005-0000-0000-0000DF070000}"/>
    <cellStyle name="Input 32 2" xfId="2123" xr:uid="{00000000-0005-0000-0000-0000E0070000}"/>
    <cellStyle name="Input 32 2 2" xfId="2667" xr:uid="{00000000-0005-0000-0000-0000E1070000}"/>
    <cellStyle name="Input 32 3" xfId="2495" xr:uid="{00000000-0005-0000-0000-0000E2070000}"/>
    <cellStyle name="Input 33" xfId="1943" xr:uid="{00000000-0005-0000-0000-0000E3070000}"/>
    <cellStyle name="Input 33 2" xfId="2124" xr:uid="{00000000-0005-0000-0000-0000E4070000}"/>
    <cellStyle name="Input 33 2 2" xfId="2668" xr:uid="{00000000-0005-0000-0000-0000E5070000}"/>
    <cellStyle name="Input 33 3" xfId="2487" xr:uid="{00000000-0005-0000-0000-0000E6070000}"/>
    <cellStyle name="Input 34" xfId="1939" xr:uid="{00000000-0005-0000-0000-0000E7070000}"/>
    <cellStyle name="Input 34 2" xfId="2125" xr:uid="{00000000-0005-0000-0000-0000E8070000}"/>
    <cellStyle name="Input 34 2 2" xfId="2669" xr:uid="{00000000-0005-0000-0000-0000E9070000}"/>
    <cellStyle name="Input 34 3" xfId="2483" xr:uid="{00000000-0005-0000-0000-0000EA070000}"/>
    <cellStyle name="Input 35" xfId="1944" xr:uid="{00000000-0005-0000-0000-0000EB070000}"/>
    <cellStyle name="Input 35 2" xfId="2126" xr:uid="{00000000-0005-0000-0000-0000EC070000}"/>
    <cellStyle name="Input 35 2 2" xfId="2670" xr:uid="{00000000-0005-0000-0000-0000ED070000}"/>
    <cellStyle name="Input 35 3" xfId="2488" xr:uid="{00000000-0005-0000-0000-0000EE070000}"/>
    <cellStyle name="Input 36" xfId="1940" xr:uid="{00000000-0005-0000-0000-0000EF070000}"/>
    <cellStyle name="Input 36 2" xfId="2127" xr:uid="{00000000-0005-0000-0000-0000F0070000}"/>
    <cellStyle name="Input 36 2 2" xfId="2671" xr:uid="{00000000-0005-0000-0000-0000F1070000}"/>
    <cellStyle name="Input 36 3" xfId="2484" xr:uid="{00000000-0005-0000-0000-0000F2070000}"/>
    <cellStyle name="Input 37" xfId="1952" xr:uid="{00000000-0005-0000-0000-0000F3070000}"/>
    <cellStyle name="Input 37 2" xfId="2128" xr:uid="{00000000-0005-0000-0000-0000F4070000}"/>
    <cellStyle name="Input 37 2 2" xfId="2672" xr:uid="{00000000-0005-0000-0000-0000F5070000}"/>
    <cellStyle name="Input 37 3" xfId="2496" xr:uid="{00000000-0005-0000-0000-0000F6070000}"/>
    <cellStyle name="Input 38" xfId="1953" xr:uid="{00000000-0005-0000-0000-0000F7070000}"/>
    <cellStyle name="Input 38 2" xfId="2129" xr:uid="{00000000-0005-0000-0000-0000F8070000}"/>
    <cellStyle name="Input 38 2 2" xfId="2673" xr:uid="{00000000-0005-0000-0000-0000F9070000}"/>
    <cellStyle name="Input 38 3" xfId="2497" xr:uid="{00000000-0005-0000-0000-0000FA070000}"/>
    <cellStyle name="Input 39" xfId="1954" xr:uid="{00000000-0005-0000-0000-0000FB070000}"/>
    <cellStyle name="Input 39 2" xfId="2130" xr:uid="{00000000-0005-0000-0000-0000FC070000}"/>
    <cellStyle name="Input 39 2 2" xfId="2674" xr:uid="{00000000-0005-0000-0000-0000FD070000}"/>
    <cellStyle name="Input 39 3" xfId="2498" xr:uid="{00000000-0005-0000-0000-0000FE070000}"/>
    <cellStyle name="Input 4" xfId="1882" xr:uid="{00000000-0005-0000-0000-0000FF070000}"/>
    <cellStyle name="Input 4 2" xfId="2131" xr:uid="{00000000-0005-0000-0000-000000080000}"/>
    <cellStyle name="Input 4 2 2" xfId="2675" xr:uid="{00000000-0005-0000-0000-000001080000}"/>
    <cellStyle name="Input 4 3" xfId="2426" xr:uid="{00000000-0005-0000-0000-000002080000}"/>
    <cellStyle name="Input 40" xfId="1955" xr:uid="{00000000-0005-0000-0000-000003080000}"/>
    <cellStyle name="Input 40 2" xfId="2132" xr:uid="{00000000-0005-0000-0000-000004080000}"/>
    <cellStyle name="Input 40 2 2" xfId="2676" xr:uid="{00000000-0005-0000-0000-000005080000}"/>
    <cellStyle name="Input 40 3" xfId="2499" xr:uid="{00000000-0005-0000-0000-000006080000}"/>
    <cellStyle name="Input 41" xfId="1956" xr:uid="{00000000-0005-0000-0000-000007080000}"/>
    <cellStyle name="Input 41 2" xfId="2133" xr:uid="{00000000-0005-0000-0000-000008080000}"/>
    <cellStyle name="Input 41 2 2" xfId="2677" xr:uid="{00000000-0005-0000-0000-000009080000}"/>
    <cellStyle name="Input 41 3" xfId="2500" xr:uid="{00000000-0005-0000-0000-00000A080000}"/>
    <cellStyle name="Input 42" xfId="1959" xr:uid="{00000000-0005-0000-0000-00000B080000}"/>
    <cellStyle name="Input 42 2" xfId="2134" xr:uid="{00000000-0005-0000-0000-00000C080000}"/>
    <cellStyle name="Input 42 2 2" xfId="2678" xr:uid="{00000000-0005-0000-0000-00000D080000}"/>
    <cellStyle name="Input 42 3" xfId="2503" xr:uid="{00000000-0005-0000-0000-00000E080000}"/>
    <cellStyle name="Input 43" xfId="1957" xr:uid="{00000000-0005-0000-0000-00000F080000}"/>
    <cellStyle name="Input 43 2" xfId="2135" xr:uid="{00000000-0005-0000-0000-000010080000}"/>
    <cellStyle name="Input 43 2 2" xfId="2679" xr:uid="{00000000-0005-0000-0000-000011080000}"/>
    <cellStyle name="Input 43 3" xfId="2501" xr:uid="{00000000-0005-0000-0000-000012080000}"/>
    <cellStyle name="Input 44" xfId="1958" xr:uid="{00000000-0005-0000-0000-000013080000}"/>
    <cellStyle name="Input 44 2" xfId="2136" xr:uid="{00000000-0005-0000-0000-000014080000}"/>
    <cellStyle name="Input 44 2 2" xfId="2680" xr:uid="{00000000-0005-0000-0000-000015080000}"/>
    <cellStyle name="Input 44 3" xfId="2502" xr:uid="{00000000-0005-0000-0000-000016080000}"/>
    <cellStyle name="Input 45" xfId="1960" xr:uid="{00000000-0005-0000-0000-000017080000}"/>
    <cellStyle name="Input 45 2" xfId="2137" xr:uid="{00000000-0005-0000-0000-000018080000}"/>
    <cellStyle name="Input 45 2 2" xfId="2681" xr:uid="{00000000-0005-0000-0000-000019080000}"/>
    <cellStyle name="Input 45 3" xfId="2504" xr:uid="{00000000-0005-0000-0000-00001A080000}"/>
    <cellStyle name="Input 46" xfId="1961" xr:uid="{00000000-0005-0000-0000-00001B080000}"/>
    <cellStyle name="Input 46 2" xfId="2138" xr:uid="{00000000-0005-0000-0000-00001C080000}"/>
    <cellStyle name="Input 46 2 2" xfId="2682" xr:uid="{00000000-0005-0000-0000-00001D080000}"/>
    <cellStyle name="Input 46 3" xfId="2505" xr:uid="{00000000-0005-0000-0000-00001E080000}"/>
    <cellStyle name="Input 47" xfId="1962" xr:uid="{00000000-0005-0000-0000-00001F080000}"/>
    <cellStyle name="Input 47 2" xfId="2139" xr:uid="{00000000-0005-0000-0000-000020080000}"/>
    <cellStyle name="Input 47 2 2" xfId="2683" xr:uid="{00000000-0005-0000-0000-000021080000}"/>
    <cellStyle name="Input 47 3" xfId="2506" xr:uid="{00000000-0005-0000-0000-000022080000}"/>
    <cellStyle name="Input 48" xfId="1963" xr:uid="{00000000-0005-0000-0000-000023080000}"/>
    <cellStyle name="Input 48 2" xfId="2140" xr:uid="{00000000-0005-0000-0000-000024080000}"/>
    <cellStyle name="Input 48 2 2" xfId="2684" xr:uid="{00000000-0005-0000-0000-000025080000}"/>
    <cellStyle name="Input 48 3" xfId="2507" xr:uid="{00000000-0005-0000-0000-000026080000}"/>
    <cellStyle name="Input 49" xfId="1964" xr:uid="{00000000-0005-0000-0000-000027080000}"/>
    <cellStyle name="Input 49 2" xfId="2141" xr:uid="{00000000-0005-0000-0000-000028080000}"/>
    <cellStyle name="Input 49 2 2" xfId="2685" xr:uid="{00000000-0005-0000-0000-000029080000}"/>
    <cellStyle name="Input 49 3" xfId="2508" xr:uid="{00000000-0005-0000-0000-00002A080000}"/>
    <cellStyle name="Input 5" xfId="1876" xr:uid="{00000000-0005-0000-0000-00002B080000}"/>
    <cellStyle name="Input 5 2" xfId="2142" xr:uid="{00000000-0005-0000-0000-00002C080000}"/>
    <cellStyle name="Input 5 2 2" xfId="2686" xr:uid="{00000000-0005-0000-0000-00002D080000}"/>
    <cellStyle name="Input 5 3" xfId="2420" xr:uid="{00000000-0005-0000-0000-00002E080000}"/>
    <cellStyle name="Input 50" xfId="1965" xr:uid="{00000000-0005-0000-0000-00002F080000}"/>
    <cellStyle name="Input 50 2" xfId="2143" xr:uid="{00000000-0005-0000-0000-000030080000}"/>
    <cellStyle name="Input 50 2 2" xfId="2687" xr:uid="{00000000-0005-0000-0000-000031080000}"/>
    <cellStyle name="Input 50 3" xfId="2509" xr:uid="{00000000-0005-0000-0000-000032080000}"/>
    <cellStyle name="Input 51" xfId="1966" xr:uid="{00000000-0005-0000-0000-000033080000}"/>
    <cellStyle name="Input 51 2" xfId="2144" xr:uid="{00000000-0005-0000-0000-000034080000}"/>
    <cellStyle name="Input 51 2 2" xfId="2688" xr:uid="{00000000-0005-0000-0000-000035080000}"/>
    <cellStyle name="Input 51 3" xfId="2510" xr:uid="{00000000-0005-0000-0000-000036080000}"/>
    <cellStyle name="Input 52" xfId="1967" xr:uid="{00000000-0005-0000-0000-000037080000}"/>
    <cellStyle name="Input 52 2" xfId="2145" xr:uid="{00000000-0005-0000-0000-000038080000}"/>
    <cellStyle name="Input 52 2 2" xfId="2689" xr:uid="{00000000-0005-0000-0000-000039080000}"/>
    <cellStyle name="Input 52 3" xfId="2511" xr:uid="{00000000-0005-0000-0000-00003A080000}"/>
    <cellStyle name="Input 53" xfId="1968" xr:uid="{00000000-0005-0000-0000-00003B080000}"/>
    <cellStyle name="Input 53 2" xfId="2146" xr:uid="{00000000-0005-0000-0000-00003C080000}"/>
    <cellStyle name="Input 53 2 2" xfId="2690" xr:uid="{00000000-0005-0000-0000-00003D080000}"/>
    <cellStyle name="Input 53 3" xfId="2512" xr:uid="{00000000-0005-0000-0000-00003E080000}"/>
    <cellStyle name="Input 54" xfId="1969" xr:uid="{00000000-0005-0000-0000-00003F080000}"/>
    <cellStyle name="Input 54 2" xfId="2147" xr:uid="{00000000-0005-0000-0000-000040080000}"/>
    <cellStyle name="Input 54 2 2" xfId="2691" xr:uid="{00000000-0005-0000-0000-000041080000}"/>
    <cellStyle name="Input 54 3" xfId="2513" xr:uid="{00000000-0005-0000-0000-000042080000}"/>
    <cellStyle name="Input 55" xfId="1970" xr:uid="{00000000-0005-0000-0000-000043080000}"/>
    <cellStyle name="Input 55 2" xfId="2148" xr:uid="{00000000-0005-0000-0000-000044080000}"/>
    <cellStyle name="Input 55 2 2" xfId="2692" xr:uid="{00000000-0005-0000-0000-000045080000}"/>
    <cellStyle name="Input 55 3" xfId="2514" xr:uid="{00000000-0005-0000-0000-000046080000}"/>
    <cellStyle name="Input 56" xfId="1973" xr:uid="{00000000-0005-0000-0000-000047080000}"/>
    <cellStyle name="Input 56 2" xfId="2149" xr:uid="{00000000-0005-0000-0000-000048080000}"/>
    <cellStyle name="Input 56 2 2" xfId="2693" xr:uid="{00000000-0005-0000-0000-000049080000}"/>
    <cellStyle name="Input 56 3" xfId="2517" xr:uid="{00000000-0005-0000-0000-00004A080000}"/>
    <cellStyle name="Input 57" xfId="1971" xr:uid="{00000000-0005-0000-0000-00004B080000}"/>
    <cellStyle name="Input 57 2" xfId="2150" xr:uid="{00000000-0005-0000-0000-00004C080000}"/>
    <cellStyle name="Input 57 2 2" xfId="2694" xr:uid="{00000000-0005-0000-0000-00004D080000}"/>
    <cellStyle name="Input 57 3" xfId="2515" xr:uid="{00000000-0005-0000-0000-00004E080000}"/>
    <cellStyle name="Input 58" xfId="1972" xr:uid="{00000000-0005-0000-0000-00004F080000}"/>
    <cellStyle name="Input 58 2" xfId="2151" xr:uid="{00000000-0005-0000-0000-000050080000}"/>
    <cellStyle name="Input 58 2 2" xfId="2695" xr:uid="{00000000-0005-0000-0000-000051080000}"/>
    <cellStyle name="Input 58 3" xfId="2516" xr:uid="{00000000-0005-0000-0000-000052080000}"/>
    <cellStyle name="Input 59" xfId="1974" xr:uid="{00000000-0005-0000-0000-000053080000}"/>
    <cellStyle name="Input 59 2" xfId="2152" xr:uid="{00000000-0005-0000-0000-000054080000}"/>
    <cellStyle name="Input 59 2 2" xfId="2696" xr:uid="{00000000-0005-0000-0000-000055080000}"/>
    <cellStyle name="Input 59 3" xfId="2518" xr:uid="{00000000-0005-0000-0000-000056080000}"/>
    <cellStyle name="Input 6" xfId="1926" xr:uid="{00000000-0005-0000-0000-000057080000}"/>
    <cellStyle name="Input 6 2" xfId="2153" xr:uid="{00000000-0005-0000-0000-000058080000}"/>
    <cellStyle name="Input 6 2 2" xfId="2697" xr:uid="{00000000-0005-0000-0000-000059080000}"/>
    <cellStyle name="Input 6 3" xfId="2470" xr:uid="{00000000-0005-0000-0000-00005A080000}"/>
    <cellStyle name="Input 60" xfId="1975" xr:uid="{00000000-0005-0000-0000-00005B080000}"/>
    <cellStyle name="Input 60 2" xfId="2154" xr:uid="{00000000-0005-0000-0000-00005C080000}"/>
    <cellStyle name="Input 60 2 2" xfId="2698" xr:uid="{00000000-0005-0000-0000-00005D080000}"/>
    <cellStyle name="Input 60 3" xfId="2519" xr:uid="{00000000-0005-0000-0000-00005E080000}"/>
    <cellStyle name="Input 61" xfId="1976" xr:uid="{00000000-0005-0000-0000-00005F080000}"/>
    <cellStyle name="Input 61 2" xfId="2155" xr:uid="{00000000-0005-0000-0000-000060080000}"/>
    <cellStyle name="Input 61 2 2" xfId="2699" xr:uid="{00000000-0005-0000-0000-000061080000}"/>
    <cellStyle name="Input 61 3" xfId="2520" xr:uid="{00000000-0005-0000-0000-000062080000}"/>
    <cellStyle name="Input 62" xfId="1977" xr:uid="{00000000-0005-0000-0000-000063080000}"/>
    <cellStyle name="Input 62 2" xfId="2156" xr:uid="{00000000-0005-0000-0000-000064080000}"/>
    <cellStyle name="Input 62 2 2" xfId="2700" xr:uid="{00000000-0005-0000-0000-000065080000}"/>
    <cellStyle name="Input 62 3" xfId="2521" xr:uid="{00000000-0005-0000-0000-000066080000}"/>
    <cellStyle name="Input 63" xfId="1978" xr:uid="{00000000-0005-0000-0000-000067080000}"/>
    <cellStyle name="Input 63 2" xfId="2157" xr:uid="{00000000-0005-0000-0000-000068080000}"/>
    <cellStyle name="Input 63 2 2" xfId="2701" xr:uid="{00000000-0005-0000-0000-000069080000}"/>
    <cellStyle name="Input 63 3" xfId="2522" xr:uid="{00000000-0005-0000-0000-00006A080000}"/>
    <cellStyle name="Input 64" xfId="1979" xr:uid="{00000000-0005-0000-0000-00006B080000}"/>
    <cellStyle name="Input 64 2" xfId="2158" xr:uid="{00000000-0005-0000-0000-00006C080000}"/>
    <cellStyle name="Input 64 2 2" xfId="2702" xr:uid="{00000000-0005-0000-0000-00006D080000}"/>
    <cellStyle name="Input 64 3" xfId="2523" xr:uid="{00000000-0005-0000-0000-00006E080000}"/>
    <cellStyle name="Input 65" xfId="1980" xr:uid="{00000000-0005-0000-0000-00006F080000}"/>
    <cellStyle name="Input 65 2" xfId="2159" xr:uid="{00000000-0005-0000-0000-000070080000}"/>
    <cellStyle name="Input 65 2 2" xfId="2703" xr:uid="{00000000-0005-0000-0000-000071080000}"/>
    <cellStyle name="Input 65 3" xfId="2524" xr:uid="{00000000-0005-0000-0000-000072080000}"/>
    <cellStyle name="Input 66" xfId="1981" xr:uid="{00000000-0005-0000-0000-000073080000}"/>
    <cellStyle name="Input 66 2" xfId="2160" xr:uid="{00000000-0005-0000-0000-000074080000}"/>
    <cellStyle name="Input 66 2 2" xfId="2704" xr:uid="{00000000-0005-0000-0000-000075080000}"/>
    <cellStyle name="Input 66 3" xfId="2525" xr:uid="{00000000-0005-0000-0000-000076080000}"/>
    <cellStyle name="Input 67" xfId="1982" xr:uid="{00000000-0005-0000-0000-000077080000}"/>
    <cellStyle name="Input 67 2" xfId="2161" xr:uid="{00000000-0005-0000-0000-000078080000}"/>
    <cellStyle name="Input 67 2 2" xfId="2705" xr:uid="{00000000-0005-0000-0000-000079080000}"/>
    <cellStyle name="Input 67 3" xfId="2526" xr:uid="{00000000-0005-0000-0000-00007A080000}"/>
    <cellStyle name="Input 68" xfId="1983" xr:uid="{00000000-0005-0000-0000-00007B080000}"/>
    <cellStyle name="Input 68 2" xfId="2162" xr:uid="{00000000-0005-0000-0000-00007C080000}"/>
    <cellStyle name="Input 68 2 2" xfId="2706" xr:uid="{00000000-0005-0000-0000-00007D080000}"/>
    <cellStyle name="Input 68 3" xfId="2527" xr:uid="{00000000-0005-0000-0000-00007E080000}"/>
    <cellStyle name="Input 69" xfId="1984" xr:uid="{00000000-0005-0000-0000-00007F080000}"/>
    <cellStyle name="Input 69 2" xfId="2163" xr:uid="{00000000-0005-0000-0000-000080080000}"/>
    <cellStyle name="Input 69 2 2" xfId="2707" xr:uid="{00000000-0005-0000-0000-000081080000}"/>
    <cellStyle name="Input 69 3" xfId="2528" xr:uid="{00000000-0005-0000-0000-000082080000}"/>
    <cellStyle name="Input 7" xfId="1927" xr:uid="{00000000-0005-0000-0000-000083080000}"/>
    <cellStyle name="Input 7 2" xfId="2164" xr:uid="{00000000-0005-0000-0000-000084080000}"/>
    <cellStyle name="Input 7 2 2" xfId="2708" xr:uid="{00000000-0005-0000-0000-000085080000}"/>
    <cellStyle name="Input 7 3" xfId="2471" xr:uid="{00000000-0005-0000-0000-000086080000}"/>
    <cellStyle name="Input 70" xfId="1985" xr:uid="{00000000-0005-0000-0000-000087080000}"/>
    <cellStyle name="Input 70 2" xfId="2165" xr:uid="{00000000-0005-0000-0000-000088080000}"/>
    <cellStyle name="Input 70 2 2" xfId="2709" xr:uid="{00000000-0005-0000-0000-000089080000}"/>
    <cellStyle name="Input 70 3" xfId="2529" xr:uid="{00000000-0005-0000-0000-00008A080000}"/>
    <cellStyle name="Input 71" xfId="1986" xr:uid="{00000000-0005-0000-0000-00008B080000}"/>
    <cellStyle name="Input 71 2" xfId="2166" xr:uid="{00000000-0005-0000-0000-00008C080000}"/>
    <cellStyle name="Input 71 2 2" xfId="2710" xr:uid="{00000000-0005-0000-0000-00008D080000}"/>
    <cellStyle name="Input 71 3" xfId="2530" xr:uid="{00000000-0005-0000-0000-00008E080000}"/>
    <cellStyle name="Input 72" xfId="1987" xr:uid="{00000000-0005-0000-0000-00008F080000}"/>
    <cellStyle name="Input 72 2" xfId="2167" xr:uid="{00000000-0005-0000-0000-000090080000}"/>
    <cellStyle name="Input 72 2 2" xfId="2711" xr:uid="{00000000-0005-0000-0000-000091080000}"/>
    <cellStyle name="Input 72 3" xfId="2531" xr:uid="{00000000-0005-0000-0000-000092080000}"/>
    <cellStyle name="Input 73" xfId="1988" xr:uid="{00000000-0005-0000-0000-000093080000}"/>
    <cellStyle name="Input 73 2" xfId="2168" xr:uid="{00000000-0005-0000-0000-000094080000}"/>
    <cellStyle name="Input 73 2 2" xfId="2712" xr:uid="{00000000-0005-0000-0000-000095080000}"/>
    <cellStyle name="Input 73 3" xfId="2532" xr:uid="{00000000-0005-0000-0000-000096080000}"/>
    <cellStyle name="Input 74" xfId="1989" xr:uid="{00000000-0005-0000-0000-000097080000}"/>
    <cellStyle name="Input 74 2" xfId="2169" xr:uid="{00000000-0005-0000-0000-000098080000}"/>
    <cellStyle name="Input 74 2 2" xfId="2713" xr:uid="{00000000-0005-0000-0000-000099080000}"/>
    <cellStyle name="Input 74 3" xfId="2533" xr:uid="{00000000-0005-0000-0000-00009A080000}"/>
    <cellStyle name="Input 75" xfId="1990" xr:uid="{00000000-0005-0000-0000-00009B080000}"/>
    <cellStyle name="Input 75 2" xfId="2170" xr:uid="{00000000-0005-0000-0000-00009C080000}"/>
    <cellStyle name="Input 75 2 2" xfId="2714" xr:uid="{00000000-0005-0000-0000-00009D080000}"/>
    <cellStyle name="Input 75 3" xfId="2534" xr:uid="{00000000-0005-0000-0000-00009E080000}"/>
    <cellStyle name="Input 76" xfId="1991" xr:uid="{00000000-0005-0000-0000-00009F080000}"/>
    <cellStyle name="Input 76 2" xfId="2171" xr:uid="{00000000-0005-0000-0000-0000A0080000}"/>
    <cellStyle name="Input 76 2 2" xfId="2715" xr:uid="{00000000-0005-0000-0000-0000A1080000}"/>
    <cellStyle name="Input 76 3" xfId="2535" xr:uid="{00000000-0005-0000-0000-0000A2080000}"/>
    <cellStyle name="Input 77" xfId="1994" xr:uid="{00000000-0005-0000-0000-0000A3080000}"/>
    <cellStyle name="Input 77 2" xfId="2172" xr:uid="{00000000-0005-0000-0000-0000A4080000}"/>
    <cellStyle name="Input 77 2 2" xfId="2716" xr:uid="{00000000-0005-0000-0000-0000A5080000}"/>
    <cellStyle name="Input 77 3" xfId="2539" xr:uid="{00000000-0005-0000-0000-0000A6080000}"/>
    <cellStyle name="Input 78" xfId="1992" xr:uid="{00000000-0005-0000-0000-0000A7080000}"/>
    <cellStyle name="Input 78 2" xfId="2173" xr:uid="{00000000-0005-0000-0000-0000A8080000}"/>
    <cellStyle name="Input 78 2 2" xfId="2717" xr:uid="{00000000-0005-0000-0000-0000A9080000}"/>
    <cellStyle name="Input 78 3" xfId="2537" xr:uid="{00000000-0005-0000-0000-0000AA080000}"/>
    <cellStyle name="Input 79" xfId="1993" xr:uid="{00000000-0005-0000-0000-0000AB080000}"/>
    <cellStyle name="Input 79 2" xfId="2174" xr:uid="{00000000-0005-0000-0000-0000AC080000}"/>
    <cellStyle name="Input 79 2 2" xfId="2718" xr:uid="{00000000-0005-0000-0000-0000AD080000}"/>
    <cellStyle name="Input 79 3" xfId="2538" xr:uid="{00000000-0005-0000-0000-0000AE080000}"/>
    <cellStyle name="Input 8" xfId="1928" xr:uid="{00000000-0005-0000-0000-0000AF080000}"/>
    <cellStyle name="Input 8 2" xfId="2175" xr:uid="{00000000-0005-0000-0000-0000B0080000}"/>
    <cellStyle name="Input 8 2 2" xfId="2719" xr:uid="{00000000-0005-0000-0000-0000B1080000}"/>
    <cellStyle name="Input 8 3" xfId="2472" xr:uid="{00000000-0005-0000-0000-0000B2080000}"/>
    <cellStyle name="Input 80" xfId="1995" xr:uid="{00000000-0005-0000-0000-0000B3080000}"/>
    <cellStyle name="Input 80 2" xfId="2176" xr:uid="{00000000-0005-0000-0000-0000B4080000}"/>
    <cellStyle name="Input 80 2 2" xfId="2720" xr:uid="{00000000-0005-0000-0000-0000B5080000}"/>
    <cellStyle name="Input 80 3" xfId="2540" xr:uid="{00000000-0005-0000-0000-0000B6080000}"/>
    <cellStyle name="Input 81" xfId="1996" xr:uid="{00000000-0005-0000-0000-0000B7080000}"/>
    <cellStyle name="Input 81 2" xfId="2177" xr:uid="{00000000-0005-0000-0000-0000B8080000}"/>
    <cellStyle name="Input 81 2 2" xfId="2721" xr:uid="{00000000-0005-0000-0000-0000B9080000}"/>
    <cellStyle name="Input 81 3" xfId="2541" xr:uid="{00000000-0005-0000-0000-0000BA080000}"/>
    <cellStyle name="Input 82" xfId="1997" xr:uid="{00000000-0005-0000-0000-0000BB080000}"/>
    <cellStyle name="Input 82 2" xfId="2178" xr:uid="{00000000-0005-0000-0000-0000BC080000}"/>
    <cellStyle name="Input 82 2 2" xfId="2722" xr:uid="{00000000-0005-0000-0000-0000BD080000}"/>
    <cellStyle name="Input 82 3" xfId="2542" xr:uid="{00000000-0005-0000-0000-0000BE080000}"/>
    <cellStyle name="Input 83" xfId="1998" xr:uid="{00000000-0005-0000-0000-0000BF080000}"/>
    <cellStyle name="Input 83 2" xfId="2179" xr:uid="{00000000-0005-0000-0000-0000C0080000}"/>
    <cellStyle name="Input 83 2 2" xfId="2723" xr:uid="{00000000-0005-0000-0000-0000C1080000}"/>
    <cellStyle name="Input 83 3" xfId="2543" xr:uid="{00000000-0005-0000-0000-0000C2080000}"/>
    <cellStyle name="Input 84" xfId="1999" xr:uid="{00000000-0005-0000-0000-0000C3080000}"/>
    <cellStyle name="Input 84 2" xfId="2180" xr:uid="{00000000-0005-0000-0000-0000C4080000}"/>
    <cellStyle name="Input 84 2 2" xfId="2724" xr:uid="{00000000-0005-0000-0000-0000C5080000}"/>
    <cellStyle name="Input 84 3" xfId="2544" xr:uid="{00000000-0005-0000-0000-0000C6080000}"/>
    <cellStyle name="Input 85" xfId="2000" xr:uid="{00000000-0005-0000-0000-0000C7080000}"/>
    <cellStyle name="Input 85 2" xfId="2181" xr:uid="{00000000-0005-0000-0000-0000C8080000}"/>
    <cellStyle name="Input 85 2 2" xfId="2725" xr:uid="{00000000-0005-0000-0000-0000C9080000}"/>
    <cellStyle name="Input 85 3" xfId="2545" xr:uid="{00000000-0005-0000-0000-0000CA080000}"/>
    <cellStyle name="Input 86" xfId="2001" xr:uid="{00000000-0005-0000-0000-0000CB080000}"/>
    <cellStyle name="Input 86 2" xfId="2182" xr:uid="{00000000-0005-0000-0000-0000CC080000}"/>
    <cellStyle name="Input 86 2 2" xfId="2726" xr:uid="{00000000-0005-0000-0000-0000CD080000}"/>
    <cellStyle name="Input 86 3" xfId="2546" xr:uid="{00000000-0005-0000-0000-0000CE080000}"/>
    <cellStyle name="Input 87" xfId="2002" xr:uid="{00000000-0005-0000-0000-0000CF080000}"/>
    <cellStyle name="Input 87 2" xfId="2183" xr:uid="{00000000-0005-0000-0000-0000D0080000}"/>
    <cellStyle name="Input 87 2 2" xfId="2727" xr:uid="{00000000-0005-0000-0000-0000D1080000}"/>
    <cellStyle name="Input 87 3" xfId="2547" xr:uid="{00000000-0005-0000-0000-0000D2080000}"/>
    <cellStyle name="Input 88" xfId="2003" xr:uid="{00000000-0005-0000-0000-0000D3080000}"/>
    <cellStyle name="Input 88 2" xfId="2184" xr:uid="{00000000-0005-0000-0000-0000D4080000}"/>
    <cellStyle name="Input 88 2 2" xfId="2728" xr:uid="{00000000-0005-0000-0000-0000D5080000}"/>
    <cellStyle name="Input 88 3" xfId="2548" xr:uid="{00000000-0005-0000-0000-0000D6080000}"/>
    <cellStyle name="Input 89" xfId="2004" xr:uid="{00000000-0005-0000-0000-0000D7080000}"/>
    <cellStyle name="Input 89 2" xfId="2185" xr:uid="{00000000-0005-0000-0000-0000D8080000}"/>
    <cellStyle name="Input 89 2 2" xfId="2729" xr:uid="{00000000-0005-0000-0000-0000D9080000}"/>
    <cellStyle name="Input 89 3" xfId="2549" xr:uid="{00000000-0005-0000-0000-0000DA080000}"/>
    <cellStyle name="Input 9" xfId="1929" xr:uid="{00000000-0005-0000-0000-0000DB080000}"/>
    <cellStyle name="Input 9 2" xfId="2186" xr:uid="{00000000-0005-0000-0000-0000DC080000}"/>
    <cellStyle name="Input 9 2 2" xfId="2730" xr:uid="{00000000-0005-0000-0000-0000DD080000}"/>
    <cellStyle name="Input 9 3" xfId="2473" xr:uid="{00000000-0005-0000-0000-0000DE080000}"/>
    <cellStyle name="Input 90" xfId="2005" xr:uid="{00000000-0005-0000-0000-0000DF080000}"/>
    <cellStyle name="Input 90 2" xfId="2187" xr:uid="{00000000-0005-0000-0000-0000E0080000}"/>
    <cellStyle name="Input 90 2 2" xfId="2731" xr:uid="{00000000-0005-0000-0000-0000E1080000}"/>
    <cellStyle name="Input 90 3" xfId="2550" xr:uid="{00000000-0005-0000-0000-0000E2080000}"/>
    <cellStyle name="Input 91" xfId="2006" xr:uid="{00000000-0005-0000-0000-0000E3080000}"/>
    <cellStyle name="Input 91 2" xfId="2188" xr:uid="{00000000-0005-0000-0000-0000E4080000}"/>
    <cellStyle name="Input 91 2 2" xfId="2732" xr:uid="{00000000-0005-0000-0000-0000E5080000}"/>
    <cellStyle name="Input 91 3" xfId="2551" xr:uid="{00000000-0005-0000-0000-0000E6080000}"/>
    <cellStyle name="Input 92" xfId="2007" xr:uid="{00000000-0005-0000-0000-0000E7080000}"/>
    <cellStyle name="Input 92 2" xfId="2189" xr:uid="{00000000-0005-0000-0000-0000E8080000}"/>
    <cellStyle name="Input 92 2 2" xfId="2733" xr:uid="{00000000-0005-0000-0000-0000E9080000}"/>
    <cellStyle name="Input 92 3" xfId="2552" xr:uid="{00000000-0005-0000-0000-0000EA080000}"/>
    <cellStyle name="Input 93" xfId="2008" xr:uid="{00000000-0005-0000-0000-0000EB080000}"/>
    <cellStyle name="Input 93 2" xfId="2190" xr:uid="{00000000-0005-0000-0000-0000EC080000}"/>
    <cellStyle name="Input 93 2 2" xfId="2734" xr:uid="{00000000-0005-0000-0000-0000ED080000}"/>
    <cellStyle name="Input 93 3" xfId="2553" xr:uid="{00000000-0005-0000-0000-0000EE080000}"/>
    <cellStyle name="Input 94" xfId="2009" xr:uid="{00000000-0005-0000-0000-0000EF080000}"/>
    <cellStyle name="Input 94 2" xfId="2191" xr:uid="{00000000-0005-0000-0000-0000F0080000}"/>
    <cellStyle name="Input 94 2 2" xfId="2735" xr:uid="{00000000-0005-0000-0000-0000F1080000}"/>
    <cellStyle name="Input 94 3" xfId="2554" xr:uid="{00000000-0005-0000-0000-0000F2080000}"/>
    <cellStyle name="Input 95" xfId="2010" xr:uid="{00000000-0005-0000-0000-0000F3080000}"/>
    <cellStyle name="Input 95 2" xfId="2192" xr:uid="{00000000-0005-0000-0000-0000F4080000}"/>
    <cellStyle name="Input 95 2 2" xfId="2736" xr:uid="{00000000-0005-0000-0000-0000F5080000}"/>
    <cellStyle name="Input 95 3" xfId="2555" xr:uid="{00000000-0005-0000-0000-0000F6080000}"/>
    <cellStyle name="Input 96" xfId="2015" xr:uid="{00000000-0005-0000-0000-0000F7080000}"/>
    <cellStyle name="Input 96 2" xfId="2193" xr:uid="{00000000-0005-0000-0000-0000F8080000}"/>
    <cellStyle name="Input 96 2 2" xfId="2737" xr:uid="{00000000-0005-0000-0000-0000F9080000}"/>
    <cellStyle name="Input 96 3" xfId="2560" xr:uid="{00000000-0005-0000-0000-0000FA080000}"/>
    <cellStyle name="Input 97" xfId="2012" xr:uid="{00000000-0005-0000-0000-0000FB080000}"/>
    <cellStyle name="Input 97 2" xfId="2194" xr:uid="{00000000-0005-0000-0000-0000FC080000}"/>
    <cellStyle name="Input 97 2 2" xfId="2738" xr:uid="{00000000-0005-0000-0000-0000FD080000}"/>
    <cellStyle name="Input 97 3" xfId="2557" xr:uid="{00000000-0005-0000-0000-0000FE080000}"/>
    <cellStyle name="Input 98" xfId="2014" xr:uid="{00000000-0005-0000-0000-0000FF080000}"/>
    <cellStyle name="Input 98 2" xfId="2195" xr:uid="{00000000-0005-0000-0000-000000090000}"/>
    <cellStyle name="Input 98 2 2" xfId="2739" xr:uid="{00000000-0005-0000-0000-000001090000}"/>
    <cellStyle name="Input 98 3" xfId="2559" xr:uid="{00000000-0005-0000-0000-000002090000}"/>
    <cellStyle name="Input 99" xfId="2016" xr:uid="{00000000-0005-0000-0000-000003090000}"/>
    <cellStyle name="Input 99 2" xfId="2196" xr:uid="{00000000-0005-0000-0000-000004090000}"/>
    <cellStyle name="Input 99 2 2" xfId="2740" xr:uid="{00000000-0005-0000-0000-000005090000}"/>
    <cellStyle name="Input 99 3" xfId="2561" xr:uid="{00000000-0005-0000-0000-000006090000}"/>
    <cellStyle name="Input_01 Mengen gemäß BV-Beschluss_070808" xfId="1617" xr:uid="{00000000-0005-0000-0000-000007090000}"/>
    <cellStyle name="Izvade" xfId="1675" builtinId="21"/>
    <cellStyle name="Yellow" xfId="1839" xr:uid="{00000000-0005-0000-0000-00009F0B0000}"/>
    <cellStyle name="Jahr" xfId="1618" xr:uid="{00000000-0005-0000-0000-000008090000}"/>
    <cellStyle name="KC Layout yty mifri" xfId="1619" xr:uid="{00000000-0005-0000-0000-000009090000}"/>
    <cellStyle name="Komats" xfId="10" builtinId="3"/>
    <cellStyle name="Komma 2" xfId="3" xr:uid="{00000000-0005-0000-0000-00000B090000}"/>
    <cellStyle name="Komma 2 2" xfId="4" xr:uid="{00000000-0005-0000-0000-00000C090000}"/>
    <cellStyle name="Komma 2 2 2" xfId="1621" xr:uid="{00000000-0005-0000-0000-00000D090000}"/>
    <cellStyle name="Komma 2 2 2 2" xfId="2197" xr:uid="{00000000-0005-0000-0000-00000E090000}"/>
    <cellStyle name="Komma 2 2 2 2 2" xfId="2741" xr:uid="{00000000-0005-0000-0000-00000F090000}"/>
    <cellStyle name="Komma 2 2 2 2 2 2" xfId="3003" xr:uid="{00000000-0005-0000-0000-000010090000}"/>
    <cellStyle name="Komma 2 2 2 2 3" xfId="2894" xr:uid="{00000000-0005-0000-0000-000011090000}"/>
    <cellStyle name="Komma 2 2 2 3" xfId="2198" xr:uid="{00000000-0005-0000-0000-000012090000}"/>
    <cellStyle name="Komma 2 2 2 3 2" xfId="2742" xr:uid="{00000000-0005-0000-0000-000013090000}"/>
    <cellStyle name="Komma 2 2 2 3 2 2" xfId="3004" xr:uid="{00000000-0005-0000-0000-000014090000}"/>
    <cellStyle name="Komma 2 2 2 3 3" xfId="2895" xr:uid="{00000000-0005-0000-0000-000015090000}"/>
    <cellStyle name="Komma 2 2 2 4" xfId="2362" xr:uid="{00000000-0005-0000-0000-000016090000}"/>
    <cellStyle name="Komma 2 2 2 4 2" xfId="2975" xr:uid="{00000000-0005-0000-0000-000017090000}"/>
    <cellStyle name="Komma 2 2 2 5" xfId="2864" xr:uid="{00000000-0005-0000-0000-000018090000}"/>
    <cellStyle name="Komma 2 2 3" xfId="1622" xr:uid="{00000000-0005-0000-0000-000019090000}"/>
    <cellStyle name="Komma 2 2 3 2" xfId="2199" xr:uid="{00000000-0005-0000-0000-00001A090000}"/>
    <cellStyle name="Komma 2 2 3 2 2" xfId="2743" xr:uid="{00000000-0005-0000-0000-00001B090000}"/>
    <cellStyle name="Komma 2 2 3 2 2 2" xfId="3005" xr:uid="{00000000-0005-0000-0000-00001C090000}"/>
    <cellStyle name="Komma 2 2 3 2 3" xfId="2896" xr:uid="{00000000-0005-0000-0000-00001D090000}"/>
    <cellStyle name="Komma 2 2 3 3" xfId="2200" xr:uid="{00000000-0005-0000-0000-00001E090000}"/>
    <cellStyle name="Komma 2 2 3 3 2" xfId="2744" xr:uid="{00000000-0005-0000-0000-00001F090000}"/>
    <cellStyle name="Komma 2 2 3 3 2 2" xfId="3006" xr:uid="{00000000-0005-0000-0000-000020090000}"/>
    <cellStyle name="Komma 2 2 3 3 3" xfId="2897" xr:uid="{00000000-0005-0000-0000-000021090000}"/>
    <cellStyle name="Komma 2 2 3 4" xfId="2363" xr:uid="{00000000-0005-0000-0000-000022090000}"/>
    <cellStyle name="Komma 2 2 3 4 2" xfId="2976" xr:uid="{00000000-0005-0000-0000-000023090000}"/>
    <cellStyle name="Komma 2 2 3 5" xfId="2865" xr:uid="{00000000-0005-0000-0000-000024090000}"/>
    <cellStyle name="Komma 2 2 4" xfId="2201" xr:uid="{00000000-0005-0000-0000-000025090000}"/>
    <cellStyle name="Komma 2 2 4 2" xfId="2745" xr:uid="{00000000-0005-0000-0000-000026090000}"/>
    <cellStyle name="Komma 2 2 4 2 2" xfId="3007" xr:uid="{00000000-0005-0000-0000-000027090000}"/>
    <cellStyle name="Komma 2 2 4 3" xfId="2898" xr:uid="{00000000-0005-0000-0000-000028090000}"/>
    <cellStyle name="Komma 2 2 5" xfId="2334" xr:uid="{00000000-0005-0000-0000-000029090000}"/>
    <cellStyle name="Komma 2 2 5 2" xfId="2951" xr:uid="{00000000-0005-0000-0000-00002A090000}"/>
    <cellStyle name="Komma 2 2 6" xfId="2863" xr:uid="{00000000-0005-0000-0000-00002B090000}"/>
    <cellStyle name="Komma 2 2 7" xfId="1620" xr:uid="{00000000-0005-0000-0000-00002C090000}"/>
    <cellStyle name="Komma 2 3" xfId="1623" xr:uid="{00000000-0005-0000-0000-00002D090000}"/>
    <cellStyle name="Komma 3" xfId="5" xr:uid="{00000000-0005-0000-0000-00002E090000}"/>
    <cellStyle name="Komma 3 2" xfId="1624" xr:uid="{00000000-0005-0000-0000-00002F090000}"/>
    <cellStyle name="Komma 4" xfId="1625" xr:uid="{00000000-0005-0000-0000-000030090000}"/>
    <cellStyle name="Komma 4 2" xfId="1626" xr:uid="{00000000-0005-0000-0000-000031090000}"/>
    <cellStyle name="Komma 5" xfId="1627" xr:uid="{00000000-0005-0000-0000-000032090000}"/>
    <cellStyle name="Komma 5 2" xfId="1628" xr:uid="{00000000-0005-0000-0000-000033090000}"/>
    <cellStyle name="Komma 5 2 2" xfId="2202" xr:uid="{00000000-0005-0000-0000-000034090000}"/>
    <cellStyle name="Komma 5 2 2 2" xfId="2746" xr:uid="{00000000-0005-0000-0000-000035090000}"/>
    <cellStyle name="Komma 5 2 2 2 2" xfId="3008" xr:uid="{00000000-0005-0000-0000-000036090000}"/>
    <cellStyle name="Komma 5 2 2 3" xfId="2899" xr:uid="{00000000-0005-0000-0000-000037090000}"/>
    <cellStyle name="Komma 5 2 3" xfId="2203" xr:uid="{00000000-0005-0000-0000-000038090000}"/>
    <cellStyle name="Komma 5 2 3 2" xfId="2747" xr:uid="{00000000-0005-0000-0000-000039090000}"/>
    <cellStyle name="Komma 5 2 3 2 2" xfId="3009" xr:uid="{00000000-0005-0000-0000-00003A090000}"/>
    <cellStyle name="Komma 5 2 3 3" xfId="2900" xr:uid="{00000000-0005-0000-0000-00003B090000}"/>
    <cellStyle name="Komma 5 2 4" xfId="2365" xr:uid="{00000000-0005-0000-0000-00003C090000}"/>
    <cellStyle name="Komma 5 2 4 2" xfId="2978" xr:uid="{00000000-0005-0000-0000-00003D090000}"/>
    <cellStyle name="Komma 5 2 5" xfId="2867" xr:uid="{00000000-0005-0000-0000-00003E090000}"/>
    <cellStyle name="Komma 5 3" xfId="2048" xr:uid="{00000000-0005-0000-0000-00003F090000}"/>
    <cellStyle name="Komma 5 3 2" xfId="2748" xr:uid="{00000000-0005-0000-0000-000040090000}"/>
    <cellStyle name="Komma 5 3 2 2" xfId="3010" xr:uid="{00000000-0005-0000-0000-000041090000}"/>
    <cellStyle name="Komma 5 3 3" xfId="2883" xr:uid="{00000000-0005-0000-0000-000042090000}"/>
    <cellStyle name="Komma 5 4" xfId="2204" xr:uid="{00000000-0005-0000-0000-000043090000}"/>
    <cellStyle name="Komma 5 4 2" xfId="2749" xr:uid="{00000000-0005-0000-0000-000044090000}"/>
    <cellStyle name="Komma 5 4 2 2" xfId="3011" xr:uid="{00000000-0005-0000-0000-000045090000}"/>
    <cellStyle name="Komma 5 4 3" xfId="2901" xr:uid="{00000000-0005-0000-0000-000046090000}"/>
    <cellStyle name="Komma 5 5" xfId="2364" xr:uid="{00000000-0005-0000-0000-000047090000}"/>
    <cellStyle name="Komma 5 5 2" xfId="2977" xr:uid="{00000000-0005-0000-0000-000048090000}"/>
    <cellStyle name="Komma 5 6" xfId="2866" xr:uid="{00000000-0005-0000-0000-000049090000}"/>
    <cellStyle name="Komma 6" xfId="2205" xr:uid="{00000000-0005-0000-0000-00004A090000}"/>
    <cellStyle name="Komma 7" xfId="2536" xr:uid="{00000000-0005-0000-0000-00004B090000}"/>
    <cellStyle name="Komma 7 2" xfId="2992" xr:uid="{00000000-0005-0000-0000-00004C090000}"/>
    <cellStyle name="Komma 8" xfId="2882" xr:uid="{00000000-0005-0000-0000-00004D090000}"/>
    <cellStyle name="Komma 9" xfId="11" xr:uid="{00000000-0005-0000-0000-00004E090000}"/>
    <cellStyle name="Komma0 - Formatvorlage2" xfId="1629" xr:uid="{00000000-0005-0000-0000-00004F090000}"/>
    <cellStyle name="Komma1 - Formatvorlage1" xfId="1630" xr:uid="{00000000-0005-0000-0000-000050090000}"/>
    <cellStyle name="Konsol_Ausgabe" xfId="1631" xr:uid="{00000000-0005-0000-0000-000051090000}"/>
    <cellStyle name="Linked Cell" xfId="1632" xr:uid="{00000000-0005-0000-0000-000052090000}"/>
    <cellStyle name="Mengen" xfId="1633" xr:uid="{00000000-0005-0000-0000-000053090000}"/>
    <cellStyle name="Millares [0]_OSO_CRSD" xfId="1634" xr:uid="{00000000-0005-0000-0000-000054090000}"/>
    <cellStyle name="Millares 14" xfId="1635" xr:uid="{00000000-0005-0000-0000-000055090000}"/>
    <cellStyle name="Millares 14 2" xfId="1636" xr:uid="{00000000-0005-0000-0000-000056090000}"/>
    <cellStyle name="Millares 14 2 2" xfId="2206" xr:uid="{00000000-0005-0000-0000-000057090000}"/>
    <cellStyle name="Millares 14 2 2 2" xfId="2750" xr:uid="{00000000-0005-0000-0000-000058090000}"/>
    <cellStyle name="Millares 14 2 2 2 2" xfId="3012" xr:uid="{00000000-0005-0000-0000-000059090000}"/>
    <cellStyle name="Millares 14 2 2 3" xfId="2902" xr:uid="{00000000-0005-0000-0000-00005A090000}"/>
    <cellStyle name="Millares 14 2 3" xfId="2207" xr:uid="{00000000-0005-0000-0000-00005B090000}"/>
    <cellStyle name="Millares 14 2 3 2" xfId="2751" xr:uid="{00000000-0005-0000-0000-00005C090000}"/>
    <cellStyle name="Millares 14 2 3 2 2" xfId="3013" xr:uid="{00000000-0005-0000-0000-00005D090000}"/>
    <cellStyle name="Millares 14 2 3 3" xfId="2903" xr:uid="{00000000-0005-0000-0000-00005E090000}"/>
    <cellStyle name="Millares 14 2 4" xfId="2366" xr:uid="{00000000-0005-0000-0000-00005F090000}"/>
    <cellStyle name="Millares 14 2 4 2" xfId="2979" xr:uid="{00000000-0005-0000-0000-000060090000}"/>
    <cellStyle name="Millares 14 2 5" xfId="2868" xr:uid="{00000000-0005-0000-0000-000061090000}"/>
    <cellStyle name="Millares 14 3" xfId="1637" xr:uid="{00000000-0005-0000-0000-000062090000}"/>
    <cellStyle name="Millares 8 2" xfId="1638" xr:uid="{00000000-0005-0000-0000-000063090000}"/>
    <cellStyle name="Millares 8 2 2" xfId="1639" xr:uid="{00000000-0005-0000-0000-000064090000}"/>
    <cellStyle name="Millares 8 2 2 2" xfId="2208" xr:uid="{00000000-0005-0000-0000-000065090000}"/>
    <cellStyle name="Millares 8 2 2 2 2" xfId="2752" xr:uid="{00000000-0005-0000-0000-000066090000}"/>
    <cellStyle name="Millares 8 2 2 2 2 2" xfId="3014" xr:uid="{00000000-0005-0000-0000-000067090000}"/>
    <cellStyle name="Millares 8 2 2 2 3" xfId="2904" xr:uid="{00000000-0005-0000-0000-000068090000}"/>
    <cellStyle name="Millares 8 2 2 3" xfId="2209" xr:uid="{00000000-0005-0000-0000-000069090000}"/>
    <cellStyle name="Millares 8 2 2 3 2" xfId="2753" xr:uid="{00000000-0005-0000-0000-00006A090000}"/>
    <cellStyle name="Millares 8 2 2 3 2 2" xfId="3015" xr:uid="{00000000-0005-0000-0000-00006B090000}"/>
    <cellStyle name="Millares 8 2 2 3 3" xfId="2905" xr:uid="{00000000-0005-0000-0000-00006C090000}"/>
    <cellStyle name="Millares 8 2 2 4" xfId="2368" xr:uid="{00000000-0005-0000-0000-00006D090000}"/>
    <cellStyle name="Millares 8 2 2 4 2" xfId="2981" xr:uid="{00000000-0005-0000-0000-00006E090000}"/>
    <cellStyle name="Millares 8 2 2 5" xfId="2870" xr:uid="{00000000-0005-0000-0000-00006F090000}"/>
    <cellStyle name="Millares 8 2 3" xfId="2210" xr:uid="{00000000-0005-0000-0000-000070090000}"/>
    <cellStyle name="Millares 8 2 3 2" xfId="2754" xr:uid="{00000000-0005-0000-0000-000071090000}"/>
    <cellStyle name="Millares 8 2 3 2 2" xfId="3016" xr:uid="{00000000-0005-0000-0000-000072090000}"/>
    <cellStyle name="Millares 8 2 3 3" xfId="2906" xr:uid="{00000000-0005-0000-0000-000073090000}"/>
    <cellStyle name="Millares 8 2 4" xfId="2211" xr:uid="{00000000-0005-0000-0000-000074090000}"/>
    <cellStyle name="Millares 8 2 4 2" xfId="2755" xr:uid="{00000000-0005-0000-0000-000075090000}"/>
    <cellStyle name="Millares 8 2 4 2 2" xfId="3017" xr:uid="{00000000-0005-0000-0000-000076090000}"/>
    <cellStyle name="Millares 8 2 4 3" xfId="2907" xr:uid="{00000000-0005-0000-0000-000077090000}"/>
    <cellStyle name="Millares 8 2 5" xfId="2367" xr:uid="{00000000-0005-0000-0000-000078090000}"/>
    <cellStyle name="Millares 8 2 5 2" xfId="2980" xr:uid="{00000000-0005-0000-0000-000079090000}"/>
    <cellStyle name="Millares 8 2 6" xfId="2869" xr:uid="{00000000-0005-0000-0000-00007A090000}"/>
    <cellStyle name="Millares_OSO_CRSD" xfId="1640" xr:uid="{00000000-0005-0000-0000-00007B090000}"/>
    <cellStyle name="Milliers [0]_Feuil1" xfId="1641" xr:uid="{00000000-0005-0000-0000-00007C090000}"/>
    <cellStyle name="Milliers_Feuil1" xfId="1642" xr:uid="{00000000-0005-0000-0000-00007D090000}"/>
    <cellStyle name="million" xfId="1643" xr:uid="{00000000-0005-0000-0000-00007E090000}"/>
    <cellStyle name="Millions" xfId="1644" xr:uid="{00000000-0005-0000-0000-00007F090000}"/>
    <cellStyle name="MLComma0" xfId="1645" xr:uid="{00000000-0005-0000-0000-000080090000}"/>
    <cellStyle name="MLDollar0" xfId="1646" xr:uid="{00000000-0005-0000-0000-000081090000}"/>
    <cellStyle name="MLEuro0" xfId="1647" xr:uid="{00000000-0005-0000-0000-000082090000}"/>
    <cellStyle name="MLYen0" xfId="1651" xr:uid="{00000000-0005-0000-0000-000086090000}"/>
    <cellStyle name="MLMultiple0" xfId="1648" xr:uid="{00000000-0005-0000-0000-000083090000}"/>
    <cellStyle name="MLPercent0" xfId="1649" xr:uid="{00000000-0005-0000-0000-000084090000}"/>
    <cellStyle name="MLPound0" xfId="1650" xr:uid="{00000000-0005-0000-0000-000085090000}"/>
    <cellStyle name="ModuleTitle" xfId="1652" xr:uid="{00000000-0005-0000-0000-000087090000}"/>
    <cellStyle name="Moneda [0]_OSO_CRSD" xfId="1653" xr:uid="{00000000-0005-0000-0000-000088090000}"/>
    <cellStyle name="Moneda_OSO_CRSD" xfId="1654" xr:uid="{00000000-0005-0000-0000-000089090000}"/>
    <cellStyle name="Monétaire [0]_eMail-KST" xfId="1655" xr:uid="{00000000-0005-0000-0000-00008A090000}"/>
    <cellStyle name="Monétaire_eMail-KST" xfId="1656" xr:uid="{00000000-0005-0000-0000-00008B090000}"/>
    <cellStyle name="Month" xfId="1657" xr:uid="{00000000-0005-0000-0000-00008C090000}"/>
    <cellStyle name="no dec" xfId="1658" xr:uid="{00000000-0005-0000-0000-00008D090000}"/>
    <cellStyle name="No value" xfId="1659" xr:uid="{00000000-0005-0000-0000-00008E090000}"/>
    <cellStyle name="Normal - Style1" xfId="1660" xr:uid="{00000000-0005-0000-0000-00008F090000}"/>
    <cellStyle name="Normal 10" xfId="1661" xr:uid="{00000000-0005-0000-0000-000090090000}"/>
    <cellStyle name="Normal 10 2" xfId="1662" xr:uid="{00000000-0005-0000-0000-000091090000}"/>
    <cellStyle name="Normal 10 2 2" xfId="1663" xr:uid="{00000000-0005-0000-0000-000092090000}"/>
    <cellStyle name="Normal 10 2 2 2" xfId="1664" xr:uid="{00000000-0005-0000-0000-000093090000}"/>
    <cellStyle name="Normal 10 2 2 8" xfId="1665" xr:uid="{00000000-0005-0000-0000-000094090000}"/>
    <cellStyle name="Normal 10 2 2 8 2" xfId="1666" xr:uid="{00000000-0005-0000-0000-000095090000}"/>
    <cellStyle name="Normal 10 2 2_Antworten DTAG_Bitstrom_20130905-Version v 15 08-1 4" xfId="1667" xr:uid="{00000000-0005-0000-0000-000096090000}"/>
    <cellStyle name="Normal 10_Antworten DTAG_Bitstrom_20130905-Version v 15 08-1 4" xfId="1668" xr:uid="{00000000-0005-0000-0000-000097090000}"/>
    <cellStyle name="Normal 2" xfId="6" xr:uid="{00000000-0005-0000-0000-000098090000}"/>
    <cellStyle name="Normal 9" xfId="1669" xr:uid="{00000000-0005-0000-0000-000099090000}"/>
    <cellStyle name="Normal 9 2" xfId="1670" xr:uid="{00000000-0005-0000-0000-00009A090000}"/>
    <cellStyle name="Normalny_2.Chance" xfId="1671" xr:uid="{00000000-0005-0000-0000-00009C090000}"/>
    <cellStyle name="Note" xfId="1672" xr:uid="{00000000-0005-0000-0000-00009D090000}"/>
    <cellStyle name="Note 2" xfId="1887" xr:uid="{00000000-0005-0000-0000-00009E090000}"/>
    <cellStyle name="Note 2 2" xfId="2212" xr:uid="{00000000-0005-0000-0000-00009F090000}"/>
    <cellStyle name="Note 2 2 2" xfId="2756" xr:uid="{00000000-0005-0000-0000-0000A0090000}"/>
    <cellStyle name="Note 2 3" xfId="2431" xr:uid="{00000000-0005-0000-0000-0000A1090000}"/>
    <cellStyle name="Note 3" xfId="2213" xr:uid="{00000000-0005-0000-0000-0000A2090000}"/>
    <cellStyle name="Note 3 2" xfId="2757" xr:uid="{00000000-0005-0000-0000-0000A3090000}"/>
    <cellStyle name="Note 4" xfId="2369" xr:uid="{00000000-0005-0000-0000-0000A4090000}"/>
    <cellStyle name="NoteText" xfId="1673" xr:uid="{00000000-0005-0000-0000-0000A5090000}"/>
    <cellStyle name="Ohne Wert" xfId="1674" xr:uid="{00000000-0005-0000-0000-0000A6090000}"/>
    <cellStyle name="Output 2" xfId="1888" xr:uid="{00000000-0005-0000-0000-0000A8090000}"/>
    <cellStyle name="Output 2 2" xfId="2214" xr:uid="{00000000-0005-0000-0000-0000A9090000}"/>
    <cellStyle name="Output 2 2 2" xfId="2758" xr:uid="{00000000-0005-0000-0000-0000AA090000}"/>
    <cellStyle name="Output 2 3" xfId="2432" xr:uid="{00000000-0005-0000-0000-0000AB090000}"/>
    <cellStyle name="Output 3" xfId="2215" xr:uid="{00000000-0005-0000-0000-0000AC090000}"/>
    <cellStyle name="Output 3 2" xfId="2759" xr:uid="{00000000-0005-0000-0000-0000AD090000}"/>
    <cellStyle name="Output 4" xfId="2370" xr:uid="{00000000-0005-0000-0000-0000AE090000}"/>
    <cellStyle name="Parameter" xfId="1676" xr:uid="{00000000-0005-0000-0000-0000AF090000}"/>
    <cellStyle name="Parasts" xfId="0" builtinId="0"/>
    <cellStyle name="Percent [2]" xfId="1677" xr:uid="{00000000-0005-0000-0000-0000B0090000}"/>
    <cellStyle name="Percent 2" xfId="1678" xr:uid="{00000000-0005-0000-0000-0000B1090000}"/>
    <cellStyle name="PersE 30.06.99" xfId="1679" xr:uid="{00000000-0005-0000-0000-0000B2090000}"/>
    <cellStyle name="Planungsobjekt" xfId="1680" xr:uid="{00000000-0005-0000-0000-0000B3090000}"/>
    <cellStyle name="Porcentual_Dali_Valuation Analysis v11_Case2" xfId="1681" xr:uid="{00000000-0005-0000-0000-0000B4090000}"/>
    <cellStyle name="Procenti" xfId="1" builtinId="5"/>
    <cellStyle name="Prozen - Formatvorlage1" xfId="1682" xr:uid="{00000000-0005-0000-0000-0000B5090000}"/>
    <cellStyle name="Prozent 0" xfId="1683" xr:uid="{00000000-0005-0000-0000-0000B7090000}"/>
    <cellStyle name="Prozent 2" xfId="7" xr:uid="{00000000-0005-0000-0000-0000B8090000}"/>
    <cellStyle name="Prozent 3" xfId="1684" xr:uid="{00000000-0005-0000-0000-0000B9090000}"/>
    <cellStyle name="Prozent 3 2" xfId="1685" xr:uid="{00000000-0005-0000-0000-0000BA090000}"/>
    <cellStyle name="Prozent 3 3" xfId="1686" xr:uid="{00000000-0005-0000-0000-0000BB090000}"/>
    <cellStyle name="Pro基ent" xfId="1687" xr:uid="{00000000-0005-0000-0000-0000BC090000}"/>
    <cellStyle name="PSChar" xfId="1688" xr:uid="{00000000-0005-0000-0000-0000BD090000}"/>
    <cellStyle name="q_dbout" xfId="1689" xr:uid="{00000000-0005-0000-0000-0000BE090000}"/>
    <cellStyle name="Rahmen" xfId="1690" xr:uid="{00000000-0005-0000-0000-0000BF090000}"/>
    <cellStyle name="Rand" xfId="1691" xr:uid="{00000000-0005-0000-0000-0000C0090000}"/>
    <cellStyle name="Red" xfId="1692" xr:uid="{00000000-0005-0000-0000-0000C1090000}"/>
    <cellStyle name="RevList" xfId="1693" xr:uid="{00000000-0005-0000-0000-0000C2090000}"/>
    <cellStyle name="Rot" xfId="1694" xr:uid="{00000000-0005-0000-0000-0000C3090000}"/>
    <cellStyle name="SAPBEXaggData" xfId="1695" xr:uid="{00000000-0005-0000-0000-0000C4090000}"/>
    <cellStyle name="SAPBEXaggDataEmph" xfId="1696" xr:uid="{00000000-0005-0000-0000-0000C5090000}"/>
    <cellStyle name="SAPBEXaggItem" xfId="1697" xr:uid="{00000000-0005-0000-0000-0000C6090000}"/>
    <cellStyle name="SAPBEXaggItemX" xfId="1698" xr:uid="{00000000-0005-0000-0000-0000C7090000}"/>
    <cellStyle name="SAPBEXaggItemX 2" xfId="1889" xr:uid="{00000000-0005-0000-0000-0000C8090000}"/>
    <cellStyle name="SAPBEXaggItemX 2 2" xfId="2216" xr:uid="{00000000-0005-0000-0000-0000C9090000}"/>
    <cellStyle name="SAPBEXaggItemX 2 2 2" xfId="2760" xr:uid="{00000000-0005-0000-0000-0000CA090000}"/>
    <cellStyle name="SAPBEXaggItemX 2 3" xfId="2433" xr:uid="{00000000-0005-0000-0000-0000CB090000}"/>
    <cellStyle name="SAPBEXaggItemX 3" xfId="2217" xr:uid="{00000000-0005-0000-0000-0000CC090000}"/>
    <cellStyle name="SAPBEXaggItemX 3 2" xfId="2761" xr:uid="{00000000-0005-0000-0000-0000CD090000}"/>
    <cellStyle name="SAPBEXaggItemX 4" xfId="2371" xr:uid="{00000000-0005-0000-0000-0000CE090000}"/>
    <cellStyle name="SAPBEXchaText" xfId="1699" xr:uid="{00000000-0005-0000-0000-0000CF090000}"/>
    <cellStyle name="SAPBEXexcBad" xfId="1700" xr:uid="{00000000-0005-0000-0000-0000D0090000}"/>
    <cellStyle name="SAPBEXexcBad7" xfId="1701" xr:uid="{00000000-0005-0000-0000-0000D1090000}"/>
    <cellStyle name="SAPBEXexcBad7 2" xfId="1890" xr:uid="{00000000-0005-0000-0000-0000D2090000}"/>
    <cellStyle name="SAPBEXexcBad7 2 2" xfId="2218" xr:uid="{00000000-0005-0000-0000-0000D3090000}"/>
    <cellStyle name="SAPBEXexcBad7 2 2 2" xfId="2762" xr:uid="{00000000-0005-0000-0000-0000D4090000}"/>
    <cellStyle name="SAPBEXexcBad7 2 3" xfId="2434" xr:uid="{00000000-0005-0000-0000-0000D5090000}"/>
    <cellStyle name="SAPBEXexcBad7 3" xfId="2219" xr:uid="{00000000-0005-0000-0000-0000D6090000}"/>
    <cellStyle name="SAPBEXexcBad7 3 2" xfId="2763" xr:uid="{00000000-0005-0000-0000-0000D7090000}"/>
    <cellStyle name="SAPBEXexcBad7 4" xfId="2372" xr:uid="{00000000-0005-0000-0000-0000D8090000}"/>
    <cellStyle name="SAPBEXexcBad8" xfId="1702" xr:uid="{00000000-0005-0000-0000-0000D9090000}"/>
    <cellStyle name="SAPBEXexcBad8 2" xfId="1891" xr:uid="{00000000-0005-0000-0000-0000DA090000}"/>
    <cellStyle name="SAPBEXexcBad8 2 2" xfId="2220" xr:uid="{00000000-0005-0000-0000-0000DB090000}"/>
    <cellStyle name="SAPBEXexcBad8 2 2 2" xfId="2764" xr:uid="{00000000-0005-0000-0000-0000DC090000}"/>
    <cellStyle name="SAPBEXexcBad8 2 3" xfId="2435" xr:uid="{00000000-0005-0000-0000-0000DD090000}"/>
    <cellStyle name="SAPBEXexcBad8 3" xfId="2221" xr:uid="{00000000-0005-0000-0000-0000DE090000}"/>
    <cellStyle name="SAPBEXexcBad8 3 2" xfId="2765" xr:uid="{00000000-0005-0000-0000-0000DF090000}"/>
    <cellStyle name="SAPBEXexcBad8 4" xfId="2373" xr:uid="{00000000-0005-0000-0000-0000E0090000}"/>
    <cellStyle name="SAPBEXexcBad9" xfId="1703" xr:uid="{00000000-0005-0000-0000-0000E1090000}"/>
    <cellStyle name="SAPBEXexcBad9 2" xfId="1892" xr:uid="{00000000-0005-0000-0000-0000E2090000}"/>
    <cellStyle name="SAPBEXexcBad9 2 2" xfId="2222" xr:uid="{00000000-0005-0000-0000-0000E3090000}"/>
    <cellStyle name="SAPBEXexcBad9 2 2 2" xfId="2766" xr:uid="{00000000-0005-0000-0000-0000E4090000}"/>
    <cellStyle name="SAPBEXexcBad9 2 3" xfId="2436" xr:uid="{00000000-0005-0000-0000-0000E5090000}"/>
    <cellStyle name="SAPBEXexcBad9 3" xfId="2223" xr:uid="{00000000-0005-0000-0000-0000E6090000}"/>
    <cellStyle name="SAPBEXexcBad9 3 2" xfId="2767" xr:uid="{00000000-0005-0000-0000-0000E7090000}"/>
    <cellStyle name="SAPBEXexcBad9 4" xfId="2374" xr:uid="{00000000-0005-0000-0000-0000E8090000}"/>
    <cellStyle name="SAPBEXexcCritical" xfId="1704" xr:uid="{00000000-0005-0000-0000-0000E9090000}"/>
    <cellStyle name="SAPBEXexcCritical4" xfId="1705" xr:uid="{00000000-0005-0000-0000-0000EA090000}"/>
    <cellStyle name="SAPBEXexcCritical4 2" xfId="1893" xr:uid="{00000000-0005-0000-0000-0000EB090000}"/>
    <cellStyle name="SAPBEXexcCritical4 2 2" xfId="2224" xr:uid="{00000000-0005-0000-0000-0000EC090000}"/>
    <cellStyle name="SAPBEXexcCritical4 2 2 2" xfId="2768" xr:uid="{00000000-0005-0000-0000-0000ED090000}"/>
    <cellStyle name="SAPBEXexcCritical4 2 3" xfId="2437" xr:uid="{00000000-0005-0000-0000-0000EE090000}"/>
    <cellStyle name="SAPBEXexcCritical4 3" xfId="2225" xr:uid="{00000000-0005-0000-0000-0000EF090000}"/>
    <cellStyle name="SAPBEXexcCritical4 3 2" xfId="2769" xr:uid="{00000000-0005-0000-0000-0000F0090000}"/>
    <cellStyle name="SAPBEXexcCritical4 4" xfId="2375" xr:uid="{00000000-0005-0000-0000-0000F1090000}"/>
    <cellStyle name="SAPBEXexcCritical5" xfId="1706" xr:uid="{00000000-0005-0000-0000-0000F2090000}"/>
    <cellStyle name="SAPBEXexcCritical5 2" xfId="1894" xr:uid="{00000000-0005-0000-0000-0000F3090000}"/>
    <cellStyle name="SAPBEXexcCritical5 2 2" xfId="2226" xr:uid="{00000000-0005-0000-0000-0000F4090000}"/>
    <cellStyle name="SAPBEXexcCritical5 2 2 2" xfId="2770" xr:uid="{00000000-0005-0000-0000-0000F5090000}"/>
    <cellStyle name="SAPBEXexcCritical5 2 3" xfId="2438" xr:uid="{00000000-0005-0000-0000-0000F6090000}"/>
    <cellStyle name="SAPBEXexcCritical5 3" xfId="2227" xr:uid="{00000000-0005-0000-0000-0000F7090000}"/>
    <cellStyle name="SAPBEXexcCritical5 3 2" xfId="2771" xr:uid="{00000000-0005-0000-0000-0000F8090000}"/>
    <cellStyle name="SAPBEXexcCritical5 4" xfId="2376" xr:uid="{00000000-0005-0000-0000-0000F9090000}"/>
    <cellStyle name="SAPBEXexcCritical6" xfId="1707" xr:uid="{00000000-0005-0000-0000-0000FA090000}"/>
    <cellStyle name="SAPBEXexcCritical6 2" xfId="1895" xr:uid="{00000000-0005-0000-0000-0000FB090000}"/>
    <cellStyle name="SAPBEXexcCritical6 2 2" xfId="2228" xr:uid="{00000000-0005-0000-0000-0000FC090000}"/>
    <cellStyle name="SAPBEXexcCritical6 2 2 2" xfId="2772" xr:uid="{00000000-0005-0000-0000-0000FD090000}"/>
    <cellStyle name="SAPBEXexcCritical6 2 3" xfId="2439" xr:uid="{00000000-0005-0000-0000-0000FE090000}"/>
    <cellStyle name="SAPBEXexcCritical6 3" xfId="2229" xr:uid="{00000000-0005-0000-0000-0000FF090000}"/>
    <cellStyle name="SAPBEXexcCritical6 3 2" xfId="2773" xr:uid="{00000000-0005-0000-0000-0000000A0000}"/>
    <cellStyle name="SAPBEXexcCritical6 4" xfId="2377" xr:uid="{00000000-0005-0000-0000-0000010A0000}"/>
    <cellStyle name="SAPBEXexcGood" xfId="1708" xr:uid="{00000000-0005-0000-0000-0000020A0000}"/>
    <cellStyle name="SAPBEXexcGood1" xfId="1709" xr:uid="{00000000-0005-0000-0000-0000030A0000}"/>
    <cellStyle name="SAPBEXexcGood1 2" xfId="1896" xr:uid="{00000000-0005-0000-0000-0000040A0000}"/>
    <cellStyle name="SAPBEXexcGood1 2 2" xfId="2230" xr:uid="{00000000-0005-0000-0000-0000050A0000}"/>
    <cellStyle name="SAPBEXexcGood1 2 2 2" xfId="2774" xr:uid="{00000000-0005-0000-0000-0000060A0000}"/>
    <cellStyle name="SAPBEXexcGood1 2 3" xfId="2440" xr:uid="{00000000-0005-0000-0000-0000070A0000}"/>
    <cellStyle name="SAPBEXexcGood1 3" xfId="2231" xr:uid="{00000000-0005-0000-0000-0000080A0000}"/>
    <cellStyle name="SAPBEXexcGood1 3 2" xfId="2775" xr:uid="{00000000-0005-0000-0000-0000090A0000}"/>
    <cellStyle name="SAPBEXexcGood1 4" xfId="2378" xr:uid="{00000000-0005-0000-0000-00000A0A0000}"/>
    <cellStyle name="SAPBEXexcGood2" xfId="1710" xr:uid="{00000000-0005-0000-0000-00000B0A0000}"/>
    <cellStyle name="SAPBEXexcGood2 2" xfId="1897" xr:uid="{00000000-0005-0000-0000-00000C0A0000}"/>
    <cellStyle name="SAPBEXexcGood2 2 2" xfId="2232" xr:uid="{00000000-0005-0000-0000-00000D0A0000}"/>
    <cellStyle name="SAPBEXexcGood2 2 2 2" xfId="2776" xr:uid="{00000000-0005-0000-0000-00000E0A0000}"/>
    <cellStyle name="SAPBEXexcGood2 2 3" xfId="2441" xr:uid="{00000000-0005-0000-0000-00000F0A0000}"/>
    <cellStyle name="SAPBEXexcGood2 3" xfId="2233" xr:uid="{00000000-0005-0000-0000-0000100A0000}"/>
    <cellStyle name="SAPBEXexcGood2 3 2" xfId="2777" xr:uid="{00000000-0005-0000-0000-0000110A0000}"/>
    <cellStyle name="SAPBEXexcGood2 4" xfId="2379" xr:uid="{00000000-0005-0000-0000-0000120A0000}"/>
    <cellStyle name="SAPBEXexcGood3" xfId="1711" xr:uid="{00000000-0005-0000-0000-0000130A0000}"/>
    <cellStyle name="SAPBEXexcGood3 2" xfId="1898" xr:uid="{00000000-0005-0000-0000-0000140A0000}"/>
    <cellStyle name="SAPBEXexcGood3 2 2" xfId="2234" xr:uid="{00000000-0005-0000-0000-0000150A0000}"/>
    <cellStyle name="SAPBEXexcGood3 2 2 2" xfId="2778" xr:uid="{00000000-0005-0000-0000-0000160A0000}"/>
    <cellStyle name="SAPBEXexcGood3 2 3" xfId="2442" xr:uid="{00000000-0005-0000-0000-0000170A0000}"/>
    <cellStyle name="SAPBEXexcGood3 3" xfId="2235" xr:uid="{00000000-0005-0000-0000-0000180A0000}"/>
    <cellStyle name="SAPBEXexcGood3 3 2" xfId="2779" xr:uid="{00000000-0005-0000-0000-0000190A0000}"/>
    <cellStyle name="SAPBEXexcGood3 4" xfId="2380" xr:uid="{00000000-0005-0000-0000-00001A0A0000}"/>
    <cellStyle name="SAPBEXexcVeryBad" xfId="1712" xr:uid="{00000000-0005-0000-0000-00001B0A0000}"/>
    <cellStyle name="SAPBEXfilterDrill" xfId="1713" xr:uid="{00000000-0005-0000-0000-00001C0A0000}"/>
    <cellStyle name="SAPBEXfilterItem" xfId="1714" xr:uid="{00000000-0005-0000-0000-00001D0A0000}"/>
    <cellStyle name="SAPBEXfilterText" xfId="1715" xr:uid="{00000000-0005-0000-0000-00001E0A0000}"/>
    <cellStyle name="SAPBEXformats" xfId="1716" xr:uid="{00000000-0005-0000-0000-00001F0A0000}"/>
    <cellStyle name="SAPBEXheaderData" xfId="1717" xr:uid="{00000000-0005-0000-0000-0000200A0000}"/>
    <cellStyle name="SAPBEXheaderItem" xfId="1718" xr:uid="{00000000-0005-0000-0000-0000210A0000}"/>
    <cellStyle name="SAPBEXheaderText" xfId="1719" xr:uid="{00000000-0005-0000-0000-0000220A0000}"/>
    <cellStyle name="SAPBEXHLevel0" xfId="1720" xr:uid="{00000000-0005-0000-0000-0000230A0000}"/>
    <cellStyle name="SAPBEXHLevel0 2" xfId="1899" xr:uid="{00000000-0005-0000-0000-0000240A0000}"/>
    <cellStyle name="SAPBEXHLevel0 2 2" xfId="2236" xr:uid="{00000000-0005-0000-0000-0000250A0000}"/>
    <cellStyle name="SAPBEXHLevel0 2 2 2" xfId="2780" xr:uid="{00000000-0005-0000-0000-0000260A0000}"/>
    <cellStyle name="SAPBEXHLevel0 2 3" xfId="2443" xr:uid="{00000000-0005-0000-0000-0000270A0000}"/>
    <cellStyle name="SAPBEXHLevel0 3" xfId="2237" xr:uid="{00000000-0005-0000-0000-0000280A0000}"/>
    <cellStyle name="SAPBEXHLevel0 3 2" xfId="2781" xr:uid="{00000000-0005-0000-0000-0000290A0000}"/>
    <cellStyle name="SAPBEXHLevel0 4" xfId="2381" xr:uid="{00000000-0005-0000-0000-00002A0A0000}"/>
    <cellStyle name="SAPBEXHLevel0X" xfId="1721" xr:uid="{00000000-0005-0000-0000-00002B0A0000}"/>
    <cellStyle name="SAPBEXHLevel0X 2" xfId="1900" xr:uid="{00000000-0005-0000-0000-00002C0A0000}"/>
    <cellStyle name="SAPBEXHLevel0X 2 2" xfId="2238" xr:uid="{00000000-0005-0000-0000-00002D0A0000}"/>
    <cellStyle name="SAPBEXHLevel0X 2 2 2" xfId="2782" xr:uid="{00000000-0005-0000-0000-00002E0A0000}"/>
    <cellStyle name="SAPBEXHLevel0X 2 3" xfId="2444" xr:uid="{00000000-0005-0000-0000-00002F0A0000}"/>
    <cellStyle name="SAPBEXHLevel0X 3" xfId="2239" xr:uid="{00000000-0005-0000-0000-0000300A0000}"/>
    <cellStyle name="SAPBEXHLevel0X 3 2" xfId="2783" xr:uid="{00000000-0005-0000-0000-0000310A0000}"/>
    <cellStyle name="SAPBEXHLevel0X 4" xfId="2382" xr:uid="{00000000-0005-0000-0000-0000320A0000}"/>
    <cellStyle name="SAPBEXHLevel1" xfId="1722" xr:uid="{00000000-0005-0000-0000-0000330A0000}"/>
    <cellStyle name="SAPBEXHLevel1 2" xfId="1901" xr:uid="{00000000-0005-0000-0000-0000340A0000}"/>
    <cellStyle name="SAPBEXHLevel1 2 2" xfId="2240" xr:uid="{00000000-0005-0000-0000-0000350A0000}"/>
    <cellStyle name="SAPBEXHLevel1 2 2 2" xfId="2784" xr:uid="{00000000-0005-0000-0000-0000360A0000}"/>
    <cellStyle name="SAPBEXHLevel1 2 3" xfId="2445" xr:uid="{00000000-0005-0000-0000-0000370A0000}"/>
    <cellStyle name="SAPBEXHLevel1 3" xfId="2241" xr:uid="{00000000-0005-0000-0000-0000380A0000}"/>
    <cellStyle name="SAPBEXHLevel1 3 2" xfId="2785" xr:uid="{00000000-0005-0000-0000-0000390A0000}"/>
    <cellStyle name="SAPBEXHLevel1 4" xfId="2383" xr:uid="{00000000-0005-0000-0000-00003A0A0000}"/>
    <cellStyle name="SAPBEXHLevel1X" xfId="1723" xr:uid="{00000000-0005-0000-0000-00003B0A0000}"/>
    <cellStyle name="SAPBEXHLevel1X 2" xfId="1902" xr:uid="{00000000-0005-0000-0000-00003C0A0000}"/>
    <cellStyle name="SAPBEXHLevel1X 2 2" xfId="2242" xr:uid="{00000000-0005-0000-0000-00003D0A0000}"/>
    <cellStyle name="SAPBEXHLevel1X 2 2 2" xfId="2786" xr:uid="{00000000-0005-0000-0000-00003E0A0000}"/>
    <cellStyle name="SAPBEXHLevel1X 2 3" xfId="2446" xr:uid="{00000000-0005-0000-0000-00003F0A0000}"/>
    <cellStyle name="SAPBEXHLevel1X 3" xfId="2243" xr:uid="{00000000-0005-0000-0000-0000400A0000}"/>
    <cellStyle name="SAPBEXHLevel1X 3 2" xfId="2787" xr:uid="{00000000-0005-0000-0000-0000410A0000}"/>
    <cellStyle name="SAPBEXHLevel1X 4" xfId="2384" xr:uid="{00000000-0005-0000-0000-0000420A0000}"/>
    <cellStyle name="SAPBEXHLevel2" xfId="1724" xr:uid="{00000000-0005-0000-0000-0000430A0000}"/>
    <cellStyle name="SAPBEXHLevel2 2" xfId="1903" xr:uid="{00000000-0005-0000-0000-0000440A0000}"/>
    <cellStyle name="SAPBEXHLevel2 2 2" xfId="2244" xr:uid="{00000000-0005-0000-0000-0000450A0000}"/>
    <cellStyle name="SAPBEXHLevel2 2 2 2" xfId="2788" xr:uid="{00000000-0005-0000-0000-0000460A0000}"/>
    <cellStyle name="SAPBEXHLevel2 2 3" xfId="2447" xr:uid="{00000000-0005-0000-0000-0000470A0000}"/>
    <cellStyle name="SAPBEXHLevel2 3" xfId="2245" xr:uid="{00000000-0005-0000-0000-0000480A0000}"/>
    <cellStyle name="SAPBEXHLevel2 3 2" xfId="2789" xr:uid="{00000000-0005-0000-0000-0000490A0000}"/>
    <cellStyle name="SAPBEXHLevel2 4" xfId="2385" xr:uid="{00000000-0005-0000-0000-00004A0A0000}"/>
    <cellStyle name="SAPBEXHLevel2X" xfId="1725" xr:uid="{00000000-0005-0000-0000-00004B0A0000}"/>
    <cellStyle name="SAPBEXHLevel2X 2" xfId="1904" xr:uid="{00000000-0005-0000-0000-00004C0A0000}"/>
    <cellStyle name="SAPBEXHLevel2X 2 2" xfId="2246" xr:uid="{00000000-0005-0000-0000-00004D0A0000}"/>
    <cellStyle name="SAPBEXHLevel2X 2 2 2" xfId="2790" xr:uid="{00000000-0005-0000-0000-00004E0A0000}"/>
    <cellStyle name="SAPBEXHLevel2X 2 3" xfId="2448" xr:uid="{00000000-0005-0000-0000-00004F0A0000}"/>
    <cellStyle name="SAPBEXHLevel2X 3" xfId="2247" xr:uid="{00000000-0005-0000-0000-0000500A0000}"/>
    <cellStyle name="SAPBEXHLevel2X 3 2" xfId="2791" xr:uid="{00000000-0005-0000-0000-0000510A0000}"/>
    <cellStyle name="SAPBEXHLevel2X 4" xfId="2386" xr:uid="{00000000-0005-0000-0000-0000520A0000}"/>
    <cellStyle name="SAPBEXHLevel3" xfId="1726" xr:uid="{00000000-0005-0000-0000-0000530A0000}"/>
    <cellStyle name="SAPBEXHLevel3 2" xfId="1905" xr:uid="{00000000-0005-0000-0000-0000540A0000}"/>
    <cellStyle name="SAPBEXHLevel3 2 2" xfId="2248" xr:uid="{00000000-0005-0000-0000-0000550A0000}"/>
    <cellStyle name="SAPBEXHLevel3 2 2 2" xfId="2792" xr:uid="{00000000-0005-0000-0000-0000560A0000}"/>
    <cellStyle name="SAPBEXHLevel3 2 3" xfId="2449" xr:uid="{00000000-0005-0000-0000-0000570A0000}"/>
    <cellStyle name="SAPBEXHLevel3 3" xfId="2249" xr:uid="{00000000-0005-0000-0000-0000580A0000}"/>
    <cellStyle name="SAPBEXHLevel3 3 2" xfId="2793" xr:uid="{00000000-0005-0000-0000-0000590A0000}"/>
    <cellStyle name="SAPBEXHLevel3 4" xfId="2387" xr:uid="{00000000-0005-0000-0000-00005A0A0000}"/>
    <cellStyle name="SAPBEXHLevel3X" xfId="1727" xr:uid="{00000000-0005-0000-0000-00005B0A0000}"/>
    <cellStyle name="SAPBEXHLevel3X 2" xfId="1906" xr:uid="{00000000-0005-0000-0000-00005C0A0000}"/>
    <cellStyle name="SAPBEXHLevel3X 2 2" xfId="2250" xr:uid="{00000000-0005-0000-0000-00005D0A0000}"/>
    <cellStyle name="SAPBEXHLevel3X 2 2 2" xfId="2794" xr:uid="{00000000-0005-0000-0000-00005E0A0000}"/>
    <cellStyle name="SAPBEXHLevel3X 2 3" xfId="2450" xr:uid="{00000000-0005-0000-0000-00005F0A0000}"/>
    <cellStyle name="SAPBEXHLevel3X 3" xfId="2251" xr:uid="{00000000-0005-0000-0000-0000600A0000}"/>
    <cellStyle name="SAPBEXHLevel3X 3 2" xfId="2795" xr:uid="{00000000-0005-0000-0000-0000610A0000}"/>
    <cellStyle name="SAPBEXHLevel3X 4" xfId="2388" xr:uid="{00000000-0005-0000-0000-0000620A0000}"/>
    <cellStyle name="SAPBEXresData" xfId="1728" xr:uid="{00000000-0005-0000-0000-0000630A0000}"/>
    <cellStyle name="SAPBEXresDataEmph" xfId="1729" xr:uid="{00000000-0005-0000-0000-0000640A0000}"/>
    <cellStyle name="SAPBEXresItem" xfId="1730" xr:uid="{00000000-0005-0000-0000-0000650A0000}"/>
    <cellStyle name="SAPBEXresItemX" xfId="1731" xr:uid="{00000000-0005-0000-0000-0000660A0000}"/>
    <cellStyle name="SAPBEXresItemX 2" xfId="1907" xr:uid="{00000000-0005-0000-0000-0000670A0000}"/>
    <cellStyle name="SAPBEXresItemX 2 2" xfId="2252" xr:uid="{00000000-0005-0000-0000-0000680A0000}"/>
    <cellStyle name="SAPBEXresItemX 2 2 2" xfId="2796" xr:uid="{00000000-0005-0000-0000-0000690A0000}"/>
    <cellStyle name="SAPBEXresItemX 2 3" xfId="2451" xr:uid="{00000000-0005-0000-0000-00006A0A0000}"/>
    <cellStyle name="SAPBEXresItemX 3" xfId="2253" xr:uid="{00000000-0005-0000-0000-00006B0A0000}"/>
    <cellStyle name="SAPBEXresItemX 3 2" xfId="2797" xr:uid="{00000000-0005-0000-0000-00006C0A0000}"/>
    <cellStyle name="SAPBEXresItemX 4" xfId="2389" xr:uid="{00000000-0005-0000-0000-00006D0A0000}"/>
    <cellStyle name="SAPBEXstdData" xfId="1732" xr:uid="{00000000-0005-0000-0000-00006E0A0000}"/>
    <cellStyle name="SAPBEXstdDataEmph" xfId="1733" xr:uid="{00000000-0005-0000-0000-00006F0A0000}"/>
    <cellStyle name="SAPBEXstdItem" xfId="1734" xr:uid="{00000000-0005-0000-0000-0000700A0000}"/>
    <cellStyle name="SAPBEXstdItemX" xfId="1735" xr:uid="{00000000-0005-0000-0000-0000710A0000}"/>
    <cellStyle name="SAPBEXstdItemX 2" xfId="1908" xr:uid="{00000000-0005-0000-0000-0000720A0000}"/>
    <cellStyle name="SAPBEXstdItemX 2 2" xfId="2254" xr:uid="{00000000-0005-0000-0000-0000730A0000}"/>
    <cellStyle name="SAPBEXstdItemX 2 2 2" xfId="2798" xr:uid="{00000000-0005-0000-0000-0000740A0000}"/>
    <cellStyle name="SAPBEXstdItemX 2 3" xfId="2452" xr:uid="{00000000-0005-0000-0000-0000750A0000}"/>
    <cellStyle name="SAPBEXstdItemX 3" xfId="2255" xr:uid="{00000000-0005-0000-0000-0000760A0000}"/>
    <cellStyle name="SAPBEXstdItemX 3 2" xfId="2799" xr:uid="{00000000-0005-0000-0000-0000770A0000}"/>
    <cellStyle name="SAPBEXstdItemX 4" xfId="2390" xr:uid="{00000000-0005-0000-0000-0000780A0000}"/>
    <cellStyle name="SAPBEXsubData" xfId="1736" xr:uid="{00000000-0005-0000-0000-0000790A0000}"/>
    <cellStyle name="SAPBEXsubDataEmph" xfId="1737" xr:uid="{00000000-0005-0000-0000-00007A0A0000}"/>
    <cellStyle name="SAPBEXsubItem" xfId="1738" xr:uid="{00000000-0005-0000-0000-00007B0A0000}"/>
    <cellStyle name="SAPBEXtitle" xfId="1739" xr:uid="{00000000-0005-0000-0000-00007C0A0000}"/>
    <cellStyle name="SAPBEXundefined" xfId="1740" xr:uid="{00000000-0005-0000-0000-00007D0A0000}"/>
    <cellStyle name="SAPOutput" xfId="1741" xr:uid="{00000000-0005-0000-0000-00007E0A0000}"/>
    <cellStyle name="SCUserDesc" xfId="1742" xr:uid="{00000000-0005-0000-0000-00007F0A0000}"/>
    <cellStyle name="SCUserDesc 2" xfId="1909" xr:uid="{00000000-0005-0000-0000-0000800A0000}"/>
    <cellStyle name="SCUserDesc 2 2" xfId="2256" xr:uid="{00000000-0005-0000-0000-0000810A0000}"/>
    <cellStyle name="SCUserDesc 2 2 2" xfId="2800" xr:uid="{00000000-0005-0000-0000-0000820A0000}"/>
    <cellStyle name="SCUserDesc 2 3" xfId="2453" xr:uid="{00000000-0005-0000-0000-0000830A0000}"/>
    <cellStyle name="SCUserDesc 3" xfId="2257" xr:uid="{00000000-0005-0000-0000-0000840A0000}"/>
    <cellStyle name="SCUserDesc 3 2" xfId="2801" xr:uid="{00000000-0005-0000-0000-0000850A0000}"/>
    <cellStyle name="SCUserDesc 4" xfId="2391" xr:uid="{00000000-0005-0000-0000-0000860A0000}"/>
    <cellStyle name="SCUserRow" xfId="1743" xr:uid="{00000000-0005-0000-0000-0000870A0000}"/>
    <cellStyle name="SDentry" xfId="1744" xr:uid="{00000000-0005-0000-0000-0000880A0000}"/>
    <cellStyle name="SDentry 2" xfId="1910" xr:uid="{00000000-0005-0000-0000-0000890A0000}"/>
    <cellStyle name="SDentry 2 2" xfId="2258" xr:uid="{00000000-0005-0000-0000-00008A0A0000}"/>
    <cellStyle name="SDentry 2 2 2" xfId="2802" xr:uid="{00000000-0005-0000-0000-00008B0A0000}"/>
    <cellStyle name="SDentry 2 3" xfId="2454" xr:uid="{00000000-0005-0000-0000-00008C0A0000}"/>
    <cellStyle name="SDentry 3" xfId="2259" xr:uid="{00000000-0005-0000-0000-00008D0A0000}"/>
    <cellStyle name="SDentry 3 2" xfId="2803" xr:uid="{00000000-0005-0000-0000-00008E0A0000}"/>
    <cellStyle name="SDentry 4" xfId="2392" xr:uid="{00000000-0005-0000-0000-00008F0A0000}"/>
    <cellStyle name="SDheader" xfId="1745" xr:uid="{00000000-0005-0000-0000-0000900A0000}"/>
    <cellStyle name="SDheader 2" xfId="1911" xr:uid="{00000000-0005-0000-0000-0000910A0000}"/>
    <cellStyle name="SDheader 2 2" xfId="2260" xr:uid="{00000000-0005-0000-0000-0000920A0000}"/>
    <cellStyle name="SDheader 2 2 2" xfId="2804" xr:uid="{00000000-0005-0000-0000-0000930A0000}"/>
    <cellStyle name="SDheader 2 3" xfId="2455" xr:uid="{00000000-0005-0000-0000-0000940A0000}"/>
    <cellStyle name="SDheader 3" xfId="2261" xr:uid="{00000000-0005-0000-0000-0000950A0000}"/>
    <cellStyle name="SDheader 3 2" xfId="2805" xr:uid="{00000000-0005-0000-0000-0000960A0000}"/>
    <cellStyle name="SDheader 4" xfId="2393" xr:uid="{00000000-0005-0000-0000-0000970A0000}"/>
    <cellStyle name="SEcategory" xfId="1746" xr:uid="{00000000-0005-0000-0000-0000980A0000}"/>
    <cellStyle name="Section1" xfId="1747" xr:uid="{00000000-0005-0000-0000-0000990A0000}"/>
    <cellStyle name="Section2" xfId="1748" xr:uid="{00000000-0005-0000-0000-00009A0A0000}"/>
    <cellStyle name="Section3" xfId="1749" xr:uid="{00000000-0005-0000-0000-00009B0A0000}"/>
    <cellStyle name="SEentry" xfId="1750" xr:uid="{00000000-0005-0000-0000-00009C0A0000}"/>
    <cellStyle name="SEformula" xfId="1751" xr:uid="{00000000-0005-0000-0000-00009D0A0000}"/>
    <cellStyle name="SEheader" xfId="1752" xr:uid="{00000000-0005-0000-0000-00009E0A0000}"/>
    <cellStyle name="Seiten" xfId="1753" xr:uid="{00000000-0005-0000-0000-00009F0A0000}"/>
    <cellStyle name="SeitenEingabe" xfId="1754" xr:uid="{00000000-0005-0000-0000-0000A00A0000}"/>
    <cellStyle name="SeitennichtSichtbar" xfId="1755" xr:uid="{00000000-0005-0000-0000-0000A10A0000}"/>
    <cellStyle name="SElocked" xfId="1756" xr:uid="{00000000-0005-0000-0000-0000A20A0000}"/>
    <cellStyle name="SHeader" xfId="1757" xr:uid="{00000000-0005-0000-0000-0000A30A0000}"/>
    <cellStyle name="Small" xfId="1758" xr:uid="{00000000-0005-0000-0000-0000A40A0000}"/>
    <cellStyle name="Spalten" xfId="1759" xr:uid="{00000000-0005-0000-0000-0000A50A0000}"/>
    <cellStyle name="SPentry" xfId="1760" xr:uid="{00000000-0005-0000-0000-0000A60A0000}"/>
    <cellStyle name="SPformula" xfId="1761" xr:uid="{00000000-0005-0000-0000-0000A70A0000}"/>
    <cellStyle name="SPheader" xfId="1762" xr:uid="{00000000-0005-0000-0000-0000A80A0000}"/>
    <cellStyle name="SPlocked" xfId="1763" xr:uid="{00000000-0005-0000-0000-0000A90A0000}"/>
    <cellStyle name="SRheader" xfId="1764" xr:uid="{00000000-0005-0000-0000-0000AA0A0000}"/>
    <cellStyle name="SRheader 2" xfId="1912" xr:uid="{00000000-0005-0000-0000-0000AB0A0000}"/>
    <cellStyle name="SRheader 2 2" xfId="2262" xr:uid="{00000000-0005-0000-0000-0000AC0A0000}"/>
    <cellStyle name="SRheader 2 2 2" xfId="2806" xr:uid="{00000000-0005-0000-0000-0000AD0A0000}"/>
    <cellStyle name="SRheader 2 3" xfId="2456" xr:uid="{00000000-0005-0000-0000-0000AE0A0000}"/>
    <cellStyle name="SRheader 3" xfId="2263" xr:uid="{00000000-0005-0000-0000-0000AF0A0000}"/>
    <cellStyle name="SRheader 3 2" xfId="2807" xr:uid="{00000000-0005-0000-0000-0000B00A0000}"/>
    <cellStyle name="SRheader 4" xfId="2394" xr:uid="{00000000-0005-0000-0000-0000B10A0000}"/>
    <cellStyle name="Standard 2" xfId="8" xr:uid="{00000000-0005-0000-0000-0000B30A0000}"/>
    <cellStyle name="Standard 3" xfId="9" xr:uid="{00000000-0005-0000-0000-0000B40A0000}"/>
    <cellStyle name="Standard 3 2" xfId="1766" xr:uid="{00000000-0005-0000-0000-0000B50A0000}"/>
    <cellStyle name="Standard 3 3" xfId="1765" xr:uid="{00000000-0005-0000-0000-0000B60A0000}"/>
    <cellStyle name="Standard 4 2" xfId="2345" xr:uid="{00000000-0005-0000-0000-0000B70A0000}"/>
    <cellStyle name="Standard fett" xfId="1767" xr:uid="{00000000-0005-0000-0000-0000B80A0000}"/>
    <cellStyle name="Standard zentriert" xfId="1768" xr:uid="{00000000-0005-0000-0000-0000B90A0000}"/>
    <cellStyle name="Standard[2]" xfId="1769" xr:uid="{00000000-0005-0000-0000-0000BA0A0000}"/>
    <cellStyle name="Standard[3]" xfId="1770" xr:uid="{00000000-0005-0000-0000-0000BB0A0000}"/>
    <cellStyle name="StandardOTabelle1" xfId="1771" xr:uid="{00000000-0005-0000-0000-0000BC0A0000}"/>
    <cellStyle name="Stil 1" xfId="1772" xr:uid="{00000000-0005-0000-0000-0000BD0A0000}"/>
    <cellStyle name="Stil 2" xfId="1773" xr:uid="{00000000-0005-0000-0000-0000BE0A0000}"/>
    <cellStyle name="Stil 3" xfId="1774" xr:uid="{00000000-0005-0000-0000-0000BF0A0000}"/>
    <cellStyle name="Stil 4" xfId="1775" xr:uid="{00000000-0005-0000-0000-0000C00A0000}"/>
    <cellStyle name="Stil 5" xfId="1776" xr:uid="{00000000-0005-0000-0000-0000C10A0000}"/>
    <cellStyle name="Stil 6" xfId="1777" xr:uid="{00000000-0005-0000-0000-0000C20A0000}"/>
    <cellStyle name="Stil 7" xfId="1778" xr:uid="{00000000-0005-0000-0000-0000C30A0000}"/>
    <cellStyle name="Stil 8" xfId="1779" xr:uid="{00000000-0005-0000-0000-0000C40A0000}"/>
    <cellStyle name="Style 1" xfId="1780" xr:uid="{00000000-0005-0000-0000-0000C50A0000}"/>
    <cellStyle name="SubEquipment" xfId="1781" xr:uid="{00000000-0005-0000-0000-0000C60A0000}"/>
    <cellStyle name="Subtotal" xfId="1782" xr:uid="{00000000-0005-0000-0000-0000C70A0000}"/>
    <cellStyle name="Tabelle1DLStyle001" xfId="1783" xr:uid="{00000000-0005-0000-0000-0000C80A0000}"/>
    <cellStyle name="Tabelle1DLStyle001 2" xfId="1913" xr:uid="{00000000-0005-0000-0000-0000C90A0000}"/>
    <cellStyle name="Tabelle1DLStyle001 2 2" xfId="2264" xr:uid="{00000000-0005-0000-0000-0000CA0A0000}"/>
    <cellStyle name="Tabelle1DLStyle001 2 2 2" xfId="2808" xr:uid="{00000000-0005-0000-0000-0000CB0A0000}"/>
    <cellStyle name="Tabelle1DLStyle001 2 3" xfId="2457" xr:uid="{00000000-0005-0000-0000-0000CC0A0000}"/>
    <cellStyle name="Tabelle1DLStyle001 3" xfId="2265" xr:uid="{00000000-0005-0000-0000-0000CD0A0000}"/>
    <cellStyle name="Tabelle1DLStyle001 3 2" xfId="2809" xr:uid="{00000000-0005-0000-0000-0000CE0A0000}"/>
    <cellStyle name="Tabelle1DLStyle001 4" xfId="2395" xr:uid="{00000000-0005-0000-0000-0000CF0A0000}"/>
    <cellStyle name="Tabelle1DLStyle002" xfId="1784" xr:uid="{00000000-0005-0000-0000-0000D00A0000}"/>
    <cellStyle name="Tabelle1DLStyle002 2" xfId="1914" xr:uid="{00000000-0005-0000-0000-0000D10A0000}"/>
    <cellStyle name="Tabelle1DLStyle002 2 2" xfId="2266" xr:uid="{00000000-0005-0000-0000-0000D20A0000}"/>
    <cellStyle name="Tabelle1DLStyle002 2 2 2" xfId="2810" xr:uid="{00000000-0005-0000-0000-0000D30A0000}"/>
    <cellStyle name="Tabelle1DLStyle002 2 3" xfId="2458" xr:uid="{00000000-0005-0000-0000-0000D40A0000}"/>
    <cellStyle name="Tabelle1DLStyle002 3" xfId="2267" xr:uid="{00000000-0005-0000-0000-0000D50A0000}"/>
    <cellStyle name="Tabelle1DLStyle002 3 2" xfId="2811" xr:uid="{00000000-0005-0000-0000-0000D60A0000}"/>
    <cellStyle name="Tabelle1DLStyle002 4" xfId="2396" xr:uid="{00000000-0005-0000-0000-0000D70A0000}"/>
    <cellStyle name="Tabelle1DLStyle003" xfId="1785" xr:uid="{00000000-0005-0000-0000-0000D80A0000}"/>
    <cellStyle name="Tabelle1DLStyle003 2" xfId="1915" xr:uid="{00000000-0005-0000-0000-0000D90A0000}"/>
    <cellStyle name="Tabelle1DLStyle003 2 2" xfId="2268" xr:uid="{00000000-0005-0000-0000-0000DA0A0000}"/>
    <cellStyle name="Tabelle1DLStyle003 2 2 2" xfId="2812" xr:uid="{00000000-0005-0000-0000-0000DB0A0000}"/>
    <cellStyle name="Tabelle1DLStyle003 2 3" xfId="2459" xr:uid="{00000000-0005-0000-0000-0000DC0A0000}"/>
    <cellStyle name="Tabelle1DLStyle003 3" xfId="2269" xr:uid="{00000000-0005-0000-0000-0000DD0A0000}"/>
    <cellStyle name="Tabelle1DLStyle003 3 2" xfId="2813" xr:uid="{00000000-0005-0000-0000-0000DE0A0000}"/>
    <cellStyle name="Tabelle1DLStyle003 4" xfId="2397" xr:uid="{00000000-0005-0000-0000-0000DF0A0000}"/>
    <cellStyle name="Tabelle1DLStyle004" xfId="1786" xr:uid="{00000000-0005-0000-0000-0000E00A0000}"/>
    <cellStyle name="Tabelle1DLStyle005" xfId="1787" xr:uid="{00000000-0005-0000-0000-0000E10A0000}"/>
    <cellStyle name="Tabelle1DLStyle005 2" xfId="1916" xr:uid="{00000000-0005-0000-0000-0000E20A0000}"/>
    <cellStyle name="Tabelle1DLStyle005 2 2" xfId="2270" xr:uid="{00000000-0005-0000-0000-0000E30A0000}"/>
    <cellStyle name="Tabelle1DLStyle005 2 2 2" xfId="2814" xr:uid="{00000000-0005-0000-0000-0000E40A0000}"/>
    <cellStyle name="Tabelle1DLStyle005 2 3" xfId="2460" xr:uid="{00000000-0005-0000-0000-0000E50A0000}"/>
    <cellStyle name="Tabelle1DLStyle005 3" xfId="2271" xr:uid="{00000000-0005-0000-0000-0000E60A0000}"/>
    <cellStyle name="Tabelle1DLStyle005 3 2" xfId="2815" xr:uid="{00000000-0005-0000-0000-0000E70A0000}"/>
    <cellStyle name="Tabelle1DLStyle005 4" xfId="2398" xr:uid="{00000000-0005-0000-0000-0000E80A0000}"/>
    <cellStyle name="Tabelle1DLStyle006" xfId="1788" xr:uid="{00000000-0005-0000-0000-0000E90A0000}"/>
    <cellStyle name="Tabelle1DLStyle006 2" xfId="1917" xr:uid="{00000000-0005-0000-0000-0000EA0A0000}"/>
    <cellStyle name="Tabelle1DLStyle006 2 2" xfId="2272" xr:uid="{00000000-0005-0000-0000-0000EB0A0000}"/>
    <cellStyle name="Tabelle1DLStyle006 2 2 2" xfId="2816" xr:uid="{00000000-0005-0000-0000-0000EC0A0000}"/>
    <cellStyle name="Tabelle1DLStyle006 2 3" xfId="2461" xr:uid="{00000000-0005-0000-0000-0000ED0A0000}"/>
    <cellStyle name="Tabelle1DLStyle006 3" xfId="2273" xr:uid="{00000000-0005-0000-0000-0000EE0A0000}"/>
    <cellStyle name="Tabelle1DLStyle006 3 2" xfId="2817" xr:uid="{00000000-0005-0000-0000-0000EF0A0000}"/>
    <cellStyle name="Tabelle1DLStyle006 4" xfId="2399" xr:uid="{00000000-0005-0000-0000-0000F00A0000}"/>
    <cellStyle name="Tabelle1DLStyle007" xfId="1789" xr:uid="{00000000-0005-0000-0000-0000F10A0000}"/>
    <cellStyle name="Tabelle1DLStyle007 2" xfId="1918" xr:uid="{00000000-0005-0000-0000-0000F20A0000}"/>
    <cellStyle name="Tabelle1DLStyle007 2 2" xfId="2274" xr:uid="{00000000-0005-0000-0000-0000F30A0000}"/>
    <cellStyle name="Tabelle1DLStyle007 2 2 2" xfId="2818" xr:uid="{00000000-0005-0000-0000-0000F40A0000}"/>
    <cellStyle name="Tabelle1DLStyle007 2 3" xfId="2462" xr:uid="{00000000-0005-0000-0000-0000F50A0000}"/>
    <cellStyle name="Tabelle1DLStyle007 3" xfId="2275" xr:uid="{00000000-0005-0000-0000-0000F60A0000}"/>
    <cellStyle name="Tabelle1DLStyle007 3 2" xfId="2819" xr:uid="{00000000-0005-0000-0000-0000F70A0000}"/>
    <cellStyle name="Tabelle1DLStyle007 4" xfId="2400" xr:uid="{00000000-0005-0000-0000-0000F80A0000}"/>
    <cellStyle name="Tabelle1DLStyle008" xfId="1790" xr:uid="{00000000-0005-0000-0000-0000F90A0000}"/>
    <cellStyle name="Tabelle1DLStyle008 2" xfId="1919" xr:uid="{00000000-0005-0000-0000-0000FA0A0000}"/>
    <cellStyle name="Tabelle1DLStyle008 2 2" xfId="2276" xr:uid="{00000000-0005-0000-0000-0000FB0A0000}"/>
    <cellStyle name="Tabelle1DLStyle008 2 2 2" xfId="2820" xr:uid="{00000000-0005-0000-0000-0000FC0A0000}"/>
    <cellStyle name="Tabelle1DLStyle008 2 3" xfId="2463" xr:uid="{00000000-0005-0000-0000-0000FD0A0000}"/>
    <cellStyle name="Tabelle1DLStyle008 3" xfId="2277" xr:uid="{00000000-0005-0000-0000-0000FE0A0000}"/>
    <cellStyle name="Tabelle1DLStyle008 3 2" xfId="2821" xr:uid="{00000000-0005-0000-0000-0000FF0A0000}"/>
    <cellStyle name="Tabelle1DLStyle008 4" xfId="2401" xr:uid="{00000000-0005-0000-0000-0000000B0000}"/>
    <cellStyle name="Tabelle1DLStyle009" xfId="1791" xr:uid="{00000000-0005-0000-0000-0000010B0000}"/>
    <cellStyle name="Tabelle1DLStyle009 2" xfId="1920" xr:uid="{00000000-0005-0000-0000-0000020B0000}"/>
    <cellStyle name="Tabelle1DLStyle009 2 2" xfId="2278" xr:uid="{00000000-0005-0000-0000-0000030B0000}"/>
    <cellStyle name="Tabelle1DLStyle009 2 2 2" xfId="2822" xr:uid="{00000000-0005-0000-0000-0000040B0000}"/>
    <cellStyle name="Tabelle1DLStyle009 2 3" xfId="2464" xr:uid="{00000000-0005-0000-0000-0000050B0000}"/>
    <cellStyle name="Tabelle1DLStyle009 3" xfId="2279" xr:uid="{00000000-0005-0000-0000-0000060B0000}"/>
    <cellStyle name="Tabelle1DLStyle009 3 2" xfId="2823" xr:uid="{00000000-0005-0000-0000-0000070B0000}"/>
    <cellStyle name="Tabelle1DLStyle009 4" xfId="2402" xr:uid="{00000000-0005-0000-0000-0000080B0000}"/>
    <cellStyle name="Tabelle1DLStyle010" xfId="1792" xr:uid="{00000000-0005-0000-0000-0000090B0000}"/>
    <cellStyle name="Tabelle1DLStyle010 2" xfId="1921" xr:uid="{00000000-0005-0000-0000-00000A0B0000}"/>
    <cellStyle name="Tabelle1DLStyle010 2 2" xfId="2280" xr:uid="{00000000-0005-0000-0000-00000B0B0000}"/>
    <cellStyle name="Tabelle1DLStyle010 2 2 2" xfId="2824" xr:uid="{00000000-0005-0000-0000-00000C0B0000}"/>
    <cellStyle name="Tabelle1DLStyle010 2 3" xfId="2465" xr:uid="{00000000-0005-0000-0000-00000D0B0000}"/>
    <cellStyle name="Tabelle1DLStyle010 3" xfId="2281" xr:uid="{00000000-0005-0000-0000-00000E0B0000}"/>
    <cellStyle name="Tabelle1DLStyle010 3 2" xfId="2825" xr:uid="{00000000-0005-0000-0000-00000F0B0000}"/>
    <cellStyle name="Tabelle1DLStyle010 4" xfId="2403" xr:uid="{00000000-0005-0000-0000-0000100B0000}"/>
    <cellStyle name="Tabelle1DLStyle011" xfId="1793" xr:uid="{00000000-0005-0000-0000-0000110B0000}"/>
    <cellStyle name="Tabelle1DLStyle011 2" xfId="1922" xr:uid="{00000000-0005-0000-0000-0000120B0000}"/>
    <cellStyle name="Tabelle1DLStyle011 2 2" xfId="2282" xr:uid="{00000000-0005-0000-0000-0000130B0000}"/>
    <cellStyle name="Tabelle1DLStyle011 2 2 2" xfId="2826" xr:uid="{00000000-0005-0000-0000-0000140B0000}"/>
    <cellStyle name="Tabelle1DLStyle011 2 3" xfId="2466" xr:uid="{00000000-0005-0000-0000-0000150B0000}"/>
    <cellStyle name="Tabelle1DLStyle011 3" xfId="2283" xr:uid="{00000000-0005-0000-0000-0000160B0000}"/>
    <cellStyle name="Tabelle1DLStyle011 3 2" xfId="2827" xr:uid="{00000000-0005-0000-0000-0000170B0000}"/>
    <cellStyle name="Tabelle1DLStyle011 4" xfId="2404" xr:uid="{00000000-0005-0000-0000-0000180B0000}"/>
    <cellStyle name="Tabelle1DLStyle012" xfId="1794" xr:uid="{00000000-0005-0000-0000-0000190B0000}"/>
    <cellStyle name="Tabelle1DLStyle012 2" xfId="1923" xr:uid="{00000000-0005-0000-0000-00001A0B0000}"/>
    <cellStyle name="Tabelle1DLStyle012 2 2" xfId="2284" xr:uid="{00000000-0005-0000-0000-00001B0B0000}"/>
    <cellStyle name="Tabelle1DLStyle012 2 2 2" xfId="2828" xr:uid="{00000000-0005-0000-0000-00001C0B0000}"/>
    <cellStyle name="Tabelle1DLStyle012 2 3" xfId="2467" xr:uid="{00000000-0005-0000-0000-00001D0B0000}"/>
    <cellStyle name="Tabelle1DLStyle012 3" xfId="2285" xr:uid="{00000000-0005-0000-0000-00001E0B0000}"/>
    <cellStyle name="Tabelle1DLStyle012 3 2" xfId="2829" xr:uid="{00000000-0005-0000-0000-00001F0B0000}"/>
    <cellStyle name="Tabelle1DLStyle012 4" xfId="2405" xr:uid="{00000000-0005-0000-0000-0000200B0000}"/>
    <cellStyle name="Tabelle1DLStyle013" xfId="1795" xr:uid="{00000000-0005-0000-0000-0000210B0000}"/>
    <cellStyle name="Tabelle1DLStyle013 2" xfId="1924" xr:uid="{00000000-0005-0000-0000-0000220B0000}"/>
    <cellStyle name="Tabelle1DLStyle013 2 2" xfId="2286" xr:uid="{00000000-0005-0000-0000-0000230B0000}"/>
    <cellStyle name="Tabelle1DLStyle013 2 2 2" xfId="2830" xr:uid="{00000000-0005-0000-0000-0000240B0000}"/>
    <cellStyle name="Tabelle1DLStyle013 2 3" xfId="2468" xr:uid="{00000000-0005-0000-0000-0000250B0000}"/>
    <cellStyle name="Tabelle1DLStyle013 3" xfId="2287" xr:uid="{00000000-0005-0000-0000-0000260B0000}"/>
    <cellStyle name="Tabelle1DLStyle013 3 2" xfId="2831" xr:uid="{00000000-0005-0000-0000-0000270B0000}"/>
    <cellStyle name="Tabelle1DLStyle013 4" xfId="2406" xr:uid="{00000000-0005-0000-0000-0000280B0000}"/>
    <cellStyle name="Table Col Head" xfId="1796" xr:uid="{00000000-0005-0000-0000-0000290B0000}"/>
    <cellStyle name="Table Sub Head" xfId="1797" xr:uid="{00000000-0005-0000-0000-00002A0B0000}"/>
    <cellStyle name="Table Units" xfId="1798" xr:uid="{00000000-0005-0000-0000-00002B0B0000}"/>
    <cellStyle name="teambesetzung" xfId="1799" xr:uid="{00000000-0005-0000-0000-00002C0B0000}"/>
    <cellStyle name="test" xfId="1800" xr:uid="{00000000-0005-0000-0000-00002D0B0000}"/>
    <cellStyle name="Text" xfId="1801" xr:uid="{00000000-0005-0000-0000-00002E0B0000}"/>
    <cellStyle name="Text • 11 fett" xfId="1802" xr:uid="{00000000-0005-0000-0000-00002F0B0000}"/>
    <cellStyle name="Thousand" xfId="1803" xr:uid="{00000000-0005-0000-0000-0000300B0000}"/>
    <cellStyle name="TitelSz" xfId="1804" xr:uid="{00000000-0005-0000-0000-0000310B0000}"/>
    <cellStyle name="Title" xfId="1805" xr:uid="{00000000-0005-0000-0000-0000320B0000}"/>
    <cellStyle name="Title Line" xfId="1806" xr:uid="{00000000-0005-0000-0000-0000330B0000}"/>
    <cellStyle name="Title_070824_iPF2007_WM_draft" xfId="1807" xr:uid="{00000000-0005-0000-0000-0000340B0000}"/>
    <cellStyle name="Total" xfId="1808" xr:uid="{00000000-0005-0000-0000-0000350B0000}"/>
    <cellStyle name="Total 2" xfId="1925" xr:uid="{00000000-0005-0000-0000-0000360B0000}"/>
    <cellStyle name="Total 2 2" xfId="2288" xr:uid="{00000000-0005-0000-0000-0000370B0000}"/>
    <cellStyle name="Total 2 2 2" xfId="2832" xr:uid="{00000000-0005-0000-0000-0000380B0000}"/>
    <cellStyle name="Total 2 3" xfId="2469" xr:uid="{00000000-0005-0000-0000-0000390B0000}"/>
    <cellStyle name="Total 3" xfId="2289" xr:uid="{00000000-0005-0000-0000-00003A0B0000}"/>
    <cellStyle name="Total 3 2" xfId="2833" xr:uid="{00000000-0005-0000-0000-00003B0B0000}"/>
    <cellStyle name="Total 4" xfId="2407" xr:uid="{00000000-0005-0000-0000-00003C0B0000}"/>
    <cellStyle name="Tusenskille [0]_PERSONAL" xfId="1809" xr:uid="{00000000-0005-0000-0000-00003D0B0000}"/>
    <cellStyle name="Tusenskille_PERSONAL" xfId="1810" xr:uid="{00000000-0005-0000-0000-00003E0B0000}"/>
    <cellStyle name="Tusental (0)_laroux" xfId="1811" xr:uid="{00000000-0005-0000-0000-00003F0B0000}"/>
    <cellStyle name="Tusental_laroux" xfId="1812" xr:uid="{00000000-0005-0000-0000-0000400B0000}"/>
    <cellStyle name="Überschrift1" xfId="1813" xr:uid="{00000000-0005-0000-0000-0000410B0000}"/>
    <cellStyle name="Überschrift2" xfId="1814" xr:uid="{00000000-0005-0000-0000-0000420B0000}"/>
    <cellStyle name="Überschrift3" xfId="1815" xr:uid="{00000000-0005-0000-0000-0000430B0000}"/>
    <cellStyle name="Überschrift4" xfId="1816" xr:uid="{00000000-0005-0000-0000-0000440B0000}"/>
    <cellStyle name="Uhrzeit" xfId="1817" xr:uid="{00000000-0005-0000-0000-0000450B0000}"/>
    <cellStyle name="Unsichtbar" xfId="1818" xr:uid="{00000000-0005-0000-0000-0000460B0000}"/>
    <cellStyle name="Update" xfId="1819" xr:uid="{00000000-0005-0000-0000-0000470B0000}"/>
    <cellStyle name="USD" xfId="1820" xr:uid="{00000000-0005-0000-0000-0000480B0000}"/>
    <cellStyle name="USD billion" xfId="1821" xr:uid="{00000000-0005-0000-0000-0000490B0000}"/>
    <cellStyle name="USD million" xfId="1822" xr:uid="{00000000-0005-0000-0000-00004A0B0000}"/>
    <cellStyle name="USD thousand" xfId="1823" xr:uid="{00000000-0005-0000-0000-00004B0B0000}"/>
    <cellStyle name="USD_070824_iPF2007_WM_draft" xfId="1824" xr:uid="{00000000-0005-0000-0000-00004C0B0000}"/>
    <cellStyle name="Valuta (0)_laroux" xfId="1825" xr:uid="{00000000-0005-0000-0000-00004D0B0000}"/>
    <cellStyle name="Valuta [0]_PERSONAL" xfId="1826" xr:uid="{00000000-0005-0000-0000-00004E0B0000}"/>
    <cellStyle name="Valuta_laroux" xfId="1827" xr:uid="{00000000-0005-0000-0000-00004F0B0000}"/>
    <cellStyle name="vH" xfId="1828" xr:uid="{00000000-0005-0000-0000-0000500B0000}"/>
    <cellStyle name="Währung 2" xfId="1829" xr:uid="{00000000-0005-0000-0000-0000510B0000}"/>
    <cellStyle name="Währung 2 2" xfId="1830" xr:uid="{00000000-0005-0000-0000-0000520B0000}"/>
    <cellStyle name="Währung 2 2 2" xfId="2290" xr:uid="{00000000-0005-0000-0000-0000530B0000}"/>
    <cellStyle name="Währung 2 2 2 2" xfId="2834" xr:uid="{00000000-0005-0000-0000-0000540B0000}"/>
    <cellStyle name="Währung 2 2 2 2 2" xfId="3018" xr:uid="{00000000-0005-0000-0000-0000550B0000}"/>
    <cellStyle name="Währung 2 2 2 3" xfId="2908" xr:uid="{00000000-0005-0000-0000-0000560B0000}"/>
    <cellStyle name="Währung 2 2 3" xfId="2291" xr:uid="{00000000-0005-0000-0000-0000570B0000}"/>
    <cellStyle name="Währung 2 2 3 2" xfId="2835" xr:uid="{00000000-0005-0000-0000-0000580B0000}"/>
    <cellStyle name="Währung 2 2 3 2 2" xfId="3019" xr:uid="{00000000-0005-0000-0000-0000590B0000}"/>
    <cellStyle name="Währung 2 2 3 3" xfId="2909" xr:uid="{00000000-0005-0000-0000-00005A0B0000}"/>
    <cellStyle name="Währung 2 2 4" xfId="2409" xr:uid="{00000000-0005-0000-0000-00005B0B0000}"/>
    <cellStyle name="Währung 2 2 4 2" xfId="2983" xr:uid="{00000000-0005-0000-0000-00005C0B0000}"/>
    <cellStyle name="Währung 2 2 5" xfId="2872" xr:uid="{00000000-0005-0000-0000-00005D0B0000}"/>
    <cellStyle name="Währung 2 3" xfId="2292" xr:uid="{00000000-0005-0000-0000-00005E0B0000}"/>
    <cellStyle name="Währung 2 3 2" xfId="2836" xr:uid="{00000000-0005-0000-0000-00005F0B0000}"/>
    <cellStyle name="Währung 2 3 2 2" xfId="3020" xr:uid="{00000000-0005-0000-0000-0000600B0000}"/>
    <cellStyle name="Währung 2 3 3" xfId="2910" xr:uid="{00000000-0005-0000-0000-0000610B0000}"/>
    <cellStyle name="Währung 2 4" xfId="2293" xr:uid="{00000000-0005-0000-0000-0000620B0000}"/>
    <cellStyle name="Währung 2 4 2" xfId="2837" xr:uid="{00000000-0005-0000-0000-0000630B0000}"/>
    <cellStyle name="Währung 2 4 2 2" xfId="3021" xr:uid="{00000000-0005-0000-0000-0000640B0000}"/>
    <cellStyle name="Währung 2 4 3" xfId="2911" xr:uid="{00000000-0005-0000-0000-0000650B0000}"/>
    <cellStyle name="Währung 2 5" xfId="2408" xr:uid="{00000000-0005-0000-0000-0000660B0000}"/>
    <cellStyle name="Währung 2 5 2" xfId="2982" xr:uid="{00000000-0005-0000-0000-0000670B0000}"/>
    <cellStyle name="Währung 2 6" xfId="2871" xr:uid="{00000000-0005-0000-0000-0000680B0000}"/>
    <cellStyle name="Währung 3" xfId="1831" xr:uid="{00000000-0005-0000-0000-0000690B0000}"/>
    <cellStyle name="Währung 3 2" xfId="1832" xr:uid="{00000000-0005-0000-0000-00006A0B0000}"/>
    <cellStyle name="Währung 3 2 2" xfId="2294" xr:uid="{00000000-0005-0000-0000-00006B0B0000}"/>
    <cellStyle name="Währung 3 2 2 2" xfId="2838" xr:uid="{00000000-0005-0000-0000-00006C0B0000}"/>
    <cellStyle name="Währung 3 2 2 2 2" xfId="3022" xr:uid="{00000000-0005-0000-0000-00006D0B0000}"/>
    <cellStyle name="Währung 3 2 2 3" xfId="2912" xr:uid="{00000000-0005-0000-0000-00006E0B0000}"/>
    <cellStyle name="Währung 3 2 3" xfId="2295" xr:uid="{00000000-0005-0000-0000-00006F0B0000}"/>
    <cellStyle name="Währung 3 2 3 2" xfId="2839" xr:uid="{00000000-0005-0000-0000-0000700B0000}"/>
    <cellStyle name="Währung 3 2 3 2 2" xfId="3023" xr:uid="{00000000-0005-0000-0000-0000710B0000}"/>
    <cellStyle name="Währung 3 2 3 3" xfId="2913" xr:uid="{00000000-0005-0000-0000-0000720B0000}"/>
    <cellStyle name="Währung 3 2 4" xfId="2411" xr:uid="{00000000-0005-0000-0000-0000730B0000}"/>
    <cellStyle name="Währung 3 2 4 2" xfId="2985" xr:uid="{00000000-0005-0000-0000-0000740B0000}"/>
    <cellStyle name="Währung 3 2 5" xfId="2874" xr:uid="{00000000-0005-0000-0000-0000750B0000}"/>
    <cellStyle name="Währung 3 3" xfId="2296" xr:uid="{00000000-0005-0000-0000-0000760B0000}"/>
    <cellStyle name="Währung 3 3 2" xfId="2840" xr:uid="{00000000-0005-0000-0000-0000770B0000}"/>
    <cellStyle name="Währung 3 3 2 2" xfId="3024" xr:uid="{00000000-0005-0000-0000-0000780B0000}"/>
    <cellStyle name="Währung 3 3 3" xfId="2914" xr:uid="{00000000-0005-0000-0000-0000790B0000}"/>
    <cellStyle name="Währung 3 4" xfId="2297" xr:uid="{00000000-0005-0000-0000-00007A0B0000}"/>
    <cellStyle name="Währung 3 4 2" xfId="2841" xr:uid="{00000000-0005-0000-0000-00007B0B0000}"/>
    <cellStyle name="Währung 3 4 2 2" xfId="3025" xr:uid="{00000000-0005-0000-0000-00007C0B0000}"/>
    <cellStyle name="Währung 3 4 3" xfId="2915" xr:uid="{00000000-0005-0000-0000-00007D0B0000}"/>
    <cellStyle name="Währung 3 5" xfId="2410" xr:uid="{00000000-0005-0000-0000-00007E0B0000}"/>
    <cellStyle name="Währung 3 5 2" xfId="2984" xr:uid="{00000000-0005-0000-0000-00007F0B0000}"/>
    <cellStyle name="Währung 3 6" xfId="2873" xr:uid="{00000000-0005-0000-0000-0000800B0000}"/>
    <cellStyle name="Währung 4" xfId="1833" xr:uid="{00000000-0005-0000-0000-0000810B0000}"/>
    <cellStyle name="Währung 4 2" xfId="2298" xr:uid="{00000000-0005-0000-0000-0000820B0000}"/>
    <cellStyle name="Währung 4 2 2" xfId="2842" xr:uid="{00000000-0005-0000-0000-0000830B0000}"/>
    <cellStyle name="Währung 4 2 2 2" xfId="3026" xr:uid="{00000000-0005-0000-0000-0000840B0000}"/>
    <cellStyle name="Währung 4 2 3" xfId="2916" xr:uid="{00000000-0005-0000-0000-0000850B0000}"/>
    <cellStyle name="Währung 4 3" xfId="2299" xr:uid="{00000000-0005-0000-0000-0000860B0000}"/>
    <cellStyle name="Währung 4 3 2" xfId="2843" xr:uid="{00000000-0005-0000-0000-0000870B0000}"/>
    <cellStyle name="Währung 4 3 2 2" xfId="3027" xr:uid="{00000000-0005-0000-0000-0000880B0000}"/>
    <cellStyle name="Währung 4 3 3" xfId="2917" xr:uid="{00000000-0005-0000-0000-0000890B0000}"/>
    <cellStyle name="Währung 4 4" xfId="2412" xr:uid="{00000000-0005-0000-0000-00008A0B0000}"/>
    <cellStyle name="Währung 4 4 2" xfId="2986" xr:uid="{00000000-0005-0000-0000-00008B0B0000}"/>
    <cellStyle name="Währung 4 5" xfId="2875" xr:uid="{00000000-0005-0000-0000-00008C0B0000}"/>
    <cellStyle name="Währung 5" xfId="1873" xr:uid="{00000000-0005-0000-0000-00008D0B0000}"/>
    <cellStyle name="Währung 5 2" xfId="2300" xr:uid="{00000000-0005-0000-0000-00008E0B0000}"/>
    <cellStyle name="Währung 5 2 2" xfId="2844" xr:uid="{00000000-0005-0000-0000-00008F0B0000}"/>
    <cellStyle name="Währung 5 2 2 2" xfId="3028" xr:uid="{00000000-0005-0000-0000-0000900B0000}"/>
    <cellStyle name="Währung 5 2 3" xfId="2918" xr:uid="{00000000-0005-0000-0000-0000910B0000}"/>
    <cellStyle name="Währung 5 3" xfId="2346" xr:uid="{00000000-0005-0000-0000-0000920B0000}"/>
    <cellStyle name="Währung 5 3 2" xfId="2962" xr:uid="{00000000-0005-0000-0000-0000930B0000}"/>
    <cellStyle name="Währung 5 4" xfId="2881" xr:uid="{00000000-0005-0000-0000-0000940B0000}"/>
    <cellStyle name="Währung 6" xfId="2301" xr:uid="{00000000-0005-0000-0000-0000950B0000}"/>
    <cellStyle name="Währung 6 2" xfId="2845" xr:uid="{00000000-0005-0000-0000-0000960B0000}"/>
    <cellStyle name="Währung 6 2 2" xfId="3029" xr:uid="{00000000-0005-0000-0000-0000970B0000}"/>
    <cellStyle name="Währung 6 3" xfId="2919" xr:uid="{00000000-0005-0000-0000-0000980B0000}"/>
    <cellStyle name="Währung 7" xfId="2856" xr:uid="{00000000-0005-0000-0000-0000990B0000}"/>
    <cellStyle name="Währu迮g_ISDN_AS_weiß0395" xfId="1834" xr:uid="{00000000-0005-0000-0000-00009A0B0000}"/>
    <cellStyle name="Warning Text" xfId="1835" xr:uid="{00000000-0005-0000-0000-00009B0B0000}"/>
    <cellStyle name="W釤hrung_ISDN-AsB (GK)" xfId="1836" xr:uid="{00000000-0005-0000-0000-00009C0B0000}"/>
    <cellStyle name="xAxis1" xfId="1837" xr:uid="{00000000-0005-0000-0000-00009D0B0000}"/>
    <cellStyle name="xAxis2" xfId="1838" xr:uid="{00000000-0005-0000-0000-00009E0B0000}"/>
    <cellStyle name="Zahl" xfId="1840" xr:uid="{00000000-0005-0000-0000-0000A00B0000}"/>
    <cellStyle name="Zahl • 0,00" xfId="1841" xr:uid="{00000000-0005-0000-0000-0000A10B0000}"/>
    <cellStyle name="Zeilen" xfId="1842" xr:uid="{00000000-0005-0000-0000-0000A20B0000}"/>
    <cellStyle name="Zellen" xfId="1843" xr:uid="{00000000-0005-0000-0000-0000A30B0000}"/>
    <cellStyle name="Zellen%" xfId="1844" xr:uid="{00000000-0005-0000-0000-0000A40B0000}"/>
    <cellStyle name="Zellen,2" xfId="1845" xr:uid="{00000000-0005-0000-0000-0000A50B0000}"/>
    <cellStyle name="ZellenNichtSichtbar" xfId="1846" xr:uid="{00000000-0005-0000-0000-0000A60B0000}"/>
    <cellStyle name="Zfo1" xfId="1847" xr:uid="{00000000-0005-0000-0000-0000A70B0000}"/>
    <cellStyle name="Zfo1 2" xfId="2302" xr:uid="{00000000-0005-0000-0000-0000A80B0000}"/>
    <cellStyle name="Zfo1 2 2" xfId="2846" xr:uid="{00000000-0005-0000-0000-0000A90B0000}"/>
    <cellStyle name="Zfo1 2 2 2" xfId="3030" xr:uid="{00000000-0005-0000-0000-0000AA0B0000}"/>
    <cellStyle name="Zfo1 2 3" xfId="2920" xr:uid="{00000000-0005-0000-0000-0000AB0B0000}"/>
    <cellStyle name="Zfo1 3" xfId="2303" xr:uid="{00000000-0005-0000-0000-0000AC0B0000}"/>
    <cellStyle name="Zfo1 3 2" xfId="2847" xr:uid="{00000000-0005-0000-0000-0000AD0B0000}"/>
    <cellStyle name="Zfo1 3 2 2" xfId="3031" xr:uid="{00000000-0005-0000-0000-0000AE0B0000}"/>
    <cellStyle name="Zfo1 3 3" xfId="2921" xr:uid="{00000000-0005-0000-0000-0000AF0B0000}"/>
    <cellStyle name="Zfo1 4" xfId="2413" xr:uid="{00000000-0005-0000-0000-0000B00B0000}"/>
    <cellStyle name="Zfo1 4 2" xfId="2987" xr:uid="{00000000-0005-0000-0000-0000B10B0000}"/>
    <cellStyle name="Zfo1 5" xfId="2876" xr:uid="{00000000-0005-0000-0000-0000B20B0000}"/>
    <cellStyle name="Zfo10" xfId="1848" xr:uid="{00000000-0005-0000-0000-0000B30B0000}"/>
    <cellStyle name="Zfo10 2" xfId="2304" xr:uid="{00000000-0005-0000-0000-0000B40B0000}"/>
    <cellStyle name="Zfo10 2 2" xfId="2848" xr:uid="{00000000-0005-0000-0000-0000B50B0000}"/>
    <cellStyle name="Zfo10 2 2 2" xfId="3032" xr:uid="{00000000-0005-0000-0000-0000B60B0000}"/>
    <cellStyle name="Zfo10 2 3" xfId="2922" xr:uid="{00000000-0005-0000-0000-0000B70B0000}"/>
    <cellStyle name="Zfo10 3" xfId="2305" xr:uid="{00000000-0005-0000-0000-0000B80B0000}"/>
    <cellStyle name="Zfo10 3 2" xfId="2849" xr:uid="{00000000-0005-0000-0000-0000B90B0000}"/>
    <cellStyle name="Zfo10 3 2 2" xfId="3033" xr:uid="{00000000-0005-0000-0000-0000BA0B0000}"/>
    <cellStyle name="Zfo10 3 3" xfId="2923" xr:uid="{00000000-0005-0000-0000-0000BB0B0000}"/>
    <cellStyle name="Zfo10 4" xfId="2414" xr:uid="{00000000-0005-0000-0000-0000BC0B0000}"/>
    <cellStyle name="Zfo10 4 2" xfId="2988" xr:uid="{00000000-0005-0000-0000-0000BD0B0000}"/>
    <cellStyle name="Zfo10 5" xfId="2877" xr:uid="{00000000-0005-0000-0000-0000BE0B0000}"/>
    <cellStyle name="Zfo10F" xfId="1849" xr:uid="{00000000-0005-0000-0000-0000BF0B0000}"/>
    <cellStyle name="Zfo10F 2" xfId="2306" xr:uid="{00000000-0005-0000-0000-0000C00B0000}"/>
    <cellStyle name="Zfo10F 2 2" xfId="2850" xr:uid="{00000000-0005-0000-0000-0000C10B0000}"/>
    <cellStyle name="Zfo10F 2 2 2" xfId="3034" xr:uid="{00000000-0005-0000-0000-0000C20B0000}"/>
    <cellStyle name="Zfo10F 2 3" xfId="2924" xr:uid="{00000000-0005-0000-0000-0000C30B0000}"/>
    <cellStyle name="Zfo10F 3" xfId="2307" xr:uid="{00000000-0005-0000-0000-0000C40B0000}"/>
    <cellStyle name="Zfo10F 3 2" xfId="2851" xr:uid="{00000000-0005-0000-0000-0000C50B0000}"/>
    <cellStyle name="Zfo10F 3 2 2" xfId="3035" xr:uid="{00000000-0005-0000-0000-0000C60B0000}"/>
    <cellStyle name="Zfo10F 3 3" xfId="2925" xr:uid="{00000000-0005-0000-0000-0000C70B0000}"/>
    <cellStyle name="Zfo10F 4" xfId="2415" xr:uid="{00000000-0005-0000-0000-0000C80B0000}"/>
    <cellStyle name="Zfo10F 4 2" xfId="2989" xr:uid="{00000000-0005-0000-0000-0000C90B0000}"/>
    <cellStyle name="Zfo10F 5" xfId="2878" xr:uid="{00000000-0005-0000-0000-0000CA0B0000}"/>
    <cellStyle name="Zfo13" xfId="1850" xr:uid="{00000000-0005-0000-0000-0000CB0B0000}"/>
    <cellStyle name="Zfo1F" xfId="1851" xr:uid="{00000000-0005-0000-0000-0000CC0B0000}"/>
    <cellStyle name="Zfo1F 2" xfId="2308" xr:uid="{00000000-0005-0000-0000-0000CD0B0000}"/>
    <cellStyle name="Zfo1F 2 2" xfId="2852" xr:uid="{00000000-0005-0000-0000-0000CE0B0000}"/>
    <cellStyle name="Zfo1F 2 2 2" xfId="3036" xr:uid="{00000000-0005-0000-0000-0000CF0B0000}"/>
    <cellStyle name="Zfo1F 2 3" xfId="2926" xr:uid="{00000000-0005-0000-0000-0000D00B0000}"/>
    <cellStyle name="Zfo1F 3" xfId="2309" xr:uid="{00000000-0005-0000-0000-0000D10B0000}"/>
    <cellStyle name="Zfo1F 3 2" xfId="2853" xr:uid="{00000000-0005-0000-0000-0000D20B0000}"/>
    <cellStyle name="Zfo1F 3 2 2" xfId="3037" xr:uid="{00000000-0005-0000-0000-0000D30B0000}"/>
    <cellStyle name="Zfo1F 3 3" xfId="2927" xr:uid="{00000000-0005-0000-0000-0000D40B0000}"/>
    <cellStyle name="Zfo1F 4" xfId="2416" xr:uid="{00000000-0005-0000-0000-0000D50B0000}"/>
    <cellStyle name="Zfo1F 4 2" xfId="2990" xr:uid="{00000000-0005-0000-0000-0000D60B0000}"/>
    <cellStyle name="Zfo1F 5" xfId="2879" xr:uid="{00000000-0005-0000-0000-0000D70B0000}"/>
    <cellStyle name="Zfo1i" xfId="1852" xr:uid="{00000000-0005-0000-0000-0000D80B0000}"/>
    <cellStyle name="Zfo2K" xfId="1853" xr:uid="{00000000-0005-0000-0000-0000D90B0000}"/>
    <cellStyle name="Zfo2KF" xfId="1854" xr:uid="{00000000-0005-0000-0000-0000DA0B0000}"/>
    <cellStyle name="Zfo2M" xfId="1855" xr:uid="{00000000-0005-0000-0000-0000DB0B0000}"/>
    <cellStyle name="Zfo2MF" xfId="1856" xr:uid="{00000000-0005-0000-0000-0000DC0B0000}"/>
    <cellStyle name="Zfo3" xfId="1857" xr:uid="{00000000-0005-0000-0000-0000DD0B0000}"/>
    <cellStyle name="Zfo3 2" xfId="2310" xr:uid="{00000000-0005-0000-0000-0000DE0B0000}"/>
    <cellStyle name="Zfo3 2 2" xfId="2854" xr:uid="{00000000-0005-0000-0000-0000DF0B0000}"/>
    <cellStyle name="Zfo3 2 2 2" xfId="3038" xr:uid="{00000000-0005-0000-0000-0000E00B0000}"/>
    <cellStyle name="Zfo3 2 3" xfId="2928" xr:uid="{00000000-0005-0000-0000-0000E10B0000}"/>
    <cellStyle name="Zfo3 3" xfId="2311" xr:uid="{00000000-0005-0000-0000-0000E20B0000}"/>
    <cellStyle name="Zfo3 3 2" xfId="2855" xr:uid="{00000000-0005-0000-0000-0000E30B0000}"/>
    <cellStyle name="Zfo3 3 2 2" xfId="3039" xr:uid="{00000000-0005-0000-0000-0000E40B0000}"/>
    <cellStyle name="Zfo3 3 3" xfId="2929" xr:uid="{00000000-0005-0000-0000-0000E50B0000}"/>
    <cellStyle name="Zfo3 4" xfId="2417" xr:uid="{00000000-0005-0000-0000-0000E60B0000}"/>
    <cellStyle name="Zfo3 4 2" xfId="2991" xr:uid="{00000000-0005-0000-0000-0000E70B0000}"/>
    <cellStyle name="Zfo3 5" xfId="2880" xr:uid="{00000000-0005-0000-0000-0000E80B0000}"/>
    <cellStyle name="Zfo3F" xfId="1858" xr:uid="{00000000-0005-0000-0000-0000E90B0000}"/>
    <cellStyle name="Zfo4" xfId="1859" xr:uid="{00000000-0005-0000-0000-0000EA0B0000}"/>
    <cellStyle name="Zfo4F" xfId="1860" xr:uid="{00000000-0005-0000-0000-0000EB0B0000}"/>
    <cellStyle name="Zfo5" xfId="1861" xr:uid="{00000000-0005-0000-0000-0000EC0B0000}"/>
    <cellStyle name="Zfo5F" xfId="1862" xr:uid="{00000000-0005-0000-0000-0000ED0B0000}"/>
    <cellStyle name="Zfo6" xfId="1863" xr:uid="{00000000-0005-0000-0000-0000EE0B0000}"/>
    <cellStyle name="Zfo6F" xfId="1864" xr:uid="{00000000-0005-0000-0000-0000EF0B0000}"/>
    <cellStyle name="Zfo7" xfId="1865" xr:uid="{00000000-0005-0000-0000-0000F00B0000}"/>
    <cellStyle name="Zfo7F" xfId="1866" xr:uid="{00000000-0005-0000-0000-0000F10B0000}"/>
    <cellStyle name="Zfo8" xfId="1867" xr:uid="{00000000-0005-0000-0000-0000F20B0000}"/>
    <cellStyle name="Zfo8F" xfId="1868" xr:uid="{00000000-0005-0000-0000-0000F30B0000}"/>
    <cellStyle name="Zfo9" xfId="1869" xr:uid="{00000000-0005-0000-0000-0000F40B0000}"/>
    <cellStyle name="Zfo9F" xfId="1870" xr:uid="{00000000-0005-0000-0000-0000F50B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85D8A"/>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7619</xdr:colOff>
      <xdr:row>10</xdr:row>
      <xdr:rowOff>171449</xdr:rowOff>
    </xdr:from>
    <xdr:to>
      <xdr:col>16</xdr:col>
      <xdr:colOff>126062</xdr:colOff>
      <xdr:row>36</xdr:row>
      <xdr:rowOff>8696</xdr:rowOff>
    </xdr:to>
    <xdr:sp macro="" textlink="">
      <xdr:nvSpPr>
        <xdr:cNvPr id="9" name="Pfeil nach links 3">
          <a:extLst>
            <a:ext uri="{FF2B5EF4-FFF2-40B4-BE49-F238E27FC236}">
              <a16:creationId xmlns:a16="http://schemas.microsoft.com/office/drawing/2014/main" id="{00000000-0008-0000-0000-000009000000}"/>
            </a:ext>
          </a:extLst>
        </xdr:cNvPr>
        <xdr:cNvSpPr/>
      </xdr:nvSpPr>
      <xdr:spPr>
        <a:xfrm rot="10800000">
          <a:off x="4716779" y="605789"/>
          <a:ext cx="7967043" cy="4592127"/>
        </a:xfrm>
        <a:prstGeom prst="left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235324</xdr:colOff>
      <xdr:row>18</xdr:row>
      <xdr:rowOff>96932</xdr:rowOff>
    </xdr:from>
    <xdr:to>
      <xdr:col>15</xdr:col>
      <xdr:colOff>216274</xdr:colOff>
      <xdr:row>28</xdr:row>
      <xdr:rowOff>30257</xdr:rowOff>
    </xdr:to>
    <xdr:sp macro="" textlink="">
      <xdr:nvSpPr>
        <xdr:cNvPr id="11" name="Rechteck 1">
          <a:extLst>
            <a:ext uri="{FF2B5EF4-FFF2-40B4-BE49-F238E27FC236}">
              <a16:creationId xmlns:a16="http://schemas.microsoft.com/office/drawing/2014/main" id="{00000000-0008-0000-0000-00000B000000}"/>
            </a:ext>
          </a:extLst>
        </xdr:cNvPr>
        <xdr:cNvSpPr/>
      </xdr:nvSpPr>
      <xdr:spPr>
        <a:xfrm>
          <a:off x="8868784" y="1994312"/>
          <a:ext cx="3120390" cy="1762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1100" b="1"/>
            <a:t>Aprēķins</a:t>
          </a:r>
          <a:endParaRPr lang="en-GB" sz="1100" b="1"/>
        </a:p>
        <a:p>
          <a:pPr algn="l"/>
          <a:endParaRPr lang="en-GB" sz="1100"/>
        </a:p>
        <a:p>
          <a:pPr algn="l"/>
          <a:r>
            <a:rPr lang="lv-LV" sz="1100"/>
            <a:t>Visu ieņēmumu un izmaksu posteņu primārie aprēķini</a:t>
          </a:r>
          <a:r>
            <a:rPr lang="en-GB" sz="1100" baseline="0"/>
            <a:t>.</a:t>
          </a:r>
        </a:p>
        <a:p>
          <a:pPr algn="l"/>
          <a:r>
            <a:rPr lang="lv-LV" sz="1100" baseline="0"/>
            <a:t>Dažādiem </a:t>
          </a:r>
          <a:r>
            <a:rPr lang="en-US" sz="1100" baseline="0"/>
            <a:t>uzņēmējdarbības</a:t>
          </a:r>
          <a:r>
            <a:rPr lang="lv-LV" sz="1100" baseline="0"/>
            <a:t> modeļu scenārijiem šajā lapā var tikt izmantotas dažādas funkcijas</a:t>
          </a:r>
          <a:r>
            <a:rPr lang="en-GB" sz="1100" baseline="0"/>
            <a:t>.</a:t>
          </a:r>
        </a:p>
        <a:p>
          <a:pPr algn="l"/>
          <a:r>
            <a:rPr lang="lv-LV" sz="1100" baseline="0"/>
            <a:t>Apkopo rezultātus no papildu aprēķiniem</a:t>
          </a:r>
          <a:r>
            <a:rPr lang="en-GB" sz="1100" baseline="0"/>
            <a:t>.</a:t>
          </a:r>
          <a:endParaRPr lang="en-GB" sz="1100"/>
        </a:p>
      </xdr:txBody>
    </xdr:sp>
    <xdr:clientData/>
  </xdr:twoCellAnchor>
  <xdr:twoCellAnchor>
    <xdr:from>
      <xdr:col>6</xdr:col>
      <xdr:colOff>128674</xdr:colOff>
      <xdr:row>18</xdr:row>
      <xdr:rowOff>114300</xdr:rowOff>
    </xdr:from>
    <xdr:to>
      <xdr:col>10</xdr:col>
      <xdr:colOff>109624</xdr:colOff>
      <xdr:row>28</xdr:row>
      <xdr:rowOff>45719</xdr:rowOff>
    </xdr:to>
    <xdr:sp macro="" textlink="">
      <xdr:nvSpPr>
        <xdr:cNvPr id="13" name="Rechteck 4">
          <a:extLst>
            <a:ext uri="{FF2B5EF4-FFF2-40B4-BE49-F238E27FC236}">
              <a16:creationId xmlns:a16="http://schemas.microsoft.com/office/drawing/2014/main" id="{00000000-0008-0000-0000-00000D000000}"/>
            </a:ext>
          </a:extLst>
        </xdr:cNvPr>
        <xdr:cNvSpPr/>
      </xdr:nvSpPr>
      <xdr:spPr>
        <a:xfrm>
          <a:off x="4837834" y="2011680"/>
          <a:ext cx="3120390" cy="17602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1100" b="1"/>
            <a:t>Iekārtu</a:t>
          </a:r>
          <a:r>
            <a:rPr lang="lv-LV" sz="1100" b="1" baseline="0"/>
            <a:t>_</a:t>
          </a:r>
          <a:r>
            <a:rPr lang="lv-LV" sz="1100" b="1"/>
            <a:t>mērogošana</a:t>
          </a:r>
          <a:endParaRPr lang="en-GB" sz="1100" b="1"/>
        </a:p>
        <a:p>
          <a:pPr algn="l"/>
          <a:endParaRPr lang="en-GB" sz="1100"/>
        </a:p>
        <a:p>
          <a:pPr algn="l"/>
          <a:r>
            <a:rPr lang="lv-LV" sz="1100"/>
            <a:t>Pamatojoties uz sastrēguma stundu joslas platumu, tiek </a:t>
          </a:r>
          <a:r>
            <a:rPr lang="en-US" sz="1100"/>
            <a:t>dimensionētas ANO</a:t>
          </a:r>
          <a:r>
            <a:rPr lang="lv-LV" sz="1100"/>
            <a:t> nepieciešam</a:t>
          </a:r>
          <a:r>
            <a:rPr lang="en-US" sz="1100"/>
            <a:t>ās</a:t>
          </a:r>
          <a:r>
            <a:rPr lang="en-US" sz="1100" baseline="0"/>
            <a:t> </a:t>
          </a:r>
          <a:r>
            <a:rPr lang="lv-LV" sz="1100"/>
            <a:t>pakārtot</a:t>
          </a:r>
          <a:r>
            <a:rPr lang="en-US" sz="1100"/>
            <a:t>ās</a:t>
          </a:r>
          <a:r>
            <a:rPr lang="lv-LV" sz="1100"/>
            <a:t> iekārt</a:t>
          </a:r>
          <a:r>
            <a:rPr lang="en-US" sz="1100"/>
            <a:t>as, </a:t>
          </a:r>
          <a:r>
            <a:rPr lang="lv-LV" sz="1100">
              <a:solidFill>
                <a:schemeClr val="lt1"/>
              </a:solidFill>
              <a:effectLst/>
              <a:latin typeface="+mn-lt"/>
              <a:ea typeface="+mn-ea"/>
              <a:cs typeface="+mn-cs"/>
            </a:rPr>
            <a:t>piemēram, atvilce, Ethernet p</a:t>
          </a:r>
          <a:r>
            <a:rPr lang="en-US" sz="1100">
              <a:solidFill>
                <a:schemeClr val="lt1"/>
              </a:solidFill>
              <a:effectLst/>
              <a:latin typeface="+mn-lt"/>
              <a:ea typeface="+mn-ea"/>
              <a:cs typeface="+mn-cs"/>
            </a:rPr>
            <a:t>ieslēgvietas</a:t>
          </a:r>
          <a:r>
            <a:rPr lang="lv-LV" sz="1100">
              <a:solidFill>
                <a:schemeClr val="lt1"/>
              </a:solidFill>
              <a:effectLst/>
              <a:latin typeface="+mn-lt"/>
              <a:ea typeface="+mn-ea"/>
              <a:cs typeface="+mn-cs"/>
            </a:rPr>
            <a:t>, </a:t>
          </a:r>
          <a:r>
            <a:rPr lang="en-US" sz="1100">
              <a:solidFill>
                <a:schemeClr val="lt1"/>
              </a:solidFill>
              <a:effectLst/>
              <a:latin typeface="+mn-lt"/>
              <a:ea typeface="+mn-ea"/>
              <a:cs typeface="+mn-cs"/>
            </a:rPr>
            <a:t>LER (Label Edge Routers)</a:t>
          </a:r>
          <a:r>
            <a:rPr lang="en-US" sz="1100" baseline="0">
              <a:solidFill>
                <a:schemeClr val="lt1"/>
              </a:solidFill>
              <a:effectLst/>
              <a:latin typeface="+mn-lt"/>
              <a:ea typeface="+mn-ea"/>
              <a:cs typeface="+mn-cs"/>
            </a:rPr>
            <a:t> un</a:t>
          </a:r>
          <a:r>
            <a:rPr lang="lv-LV" sz="1100">
              <a:solidFill>
                <a:schemeClr val="lt1"/>
              </a:solidFill>
              <a:effectLst/>
              <a:latin typeface="+mn-lt"/>
              <a:ea typeface="+mn-ea"/>
              <a:cs typeface="+mn-cs"/>
            </a:rPr>
            <a:t> pārraides sai</a:t>
          </a:r>
          <a:r>
            <a:rPr lang="en-US" sz="1100">
              <a:solidFill>
                <a:schemeClr val="lt1"/>
              </a:solidFill>
              <a:effectLst/>
              <a:latin typeface="+mn-lt"/>
              <a:ea typeface="+mn-ea"/>
              <a:cs typeface="+mn-cs"/>
            </a:rPr>
            <a:t>tes</a:t>
          </a:r>
          <a:r>
            <a:rPr lang="en-US" sz="1100"/>
            <a:t>.</a:t>
          </a:r>
          <a:endParaRPr lang="en-GB" sz="1100">
            <a:solidFill>
              <a:schemeClr val="lt1"/>
            </a:solidFill>
            <a:latin typeface="+mn-lt"/>
            <a:ea typeface="+mn-ea"/>
            <a:cs typeface="+mn-cs"/>
          </a:endParaRPr>
        </a:p>
      </xdr:txBody>
    </xdr:sp>
    <xdr:clientData/>
  </xdr:twoCellAnchor>
  <xdr:twoCellAnchor>
    <xdr:from>
      <xdr:col>0</xdr:col>
      <xdr:colOff>438149</xdr:colOff>
      <xdr:row>12</xdr:row>
      <xdr:rowOff>102535</xdr:rowOff>
    </xdr:from>
    <xdr:to>
      <xdr:col>4</xdr:col>
      <xdr:colOff>419099</xdr:colOff>
      <xdr:row>17</xdr:row>
      <xdr:rowOff>169210</xdr:rowOff>
    </xdr:to>
    <xdr:sp macro="" textlink="">
      <xdr:nvSpPr>
        <xdr:cNvPr id="16" name="Rechteck 7">
          <a:extLst>
            <a:ext uri="{FF2B5EF4-FFF2-40B4-BE49-F238E27FC236}">
              <a16:creationId xmlns:a16="http://schemas.microsoft.com/office/drawing/2014/main" id="{00000000-0008-0000-0000-000010000000}"/>
            </a:ext>
          </a:extLst>
        </xdr:cNvPr>
        <xdr:cNvSpPr/>
      </xdr:nvSpPr>
      <xdr:spPr>
        <a:xfrm>
          <a:off x="438149" y="902635"/>
          <a:ext cx="3120390" cy="98107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1100" b="1">
              <a:solidFill>
                <a:sysClr val="windowText" lastClr="000000"/>
              </a:solidFill>
            </a:rPr>
            <a:t>Datu_ievade</a:t>
          </a:r>
          <a:endParaRPr lang="en-GB" sz="1100" b="1">
            <a:solidFill>
              <a:sysClr val="windowText" lastClr="000000"/>
            </a:solidFill>
          </a:endParaRPr>
        </a:p>
        <a:p>
          <a:pPr algn="l"/>
          <a:endParaRPr lang="en-GB" sz="1100">
            <a:solidFill>
              <a:sysClr val="windowText" lastClr="000000"/>
            </a:solidFill>
          </a:endParaRPr>
        </a:p>
        <a:p>
          <a:pPr algn="l"/>
          <a:r>
            <a:rPr lang="lv-LV" sz="1100">
              <a:solidFill>
                <a:sysClr val="windowText" lastClr="000000"/>
              </a:solidFill>
            </a:rPr>
            <a:t>Lielākās daļas izmantoto parametru  definīcija, mazumtirdzniecības tarifu nosaukumi, ieņēmumi, vairumtirdzniecības izmaksas, </a:t>
          </a:r>
          <a:r>
            <a:rPr lang="en-US" sz="1100">
              <a:solidFill>
                <a:sysClr val="windowText" lastClr="000000"/>
              </a:solidFill>
            </a:rPr>
            <a:t>iekārtu</a:t>
          </a:r>
          <a:r>
            <a:rPr lang="lv-LV" sz="1100">
              <a:solidFill>
                <a:sysClr val="windowText" lastClr="000000"/>
              </a:solidFill>
            </a:rPr>
            <a:t> izmaksas, WACC utt.</a:t>
          </a:r>
          <a:r>
            <a:rPr lang="en-GB" sz="1100" baseline="0">
              <a:solidFill>
                <a:sysClr val="windowText" lastClr="000000"/>
              </a:solidFill>
            </a:rPr>
            <a:t> </a:t>
          </a:r>
          <a:endParaRPr lang="en-GB" sz="1100">
            <a:solidFill>
              <a:sysClr val="windowText" lastClr="000000"/>
            </a:solidFill>
          </a:endParaRPr>
        </a:p>
      </xdr:txBody>
    </xdr:sp>
    <xdr:clientData/>
  </xdr:twoCellAnchor>
  <xdr:twoCellAnchor>
    <xdr:from>
      <xdr:col>16</xdr:col>
      <xdr:colOff>686359</xdr:colOff>
      <xdr:row>19</xdr:row>
      <xdr:rowOff>83238</xdr:rowOff>
    </xdr:from>
    <xdr:to>
      <xdr:col>20</xdr:col>
      <xdr:colOff>324555</xdr:colOff>
      <xdr:row>27</xdr:row>
      <xdr:rowOff>43948</xdr:rowOff>
    </xdr:to>
    <xdr:sp macro="" textlink="">
      <xdr:nvSpPr>
        <xdr:cNvPr id="17" name="Rechteck 8">
          <a:extLst>
            <a:ext uri="{FF2B5EF4-FFF2-40B4-BE49-F238E27FC236}">
              <a16:creationId xmlns:a16="http://schemas.microsoft.com/office/drawing/2014/main" id="{00000000-0008-0000-0000-000011000000}"/>
            </a:ext>
          </a:extLst>
        </xdr:cNvPr>
        <xdr:cNvSpPr/>
      </xdr:nvSpPr>
      <xdr:spPr>
        <a:xfrm>
          <a:off x="14938581" y="3674516"/>
          <a:ext cx="2827307" cy="1428265"/>
        </a:xfrm>
        <a:prstGeom prst="rect">
          <a:avLst/>
        </a:prstGeom>
        <a:solidFill>
          <a:schemeClr val="accent3">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1100" b="1"/>
            <a:t>KOPSAVILKUMS</a:t>
          </a:r>
          <a:endParaRPr lang="en-GB" sz="1100" b="1"/>
        </a:p>
        <a:p>
          <a:pPr algn="l"/>
          <a:endParaRPr lang="en-GB" sz="1100"/>
        </a:p>
        <a:p>
          <a:pPr algn="l"/>
          <a:r>
            <a:rPr lang="lv-LV" sz="1100"/>
            <a:t>Atlasa ap</a:t>
          </a:r>
          <a:r>
            <a:rPr lang="en-US" sz="1100"/>
            <a:t>lūkojamo</a:t>
          </a:r>
          <a:r>
            <a:rPr lang="lv-LV" sz="1100"/>
            <a:t> piekļuves veidu (piemēram, DSL piekļuve - reģionālā L2 </a:t>
          </a:r>
          <a:r>
            <a:rPr lang="lv-LV" sz="1100">
              <a:solidFill>
                <a:schemeClr val="lt1"/>
              </a:solidFill>
              <a:latin typeface="+mn-lt"/>
              <a:ea typeface="+mn-ea"/>
              <a:cs typeface="+mn-cs"/>
            </a:rPr>
            <a:t>BSA</a:t>
          </a:r>
          <a:r>
            <a:rPr lang="lv-LV" sz="1100"/>
            <a:t>).</a:t>
          </a:r>
        </a:p>
        <a:p>
          <a:pPr algn="l"/>
          <a:r>
            <a:rPr lang="lv-LV" sz="1100"/>
            <a:t>Rāda atlasītā piekļuves veida rezultātus, atsaucoties uz attiecīgajiem lapas Aprēķins datiem</a:t>
          </a:r>
          <a:r>
            <a:rPr lang="en-GB" sz="1100"/>
            <a:t>.</a:t>
          </a:r>
        </a:p>
      </xdr:txBody>
    </xdr:sp>
    <xdr:clientData/>
  </xdr:twoCellAnchor>
  <xdr:twoCellAnchor>
    <xdr:from>
      <xdr:col>0</xdr:col>
      <xdr:colOff>437366</xdr:colOff>
      <xdr:row>29</xdr:row>
      <xdr:rowOff>25326</xdr:rowOff>
    </xdr:from>
    <xdr:to>
      <xdr:col>4</xdr:col>
      <xdr:colOff>418316</xdr:colOff>
      <xdr:row>33</xdr:row>
      <xdr:rowOff>94467</xdr:rowOff>
    </xdr:to>
    <xdr:sp macro="" textlink="">
      <xdr:nvSpPr>
        <xdr:cNvPr id="18" name="Rechteck 17">
          <a:extLst>
            <a:ext uri="{FF2B5EF4-FFF2-40B4-BE49-F238E27FC236}">
              <a16:creationId xmlns:a16="http://schemas.microsoft.com/office/drawing/2014/main" id="{00000000-0008-0000-0000-000012000000}"/>
            </a:ext>
          </a:extLst>
        </xdr:cNvPr>
        <xdr:cNvSpPr/>
      </xdr:nvSpPr>
      <xdr:spPr>
        <a:xfrm>
          <a:off x="437366" y="3934386"/>
          <a:ext cx="3120390" cy="80066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1100" b="1">
              <a:solidFill>
                <a:sysClr val="windowText" lastClr="000000"/>
              </a:solidFill>
            </a:rPr>
            <a:t>Saraksti</a:t>
          </a:r>
          <a:endParaRPr lang="en-GB" sz="1100" b="1">
            <a:solidFill>
              <a:sysClr val="windowText" lastClr="000000"/>
            </a:solidFill>
          </a:endParaRPr>
        </a:p>
        <a:p>
          <a:pPr algn="l"/>
          <a:endParaRPr lang="en-GB" sz="1100">
            <a:solidFill>
              <a:sysClr val="windowText" lastClr="000000"/>
            </a:solidFill>
          </a:endParaRPr>
        </a:p>
        <a:p>
          <a:pPr algn="l"/>
          <a:r>
            <a:rPr lang="lv-LV" sz="1100">
              <a:solidFill>
                <a:sysClr val="windowText" lastClr="000000"/>
              </a:solidFill>
            </a:rPr>
            <a:t>Definē aplūkojamo piekļuves veidu nosaukumus</a:t>
          </a:r>
          <a:r>
            <a:rPr lang="en-GB" sz="1100" baseline="0">
              <a:solidFill>
                <a:sysClr val="windowText" lastClr="000000"/>
              </a:solidFill>
            </a:rPr>
            <a:t>.</a:t>
          </a:r>
          <a:endParaRPr lang="en-GB" sz="1100">
            <a:solidFill>
              <a:sysClr val="windowText" lastClr="000000"/>
            </a:solidFill>
          </a:endParaRPr>
        </a:p>
      </xdr:txBody>
    </xdr:sp>
    <xdr:clientData/>
  </xdr:twoCellAnchor>
  <xdr:twoCellAnchor>
    <xdr:from>
      <xdr:col>1</xdr:col>
      <xdr:colOff>478013</xdr:colOff>
      <xdr:row>12</xdr:row>
      <xdr:rowOff>102535</xdr:rowOff>
    </xdr:from>
    <xdr:to>
      <xdr:col>18</xdr:col>
      <xdr:colOff>505457</xdr:colOff>
      <xdr:row>19</xdr:row>
      <xdr:rowOff>83238</xdr:rowOff>
    </xdr:to>
    <xdr:cxnSp macro="">
      <xdr:nvCxnSpPr>
        <xdr:cNvPr id="20" name="Gewinkelte Verbindung 15">
          <a:extLst>
            <a:ext uri="{FF2B5EF4-FFF2-40B4-BE49-F238E27FC236}">
              <a16:creationId xmlns:a16="http://schemas.microsoft.com/office/drawing/2014/main" id="{00000000-0008-0000-0000-000014000000}"/>
            </a:ext>
          </a:extLst>
        </xdr:cNvPr>
        <xdr:cNvCxnSpPr>
          <a:stCxn id="16" idx="0"/>
          <a:endCxn id="17" idx="0"/>
        </xdr:cNvCxnSpPr>
      </xdr:nvCxnSpPr>
      <xdr:spPr>
        <a:xfrm rot="16200000" flipH="1">
          <a:off x="8929245" y="-3748474"/>
          <a:ext cx="1264814" cy="13581166"/>
        </a:xfrm>
        <a:prstGeom prst="bentConnector3">
          <a:avLst>
            <a:gd name="adj1" fmla="val -18074"/>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225799</xdr:colOff>
      <xdr:row>11</xdr:row>
      <xdr:rowOff>66676</xdr:rowOff>
    </xdr:from>
    <xdr:to>
      <xdr:col>13</xdr:col>
      <xdr:colOff>226919</xdr:colOff>
      <xdr:row>18</xdr:row>
      <xdr:rowOff>96932</xdr:rowOff>
    </xdr:to>
    <xdr:cxnSp macro="">
      <xdr:nvCxnSpPr>
        <xdr:cNvPr id="22" name="Gewinkelte Verbindung 27">
          <a:extLst>
            <a:ext uri="{FF2B5EF4-FFF2-40B4-BE49-F238E27FC236}">
              <a16:creationId xmlns:a16="http://schemas.microsoft.com/office/drawing/2014/main" id="{00000000-0008-0000-0000-000016000000}"/>
            </a:ext>
          </a:extLst>
        </xdr:cNvPr>
        <xdr:cNvCxnSpPr>
          <a:endCxn id="11" idx="0"/>
        </xdr:cNvCxnSpPr>
      </xdr:nvCxnSpPr>
      <xdr:spPr>
        <a:xfrm rot="5400000">
          <a:off x="9774331" y="1338544"/>
          <a:ext cx="1310416" cy="1120"/>
        </a:xfrm>
        <a:prstGeom prst="bentConnector3">
          <a:avLst>
            <a:gd name="adj1" fmla="val 50000"/>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109624</xdr:colOff>
      <xdr:row>23</xdr:row>
      <xdr:rowOff>63595</xdr:rowOff>
    </xdr:from>
    <xdr:to>
      <xdr:col>11</xdr:col>
      <xdr:colOff>235324</xdr:colOff>
      <xdr:row>23</xdr:row>
      <xdr:rowOff>80010</xdr:rowOff>
    </xdr:to>
    <xdr:cxnSp macro="">
      <xdr:nvCxnSpPr>
        <xdr:cNvPr id="24" name="Gerade Verbindung mit Pfeil 39">
          <a:extLst>
            <a:ext uri="{FF2B5EF4-FFF2-40B4-BE49-F238E27FC236}">
              <a16:creationId xmlns:a16="http://schemas.microsoft.com/office/drawing/2014/main" id="{00000000-0008-0000-0000-000018000000}"/>
            </a:ext>
          </a:extLst>
        </xdr:cNvPr>
        <xdr:cNvCxnSpPr>
          <a:stCxn id="13" idx="3"/>
          <a:endCxn id="11" idx="1"/>
        </xdr:cNvCxnSpPr>
      </xdr:nvCxnSpPr>
      <xdr:spPr>
        <a:xfrm flipV="1">
          <a:off x="7958224" y="2875375"/>
          <a:ext cx="910560" cy="16415"/>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216274</xdr:colOff>
      <xdr:row>23</xdr:row>
      <xdr:rowOff>63593</xdr:rowOff>
    </xdr:from>
    <xdr:to>
      <xdr:col>16</xdr:col>
      <xdr:colOff>686359</xdr:colOff>
      <xdr:row>23</xdr:row>
      <xdr:rowOff>63594</xdr:rowOff>
    </xdr:to>
    <xdr:cxnSp macro="">
      <xdr:nvCxnSpPr>
        <xdr:cNvPr id="26" name="Gerade Verbindung mit Pfeil 45">
          <a:extLst>
            <a:ext uri="{FF2B5EF4-FFF2-40B4-BE49-F238E27FC236}">
              <a16:creationId xmlns:a16="http://schemas.microsoft.com/office/drawing/2014/main" id="{00000000-0008-0000-0000-00001A000000}"/>
            </a:ext>
          </a:extLst>
        </xdr:cNvPr>
        <xdr:cNvCxnSpPr>
          <a:stCxn id="11" idx="3"/>
          <a:endCxn id="17" idx="1"/>
        </xdr:cNvCxnSpPr>
      </xdr:nvCxnSpPr>
      <xdr:spPr>
        <a:xfrm flipV="1">
          <a:off x="13671218" y="4388649"/>
          <a:ext cx="1267363" cy="1"/>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419099</xdr:colOff>
      <xdr:row>15</xdr:row>
      <xdr:rowOff>44433</xdr:rowOff>
    </xdr:from>
    <xdr:to>
      <xdr:col>6</xdr:col>
      <xdr:colOff>128674</xdr:colOff>
      <xdr:row>23</xdr:row>
      <xdr:rowOff>80010</xdr:rowOff>
    </xdr:to>
    <xdr:cxnSp macro="">
      <xdr:nvCxnSpPr>
        <xdr:cNvPr id="27" name="Gerade Verbindung mit Pfeil 36">
          <a:extLst>
            <a:ext uri="{FF2B5EF4-FFF2-40B4-BE49-F238E27FC236}">
              <a16:creationId xmlns:a16="http://schemas.microsoft.com/office/drawing/2014/main" id="{00000000-0008-0000-0000-00001B000000}"/>
            </a:ext>
          </a:extLst>
        </xdr:cNvPr>
        <xdr:cNvCxnSpPr>
          <a:stCxn id="16" idx="3"/>
          <a:endCxn id="13" idx="1"/>
        </xdr:cNvCxnSpPr>
      </xdr:nvCxnSpPr>
      <xdr:spPr>
        <a:xfrm>
          <a:off x="3558539" y="1393173"/>
          <a:ext cx="1279295" cy="1498617"/>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427840</xdr:colOff>
      <xdr:row>17</xdr:row>
      <xdr:rowOff>169211</xdr:rowOff>
    </xdr:from>
    <xdr:to>
      <xdr:col>2</xdr:col>
      <xdr:colOff>428623</xdr:colOff>
      <xdr:row>29</xdr:row>
      <xdr:rowOff>25327</xdr:rowOff>
    </xdr:to>
    <xdr:cxnSp macro="">
      <xdr:nvCxnSpPr>
        <xdr:cNvPr id="29" name="Gewinkelte Verbindung 28">
          <a:extLst>
            <a:ext uri="{FF2B5EF4-FFF2-40B4-BE49-F238E27FC236}">
              <a16:creationId xmlns:a16="http://schemas.microsoft.com/office/drawing/2014/main" id="{00000000-0008-0000-0000-00001D000000}"/>
            </a:ext>
          </a:extLst>
        </xdr:cNvPr>
        <xdr:cNvCxnSpPr>
          <a:stCxn id="18" idx="0"/>
          <a:endCxn id="16" idx="2"/>
        </xdr:cNvCxnSpPr>
      </xdr:nvCxnSpPr>
      <xdr:spPr>
        <a:xfrm rot="5400000" flipH="1" flipV="1">
          <a:off x="972614" y="2908657"/>
          <a:ext cx="2050676" cy="783"/>
        </a:xfrm>
        <a:prstGeom prst="bentConnector3">
          <a:avLst>
            <a:gd name="adj1" fmla="val 50000"/>
          </a:avLst>
        </a:prstGeom>
        <a:ln>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477229</xdr:colOff>
      <xdr:row>27</xdr:row>
      <xdr:rowOff>43948</xdr:rowOff>
    </xdr:from>
    <xdr:to>
      <xdr:col>18</xdr:col>
      <xdr:colOff>505456</xdr:colOff>
      <xdr:row>33</xdr:row>
      <xdr:rowOff>94467</xdr:rowOff>
    </xdr:to>
    <xdr:cxnSp macro="">
      <xdr:nvCxnSpPr>
        <xdr:cNvPr id="19" name="Gewinkelte Verbindung 15">
          <a:extLst>
            <a:ext uri="{FF2B5EF4-FFF2-40B4-BE49-F238E27FC236}">
              <a16:creationId xmlns:a16="http://schemas.microsoft.com/office/drawing/2014/main" id="{00000000-0008-0000-0000-000013000000}"/>
            </a:ext>
          </a:extLst>
        </xdr:cNvPr>
        <xdr:cNvCxnSpPr>
          <a:stCxn id="18" idx="2"/>
          <a:endCxn id="17" idx="2"/>
        </xdr:cNvCxnSpPr>
      </xdr:nvCxnSpPr>
      <xdr:spPr>
        <a:xfrm rot="5400000" flipH="1" flipV="1">
          <a:off x="8985667" y="-1112601"/>
          <a:ext cx="1151186" cy="13581949"/>
        </a:xfrm>
        <a:prstGeom prst="bentConnector3">
          <a:avLst>
            <a:gd name="adj1" fmla="val -19858"/>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113434</xdr:colOff>
      <xdr:row>28</xdr:row>
      <xdr:rowOff>137160</xdr:rowOff>
    </xdr:from>
    <xdr:to>
      <xdr:col>10</xdr:col>
      <xdr:colOff>94384</xdr:colOff>
      <xdr:row>36</xdr:row>
      <xdr:rowOff>105833</xdr:rowOff>
    </xdr:to>
    <xdr:sp macro="" textlink="">
      <xdr:nvSpPr>
        <xdr:cNvPr id="15" name="Rechteck 4">
          <a:extLst>
            <a:ext uri="{FF2B5EF4-FFF2-40B4-BE49-F238E27FC236}">
              <a16:creationId xmlns:a16="http://schemas.microsoft.com/office/drawing/2014/main" id="{00000000-0008-0000-0000-00000F000000}"/>
            </a:ext>
          </a:extLst>
        </xdr:cNvPr>
        <xdr:cNvSpPr/>
      </xdr:nvSpPr>
      <xdr:spPr>
        <a:xfrm>
          <a:off x="6114184" y="4010660"/>
          <a:ext cx="3028950" cy="1492673"/>
        </a:xfrm>
        <a:prstGeom prst="rect">
          <a:avLst/>
        </a:prstGeom>
        <a:ln>
          <a:solidFill>
            <a:srgbClr val="385D8A">
              <a:alpha val="56078"/>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t>VULA</a:t>
          </a:r>
          <a:r>
            <a:rPr lang="lv-LV" sz="1100" b="1"/>
            <a:t>_mērogošana</a:t>
          </a:r>
          <a:endParaRPr lang="en-GB" sz="1100" b="1"/>
        </a:p>
        <a:p>
          <a:pPr algn="l"/>
          <a:endParaRPr lang="en-GB" sz="1100"/>
        </a:p>
        <a:p>
          <a:pPr algn="l"/>
          <a:r>
            <a:rPr lang="lv-LV" sz="1100"/>
            <a:t>Pamatojoties uz sastrēguma stundu joslas platumu </a:t>
          </a:r>
          <a:r>
            <a:rPr lang="en-US" sz="1100"/>
            <a:t>uz </a:t>
          </a:r>
          <a:r>
            <a:rPr lang="lv-LV" sz="1100"/>
            <a:t>vien</a:t>
          </a:r>
          <a:r>
            <a:rPr lang="en-US" sz="1100"/>
            <a:t>u</a:t>
          </a:r>
          <a:r>
            <a:rPr lang="lv-LV" sz="1100"/>
            <a:t> ODF atrašanās viet</a:t>
          </a:r>
          <a:r>
            <a:rPr lang="en-US" sz="1100"/>
            <a:t>u</a:t>
          </a:r>
          <a:r>
            <a:rPr lang="lv-LV" sz="1100"/>
            <a:t>, tiek </a:t>
          </a:r>
          <a:r>
            <a:rPr lang="en-US" sz="1100"/>
            <a:t>dimensionētas</a:t>
          </a:r>
          <a:r>
            <a:rPr lang="lv-LV" sz="1100"/>
            <a:t> ANO </a:t>
          </a:r>
          <a:r>
            <a:rPr lang="en-US" sz="1100"/>
            <a:t>nepieciešamās</a:t>
          </a:r>
          <a:r>
            <a:rPr lang="lv-LV" sz="1100"/>
            <a:t> pakārtot</a:t>
          </a:r>
          <a:r>
            <a:rPr lang="en-US" sz="1100"/>
            <a:t>ās</a:t>
          </a:r>
          <a:r>
            <a:rPr lang="lv-LV" sz="1100"/>
            <a:t> </a:t>
          </a:r>
          <a:r>
            <a:rPr lang="en-US" sz="1100"/>
            <a:t>iekārtas, </a:t>
          </a:r>
          <a:r>
            <a:rPr lang="lv-LV" sz="1100">
              <a:solidFill>
                <a:schemeClr val="lt1"/>
              </a:solidFill>
              <a:effectLst/>
              <a:latin typeface="+mn-lt"/>
              <a:ea typeface="+mn-ea"/>
              <a:cs typeface="+mn-cs"/>
            </a:rPr>
            <a:t>piemēram, nepieciešam</a:t>
          </a:r>
          <a:r>
            <a:rPr lang="en-US" sz="1100">
              <a:solidFill>
                <a:schemeClr val="lt1"/>
              </a:solidFill>
              <a:effectLst/>
              <a:latin typeface="+mn-lt"/>
              <a:ea typeface="+mn-ea"/>
              <a:cs typeface="+mn-cs"/>
            </a:rPr>
            <a:t>ās</a:t>
          </a:r>
          <a:r>
            <a:rPr lang="lv-LV" sz="1100">
              <a:solidFill>
                <a:schemeClr val="lt1"/>
              </a:solidFill>
              <a:effectLst/>
              <a:latin typeface="+mn-lt"/>
              <a:ea typeface="+mn-ea"/>
              <a:cs typeface="+mn-cs"/>
            </a:rPr>
            <a:t> piekļuves p</a:t>
          </a:r>
          <a:r>
            <a:rPr lang="en-US" sz="1100">
              <a:solidFill>
                <a:schemeClr val="lt1"/>
              </a:solidFill>
              <a:effectLst/>
              <a:latin typeface="+mn-lt"/>
              <a:ea typeface="+mn-ea"/>
              <a:cs typeface="+mn-cs"/>
            </a:rPr>
            <a:t>ieslēgvietas</a:t>
          </a:r>
          <a:r>
            <a:rPr lang="lv-LV" sz="1100">
              <a:solidFill>
                <a:schemeClr val="lt1"/>
              </a:solidFill>
              <a:effectLst/>
              <a:latin typeface="+mn-lt"/>
              <a:ea typeface="+mn-ea"/>
              <a:cs typeface="+mn-cs"/>
            </a:rPr>
            <a:t>,</a:t>
          </a:r>
          <a:r>
            <a:rPr lang="en-US" sz="1100" baseline="0">
              <a:solidFill>
                <a:schemeClr val="lt1"/>
              </a:solidFill>
              <a:effectLst/>
              <a:latin typeface="+mn-lt"/>
              <a:ea typeface="+mn-ea"/>
              <a:cs typeface="+mn-cs"/>
            </a:rPr>
            <a:t> izvietošana</a:t>
          </a:r>
          <a:r>
            <a:rPr lang="lv-LV" sz="1100">
              <a:solidFill>
                <a:schemeClr val="lt1"/>
              </a:solidFill>
              <a:effectLst/>
              <a:latin typeface="+mn-lt"/>
              <a:ea typeface="+mn-ea"/>
              <a:cs typeface="+mn-cs"/>
            </a:rPr>
            <a:t>, nomā</a:t>
          </a:r>
          <a:r>
            <a:rPr lang="en-US" sz="1100">
              <a:solidFill>
                <a:schemeClr val="lt1"/>
              </a:solidFill>
              <a:effectLst/>
              <a:latin typeface="+mn-lt"/>
              <a:ea typeface="+mn-ea"/>
              <a:cs typeface="+mn-cs"/>
            </a:rPr>
            <a:t>tās</a:t>
          </a:r>
          <a:r>
            <a:rPr lang="lv-LV" sz="1100">
              <a:solidFill>
                <a:schemeClr val="lt1"/>
              </a:solidFill>
              <a:effectLst/>
              <a:latin typeface="+mn-lt"/>
              <a:ea typeface="+mn-ea"/>
              <a:cs typeface="+mn-cs"/>
            </a:rPr>
            <a:t> līnij</a:t>
          </a:r>
          <a:r>
            <a:rPr lang="en-US" sz="1100">
              <a:solidFill>
                <a:schemeClr val="lt1"/>
              </a:solidFill>
              <a:effectLst/>
              <a:latin typeface="+mn-lt"/>
              <a:ea typeface="+mn-ea"/>
              <a:cs typeface="+mn-cs"/>
            </a:rPr>
            <a:t>as</a:t>
          </a:r>
          <a:r>
            <a:rPr lang="lv-LV" sz="1100">
              <a:solidFill>
                <a:schemeClr val="lt1"/>
              </a:solidFill>
              <a:effectLst/>
              <a:latin typeface="+mn-lt"/>
              <a:ea typeface="+mn-ea"/>
              <a:cs typeface="+mn-cs"/>
            </a:rPr>
            <a:t> un Ethernet p</a:t>
          </a:r>
          <a:r>
            <a:rPr lang="en-US" sz="1100">
              <a:solidFill>
                <a:schemeClr val="lt1"/>
              </a:solidFill>
              <a:effectLst/>
              <a:latin typeface="+mn-lt"/>
              <a:ea typeface="+mn-ea"/>
              <a:cs typeface="+mn-cs"/>
            </a:rPr>
            <a:t>ieslēgvietas</a:t>
          </a:r>
          <a:r>
            <a:rPr lang="lv-LV" sz="1100"/>
            <a:t>.</a:t>
          </a:r>
          <a:endParaRPr lang="en-GB" sz="1100"/>
        </a:p>
      </xdr:txBody>
    </xdr:sp>
    <xdr:clientData/>
  </xdr:twoCellAnchor>
  <xdr:twoCellAnchor>
    <xdr:from>
      <xdr:col>4</xdr:col>
      <xdr:colOff>419099</xdr:colOff>
      <xdr:row>15</xdr:row>
      <xdr:rowOff>40623</xdr:rowOff>
    </xdr:from>
    <xdr:to>
      <xdr:col>6</xdr:col>
      <xdr:colOff>113434</xdr:colOff>
      <xdr:row>32</xdr:row>
      <xdr:rowOff>121497</xdr:rowOff>
    </xdr:to>
    <xdr:cxnSp macro="">
      <xdr:nvCxnSpPr>
        <xdr:cNvPr id="21" name="Gerade Verbindung mit Pfeil 36">
          <a:extLst>
            <a:ext uri="{FF2B5EF4-FFF2-40B4-BE49-F238E27FC236}">
              <a16:creationId xmlns:a16="http://schemas.microsoft.com/office/drawing/2014/main" id="{00000000-0008-0000-0000-000015000000}"/>
            </a:ext>
          </a:extLst>
        </xdr:cNvPr>
        <xdr:cNvCxnSpPr>
          <a:stCxn id="16" idx="3"/>
          <a:endCxn id="15" idx="1"/>
        </xdr:cNvCxnSpPr>
      </xdr:nvCxnSpPr>
      <xdr:spPr>
        <a:xfrm>
          <a:off x="4895849" y="1437623"/>
          <a:ext cx="1218335" cy="3319374"/>
        </a:xfrm>
        <a:prstGeom prst="straightConnector1">
          <a:avLst/>
        </a:prstGeom>
        <a:ln>
          <a:solidFill>
            <a:sysClr val="windowText" lastClr="000000"/>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94384</xdr:colOff>
      <xdr:row>23</xdr:row>
      <xdr:rowOff>63595</xdr:rowOff>
    </xdr:from>
    <xdr:to>
      <xdr:col>11</xdr:col>
      <xdr:colOff>235324</xdr:colOff>
      <xdr:row>32</xdr:row>
      <xdr:rowOff>121497</xdr:rowOff>
    </xdr:to>
    <xdr:cxnSp macro="">
      <xdr:nvCxnSpPr>
        <xdr:cNvPr id="23" name="Gerade Verbindung mit Pfeil 36">
          <a:extLst>
            <a:ext uri="{FF2B5EF4-FFF2-40B4-BE49-F238E27FC236}">
              <a16:creationId xmlns:a16="http://schemas.microsoft.com/office/drawing/2014/main" id="{00000000-0008-0000-0000-000017000000}"/>
            </a:ext>
          </a:extLst>
        </xdr:cNvPr>
        <xdr:cNvCxnSpPr>
          <a:stCxn id="15" idx="3"/>
          <a:endCxn id="11" idx="1"/>
        </xdr:cNvCxnSpPr>
      </xdr:nvCxnSpPr>
      <xdr:spPr>
        <a:xfrm flipV="1">
          <a:off x="9143134" y="2984595"/>
          <a:ext cx="902940" cy="1772402"/>
        </a:xfrm>
        <a:prstGeom prst="straightConnector1">
          <a:avLst/>
        </a:prstGeom>
        <a:ln>
          <a:solidFill>
            <a:sysClr val="windowText" lastClr="000000"/>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3</xdr:row>
      <xdr:rowOff>0</xdr:rowOff>
    </xdr:from>
    <xdr:to>
      <xdr:col>0</xdr:col>
      <xdr:colOff>945029</xdr:colOff>
      <xdr:row>5</xdr:row>
      <xdr:rowOff>183117</xdr:rowOff>
    </xdr:to>
    <xdr:pic>
      <xdr:nvPicPr>
        <xdr:cNvPr id="25" name="Grafik 24">
          <a:extLst>
            <a:ext uri="{FF2B5EF4-FFF2-40B4-BE49-F238E27FC236}">
              <a16:creationId xmlns:a16="http://schemas.microsoft.com/office/drawing/2014/main" id="{47CFEE4D-C9E4-4857-AB65-909BF5CFD0C8}"/>
            </a:ext>
          </a:extLst>
        </xdr:cNvPr>
        <xdr:cNvPicPr>
          <a:picLocks noChangeAspect="1"/>
        </xdr:cNvPicPr>
      </xdr:nvPicPr>
      <xdr:blipFill>
        <a:blip xmlns:r="http://schemas.openxmlformats.org/officeDocument/2006/relationships" r:embed="rId1"/>
        <a:stretch>
          <a:fillRect/>
        </a:stretch>
      </xdr:blipFill>
      <xdr:spPr>
        <a:xfrm>
          <a:off x="0" y="0"/>
          <a:ext cx="945029" cy="550006"/>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S55"/>
  <sheetViews>
    <sheetView showGridLines="0" tabSelected="1" zoomScale="90" zoomScaleNormal="90" workbookViewId="0">
      <selection activeCell="A2" sqref="A2"/>
    </sheetView>
  </sheetViews>
  <sheetFormatPr defaultColWidth="11.42578125" defaultRowHeight="15"/>
  <cols>
    <col min="1" max="1" width="32.7109375" customWidth="1"/>
  </cols>
  <sheetData>
    <row r="1" spans="1:19" s="240" customFormat="1" ht="15.75">
      <c r="A1" s="275" t="s">
        <v>1130</v>
      </c>
    </row>
    <row r="2" spans="1:19" s="240" customFormat="1" ht="15.75">
      <c r="A2" s="275" t="s">
        <v>1127</v>
      </c>
    </row>
    <row r="3" spans="1:19" s="240" customFormat="1" ht="15.75">
      <c r="A3" s="275"/>
    </row>
    <row r="4" spans="1:19" s="240" customFormat="1">
      <c r="B4" s="272" t="s">
        <v>1126</v>
      </c>
    </row>
    <row r="5" spans="1:19" s="240" customFormat="1">
      <c r="B5" s="273" t="s">
        <v>1125</v>
      </c>
    </row>
    <row r="6" spans="1:19" s="240" customFormat="1">
      <c r="B6" s="274" t="s">
        <v>1124</v>
      </c>
    </row>
    <row r="7" spans="1:19" s="240" customFormat="1"/>
    <row r="8" spans="1:19" s="240" customFormat="1"/>
    <row r="9" spans="1:19" ht="15.75">
      <c r="A9" s="260" t="s">
        <v>966</v>
      </c>
    </row>
    <row r="10" spans="1:19" ht="18.75">
      <c r="C10" s="4" t="s">
        <v>590</v>
      </c>
      <c r="F10" s="4"/>
      <c r="H10" s="5" t="s">
        <v>591</v>
      </c>
      <c r="K10" s="4"/>
      <c r="M10" s="5" t="s">
        <v>592</v>
      </c>
      <c r="P10" s="5"/>
      <c r="S10" s="5" t="s">
        <v>593</v>
      </c>
    </row>
    <row r="43" spans="1:4">
      <c r="A43" s="6" t="s">
        <v>759</v>
      </c>
    </row>
    <row r="44" spans="1:4">
      <c r="A44" s="7"/>
      <c r="B44" t="s">
        <v>760</v>
      </c>
    </row>
    <row r="45" spans="1:4">
      <c r="A45" s="8"/>
      <c r="B45" t="s">
        <v>761</v>
      </c>
    </row>
    <row r="46" spans="1:4">
      <c r="A46" s="9"/>
      <c r="B46" t="s">
        <v>594</v>
      </c>
    </row>
    <row r="47" spans="1:4">
      <c r="A47" s="99"/>
      <c r="B47" t="s">
        <v>595</v>
      </c>
      <c r="D47" s="10"/>
    </row>
    <row r="48" spans="1:4">
      <c r="A48" s="171"/>
      <c r="B48" s="161" t="s">
        <v>596</v>
      </c>
    </row>
    <row r="49" spans="1:13">
      <c r="A49" s="170"/>
      <c r="B49" s="161" t="s">
        <v>597</v>
      </c>
    </row>
    <row r="51" spans="1:13">
      <c r="M51" t="s">
        <v>968</v>
      </c>
    </row>
    <row r="52" spans="1:13">
      <c r="A52" s="11" t="s">
        <v>598</v>
      </c>
    </row>
    <row r="53" spans="1:13">
      <c r="A53" t="s">
        <v>967</v>
      </c>
    </row>
    <row r="54" spans="1:13">
      <c r="A54" t="s">
        <v>1128</v>
      </c>
    </row>
    <row r="55" spans="1:13">
      <c r="A55" t="s">
        <v>599</v>
      </c>
    </row>
  </sheetData>
  <sheetProtection selectLockedCells="1" selectUnlockedCells="1"/>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tabColor rgb="FFFFFF00"/>
    <pageSetUpPr fitToPage="1"/>
  </sheetPr>
  <dimension ref="A2:C25"/>
  <sheetViews>
    <sheetView showGridLines="0" zoomScaleNormal="100" zoomScaleSheetLayoutView="100" workbookViewId="0">
      <selection activeCell="E22" sqref="E22"/>
    </sheetView>
  </sheetViews>
  <sheetFormatPr defaultColWidth="11.42578125" defaultRowHeight="15"/>
  <cols>
    <col min="1" max="1" width="43.5703125" customWidth="1"/>
    <col min="2" max="2" width="24" customWidth="1"/>
    <col min="3" max="3" width="23" bestFit="1" customWidth="1"/>
    <col min="4" max="4" width="17.42578125" bestFit="1" customWidth="1"/>
    <col min="5" max="5" width="21.42578125" bestFit="1" customWidth="1"/>
    <col min="6" max="6" width="18.7109375" bestFit="1" customWidth="1"/>
  </cols>
  <sheetData>
    <row r="2" spans="1:3">
      <c r="B2" s="13"/>
    </row>
    <row r="4" spans="1:3">
      <c r="A4" s="6" t="s">
        <v>762</v>
      </c>
    </row>
    <row r="5" spans="1:3">
      <c r="B5" s="14" t="s">
        <v>601</v>
      </c>
      <c r="C5" s="15" t="s">
        <v>600</v>
      </c>
    </row>
    <row r="6" spans="1:3">
      <c r="B6" s="177">
        <v>1</v>
      </c>
      <c r="C6" s="99" t="s">
        <v>602</v>
      </c>
    </row>
    <row r="7" spans="1:3">
      <c r="B7" s="177">
        <v>2</v>
      </c>
      <c r="C7" s="99" t="s">
        <v>603</v>
      </c>
    </row>
    <row r="9" spans="1:3">
      <c r="A9" s="106" t="s">
        <v>969</v>
      </c>
      <c r="B9" s="22" t="s">
        <v>1121</v>
      </c>
    </row>
    <row r="10" spans="1:3">
      <c r="A10" s="2"/>
      <c r="B10" s="99" t="s">
        <v>824</v>
      </c>
    </row>
    <row r="11" spans="1:3">
      <c r="A11" s="2"/>
      <c r="B11" s="99" t="s">
        <v>825</v>
      </c>
    </row>
    <row r="12" spans="1:3">
      <c r="B12" s="99" t="s">
        <v>788</v>
      </c>
    </row>
    <row r="13" spans="1:3">
      <c r="B13" s="99" t="s">
        <v>789</v>
      </c>
    </row>
    <row r="14" spans="1:3">
      <c r="B14" s="99" t="s">
        <v>578</v>
      </c>
    </row>
    <row r="18" spans="1:2">
      <c r="A18" s="106"/>
      <c r="B18" s="105"/>
    </row>
    <row r="19" spans="1:2">
      <c r="A19" s="161"/>
      <c r="B19" s="105"/>
    </row>
    <row r="20" spans="1:2">
      <c r="A20" s="161"/>
      <c r="B20" s="105"/>
    </row>
    <row r="21" spans="1:2">
      <c r="A21" s="161"/>
      <c r="B21" s="105"/>
    </row>
    <row r="22" spans="1:2">
      <c r="A22" s="161"/>
      <c r="B22" s="105"/>
    </row>
    <row r="23" spans="1:2">
      <c r="A23" s="161"/>
    </row>
    <row r="24" spans="1:2">
      <c r="A24" s="161"/>
    </row>
    <row r="25" spans="1:2">
      <c r="A25" s="161"/>
    </row>
  </sheetData>
  <sheetProtection selectLockedCells="1"/>
  <printOptions headings="1" gridLines="1"/>
  <pageMargins left="0.70866141732283472" right="0.70866141732283472" top="0.78740157480314965" bottom="0.78740157480314965" header="0.31496062992125984" footer="0.31496062992125984"/>
  <pageSetup paperSize="9" scale="95" orientation="landscape" horizontalDpi="300" verticalDpi="300" r:id="rId1"/>
  <headerFooter>
    <oddHeader>&amp;A</oddHeader>
    <oddFoote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tabColor rgb="FFFFFF00"/>
    <pageSetUpPr fitToPage="1"/>
  </sheetPr>
  <dimension ref="A1:BB269"/>
  <sheetViews>
    <sheetView showGridLines="0" zoomScale="80" zoomScaleNormal="80" zoomScaleSheetLayoutView="85" workbookViewId="0">
      <selection activeCell="A2" sqref="A2"/>
    </sheetView>
  </sheetViews>
  <sheetFormatPr defaultColWidth="11.42578125" defaultRowHeight="15"/>
  <cols>
    <col min="1" max="1" width="26.5703125" customWidth="1"/>
    <col min="2" max="2" width="11.5703125" customWidth="1"/>
    <col min="3" max="3" width="103.7109375" customWidth="1"/>
    <col min="4" max="4" width="15.28515625" customWidth="1"/>
    <col min="5" max="5" width="18.7109375" customWidth="1"/>
    <col min="6" max="7" width="16.7109375" customWidth="1"/>
    <col min="8" max="8" width="15.7109375" customWidth="1"/>
    <col min="9" max="9" width="14.28515625" customWidth="1"/>
    <col min="10" max="10" width="14" customWidth="1"/>
    <col min="11" max="11" width="17.7109375" customWidth="1"/>
    <col min="12" max="54" width="13.7109375" customWidth="1"/>
  </cols>
  <sheetData>
    <row r="1" spans="1:54">
      <c r="A1" s="6" t="s">
        <v>1129</v>
      </c>
    </row>
    <row r="2" spans="1:54">
      <c r="A2" s="240" t="s">
        <v>604</v>
      </c>
    </row>
    <row r="4" spans="1:54" s="17" customFormat="1">
      <c r="A4" s="242" t="s">
        <v>605</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row>
    <row r="5" spans="1:54">
      <c r="A5" s="40" t="s">
        <v>763</v>
      </c>
      <c r="B5" s="240" t="s">
        <v>606</v>
      </c>
      <c r="C5" s="240"/>
      <c r="D5" s="240"/>
      <c r="E5" s="240"/>
      <c r="F5" s="240"/>
      <c r="G5" s="240"/>
      <c r="H5" s="240"/>
      <c r="I5" s="240"/>
      <c r="J5" s="240"/>
      <c r="K5" s="240"/>
      <c r="L5" s="240"/>
      <c r="M5" s="240"/>
      <c r="N5" s="240"/>
      <c r="O5" s="240"/>
      <c r="P5" s="241"/>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row>
    <row r="6" spans="1:54">
      <c r="A6" s="240"/>
      <c r="B6" s="240"/>
      <c r="C6" s="240" t="s">
        <v>600</v>
      </c>
      <c r="D6" s="244" t="s">
        <v>607</v>
      </c>
      <c r="E6" s="245">
        <v>1</v>
      </c>
      <c r="F6" s="245">
        <v>2</v>
      </c>
      <c r="G6" s="245">
        <v>3</v>
      </c>
      <c r="H6" s="245">
        <v>4</v>
      </c>
      <c r="I6" s="245">
        <v>5</v>
      </c>
      <c r="J6" s="245">
        <v>6</v>
      </c>
      <c r="K6" s="245">
        <v>7</v>
      </c>
      <c r="L6" s="245">
        <v>8</v>
      </c>
      <c r="M6" s="245">
        <v>9</v>
      </c>
      <c r="N6" s="245">
        <v>10</v>
      </c>
      <c r="O6" s="245">
        <v>11</v>
      </c>
      <c r="P6" s="245">
        <v>12</v>
      </c>
      <c r="Q6" s="245">
        <v>13</v>
      </c>
      <c r="R6" s="245">
        <v>14</v>
      </c>
      <c r="S6" s="245">
        <v>15</v>
      </c>
      <c r="T6" s="245">
        <v>16</v>
      </c>
      <c r="U6" s="245">
        <v>17</v>
      </c>
      <c r="V6" s="245">
        <v>18</v>
      </c>
      <c r="W6" s="245">
        <v>19</v>
      </c>
      <c r="X6" s="245">
        <v>20</v>
      </c>
      <c r="Y6" s="245">
        <v>21</v>
      </c>
      <c r="Z6" s="245">
        <v>22</v>
      </c>
      <c r="AA6" s="245">
        <v>23</v>
      </c>
      <c r="AB6" s="245">
        <v>24</v>
      </c>
      <c r="AC6" s="245">
        <v>25</v>
      </c>
      <c r="AD6" s="245">
        <v>26</v>
      </c>
      <c r="AE6" s="245">
        <v>27</v>
      </c>
      <c r="AF6" s="245">
        <v>28</v>
      </c>
      <c r="AG6" s="245">
        <v>29</v>
      </c>
      <c r="AH6" s="245">
        <v>30</v>
      </c>
      <c r="AI6" s="245">
        <v>31</v>
      </c>
      <c r="AJ6" s="245">
        <v>32</v>
      </c>
      <c r="AK6" s="245">
        <v>33</v>
      </c>
      <c r="AL6" s="245">
        <v>34</v>
      </c>
      <c r="AM6" s="245">
        <v>35</v>
      </c>
      <c r="AN6" s="245">
        <v>36</v>
      </c>
      <c r="AO6" s="245">
        <v>37</v>
      </c>
      <c r="AP6" s="245">
        <v>38</v>
      </c>
      <c r="AQ6" s="245">
        <v>39</v>
      </c>
      <c r="AR6" s="245">
        <v>40</v>
      </c>
      <c r="AS6" s="245">
        <v>41</v>
      </c>
      <c r="AT6" s="245">
        <v>42</v>
      </c>
      <c r="AU6" s="245">
        <v>43</v>
      </c>
      <c r="AV6" s="245">
        <v>44</v>
      </c>
      <c r="AW6" s="245">
        <v>45</v>
      </c>
      <c r="AX6" s="245">
        <v>46</v>
      </c>
      <c r="AY6" s="245">
        <v>47</v>
      </c>
      <c r="AZ6" s="245">
        <v>48</v>
      </c>
      <c r="BA6" s="245">
        <v>49</v>
      </c>
      <c r="BB6" s="245">
        <v>50</v>
      </c>
    </row>
    <row r="7" spans="1:54">
      <c r="A7" s="240"/>
      <c r="B7" s="240"/>
      <c r="C7" s="246" t="s">
        <v>602</v>
      </c>
      <c r="D7" s="247">
        <v>1</v>
      </c>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c r="AX7" s="248"/>
      <c r="AY7" s="248"/>
      <c r="AZ7" s="248"/>
      <c r="BA7" s="248"/>
      <c r="BB7" s="248"/>
    </row>
    <row r="8" spans="1:54">
      <c r="A8" s="240"/>
      <c r="B8" s="240"/>
      <c r="C8" s="246" t="s">
        <v>603</v>
      </c>
      <c r="D8" s="247">
        <v>2</v>
      </c>
      <c r="E8" s="248"/>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248"/>
      <c r="AW8" s="248"/>
      <c r="AX8" s="248"/>
      <c r="AY8" s="248"/>
      <c r="AZ8" s="248"/>
      <c r="BA8" s="248"/>
      <c r="BB8" s="248"/>
    </row>
    <row r="9" spans="1:54" s="105" customFormat="1">
      <c r="A9" s="223"/>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row>
    <row r="10" spans="1:54" s="105" customFormat="1">
      <c r="A10" s="240"/>
      <c r="B10" s="240" t="s">
        <v>608</v>
      </c>
      <c r="C10" s="240"/>
      <c r="D10" s="240"/>
      <c r="E10" s="249"/>
      <c r="F10" s="249"/>
      <c r="G10" s="249"/>
      <c r="H10" s="249"/>
      <c r="I10" s="249"/>
      <c r="J10" s="249"/>
      <c r="K10" s="249"/>
      <c r="L10" s="249"/>
      <c r="M10" s="249"/>
      <c r="N10" s="249"/>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40"/>
    </row>
    <row r="11" spans="1:54" s="105" customFormat="1">
      <c r="A11" s="240"/>
      <c r="B11" s="240"/>
      <c r="C11" s="240" t="s">
        <v>600</v>
      </c>
      <c r="D11" s="244" t="s">
        <v>607</v>
      </c>
      <c r="E11" s="245">
        <v>1</v>
      </c>
      <c r="F11" s="245">
        <v>2</v>
      </c>
      <c r="G11" s="245">
        <v>3</v>
      </c>
      <c r="H11" s="245">
        <v>4</v>
      </c>
      <c r="I11" s="245">
        <v>5</v>
      </c>
      <c r="J11" s="245">
        <v>6</v>
      </c>
      <c r="K11" s="245">
        <v>7</v>
      </c>
      <c r="L11" s="245">
        <v>8</v>
      </c>
      <c r="M11" s="245">
        <v>9</v>
      </c>
      <c r="N11" s="245">
        <v>10</v>
      </c>
      <c r="O11" s="245">
        <v>11</v>
      </c>
      <c r="P11" s="245">
        <v>12</v>
      </c>
      <c r="Q11" s="245">
        <v>13</v>
      </c>
      <c r="R11" s="245">
        <v>14</v>
      </c>
      <c r="S11" s="245">
        <v>15</v>
      </c>
      <c r="T11" s="245">
        <v>16</v>
      </c>
      <c r="U11" s="245">
        <v>17</v>
      </c>
      <c r="V11" s="245">
        <v>18</v>
      </c>
      <c r="W11" s="245">
        <v>19</v>
      </c>
      <c r="X11" s="245">
        <v>20</v>
      </c>
      <c r="Y11" s="245">
        <v>21</v>
      </c>
      <c r="Z11" s="245">
        <v>22</v>
      </c>
      <c r="AA11" s="245">
        <v>23</v>
      </c>
      <c r="AB11" s="245">
        <v>24</v>
      </c>
      <c r="AC11" s="245">
        <v>25</v>
      </c>
      <c r="AD11" s="245">
        <v>26</v>
      </c>
      <c r="AE11" s="245">
        <v>27</v>
      </c>
      <c r="AF11" s="245">
        <v>28</v>
      </c>
      <c r="AG11" s="245">
        <v>29</v>
      </c>
      <c r="AH11" s="245">
        <v>30</v>
      </c>
      <c r="AI11" s="245">
        <v>31</v>
      </c>
      <c r="AJ11" s="245">
        <v>32</v>
      </c>
      <c r="AK11" s="245">
        <v>33</v>
      </c>
      <c r="AL11" s="245">
        <v>34</v>
      </c>
      <c r="AM11" s="245">
        <v>35</v>
      </c>
      <c r="AN11" s="245">
        <v>36</v>
      </c>
      <c r="AO11" s="245">
        <v>37</v>
      </c>
      <c r="AP11" s="245">
        <v>38</v>
      </c>
      <c r="AQ11" s="245">
        <v>39</v>
      </c>
      <c r="AR11" s="245">
        <v>40</v>
      </c>
      <c r="AS11" s="245">
        <v>41</v>
      </c>
      <c r="AT11" s="245">
        <v>42</v>
      </c>
      <c r="AU11" s="245">
        <v>43</v>
      </c>
      <c r="AV11" s="245">
        <v>44</v>
      </c>
      <c r="AW11" s="245">
        <v>45</v>
      </c>
      <c r="AX11" s="245">
        <v>46</v>
      </c>
      <c r="AY11" s="245">
        <v>47</v>
      </c>
      <c r="AZ11" s="245">
        <v>48</v>
      </c>
      <c r="BA11" s="245">
        <v>49</v>
      </c>
      <c r="BB11" s="245">
        <v>50</v>
      </c>
    </row>
    <row r="12" spans="1:54" s="105" customFormat="1">
      <c r="A12" s="240"/>
      <c r="B12" s="240"/>
      <c r="C12" s="246" t="s">
        <v>602</v>
      </c>
      <c r="D12" s="250">
        <v>1</v>
      </c>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251"/>
      <c r="AQ12" s="251"/>
      <c r="AR12" s="251"/>
      <c r="AS12" s="251"/>
      <c r="AT12" s="251"/>
      <c r="AU12" s="251"/>
      <c r="AV12" s="251"/>
      <c r="AW12" s="251"/>
      <c r="AX12" s="251"/>
      <c r="AY12" s="251"/>
      <c r="AZ12" s="251"/>
      <c r="BA12" s="251"/>
      <c r="BB12" s="251"/>
    </row>
    <row r="13" spans="1:54" s="105" customFormat="1">
      <c r="A13" s="240"/>
      <c r="B13" s="240"/>
      <c r="C13" s="246" t="s">
        <v>603</v>
      </c>
      <c r="D13" s="250">
        <v>2</v>
      </c>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1"/>
      <c r="AS13" s="251"/>
      <c r="AT13" s="251"/>
      <c r="AU13" s="251"/>
      <c r="AV13" s="251"/>
      <c r="AW13" s="251"/>
      <c r="AX13" s="251"/>
      <c r="AY13" s="251"/>
      <c r="AZ13" s="251"/>
      <c r="BA13" s="251"/>
      <c r="BB13" s="251"/>
    </row>
    <row r="14" spans="1:54" s="105" customFormat="1">
      <c r="A14" s="223"/>
      <c r="B14" s="223"/>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row>
    <row r="15" spans="1:54" s="105" customFormat="1">
      <c r="A15" s="240"/>
      <c r="B15" s="240" t="s">
        <v>768</v>
      </c>
      <c r="C15" s="240"/>
      <c r="D15" s="240"/>
      <c r="E15" s="249"/>
      <c r="F15" s="249"/>
      <c r="G15" s="249"/>
      <c r="H15" s="249"/>
      <c r="I15" s="249"/>
      <c r="J15" s="249"/>
      <c r="K15" s="249"/>
      <c r="L15" s="249"/>
      <c r="M15" s="249"/>
      <c r="N15" s="249"/>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c r="AX15" s="240"/>
      <c r="AY15" s="240"/>
      <c r="AZ15" s="240"/>
      <c r="BA15" s="240"/>
      <c r="BB15" s="240"/>
    </row>
    <row r="16" spans="1:54" s="105" customFormat="1">
      <c r="A16" s="240"/>
      <c r="B16" s="240"/>
      <c r="C16" s="240" t="s">
        <v>600</v>
      </c>
      <c r="D16" s="244" t="s">
        <v>607</v>
      </c>
      <c r="E16" s="245">
        <v>1</v>
      </c>
      <c r="F16" s="245">
        <v>2</v>
      </c>
      <c r="G16" s="245">
        <v>3</v>
      </c>
      <c r="H16" s="245">
        <v>4</v>
      </c>
      <c r="I16" s="245">
        <v>5</v>
      </c>
      <c r="J16" s="245">
        <v>6</v>
      </c>
      <c r="K16" s="245">
        <v>7</v>
      </c>
      <c r="L16" s="245">
        <v>8</v>
      </c>
      <c r="M16" s="245">
        <v>9</v>
      </c>
      <c r="N16" s="245">
        <v>10</v>
      </c>
      <c r="O16" s="245">
        <v>11</v>
      </c>
      <c r="P16" s="245">
        <v>12</v>
      </c>
      <c r="Q16" s="245">
        <v>13</v>
      </c>
      <c r="R16" s="245">
        <v>14</v>
      </c>
      <c r="S16" s="245">
        <v>15</v>
      </c>
      <c r="T16" s="245">
        <v>16</v>
      </c>
      <c r="U16" s="245">
        <v>17</v>
      </c>
      <c r="V16" s="245">
        <v>18</v>
      </c>
      <c r="W16" s="245">
        <v>19</v>
      </c>
      <c r="X16" s="245">
        <v>20</v>
      </c>
      <c r="Y16" s="245">
        <v>21</v>
      </c>
      <c r="Z16" s="245">
        <v>22</v>
      </c>
      <c r="AA16" s="245">
        <v>23</v>
      </c>
      <c r="AB16" s="245">
        <v>24</v>
      </c>
      <c r="AC16" s="245">
        <v>25</v>
      </c>
      <c r="AD16" s="245">
        <v>26</v>
      </c>
      <c r="AE16" s="245">
        <v>27</v>
      </c>
      <c r="AF16" s="245">
        <v>28</v>
      </c>
      <c r="AG16" s="245">
        <v>29</v>
      </c>
      <c r="AH16" s="245">
        <v>30</v>
      </c>
      <c r="AI16" s="245">
        <v>31</v>
      </c>
      <c r="AJ16" s="245">
        <v>32</v>
      </c>
      <c r="AK16" s="245">
        <v>33</v>
      </c>
      <c r="AL16" s="245">
        <v>34</v>
      </c>
      <c r="AM16" s="245">
        <v>35</v>
      </c>
      <c r="AN16" s="245">
        <v>36</v>
      </c>
      <c r="AO16" s="245">
        <v>37</v>
      </c>
      <c r="AP16" s="245">
        <v>38</v>
      </c>
      <c r="AQ16" s="245">
        <v>39</v>
      </c>
      <c r="AR16" s="245">
        <v>40</v>
      </c>
      <c r="AS16" s="245">
        <v>41</v>
      </c>
      <c r="AT16" s="245">
        <v>42</v>
      </c>
      <c r="AU16" s="245">
        <v>43</v>
      </c>
      <c r="AV16" s="245">
        <v>44</v>
      </c>
      <c r="AW16" s="245">
        <v>45</v>
      </c>
      <c r="AX16" s="245">
        <v>46</v>
      </c>
      <c r="AY16" s="245">
        <v>47</v>
      </c>
      <c r="AZ16" s="245">
        <v>48</v>
      </c>
      <c r="BA16" s="245">
        <v>49</v>
      </c>
      <c r="BB16" s="245">
        <v>50</v>
      </c>
    </row>
    <row r="17" spans="1:54" s="105" customFormat="1">
      <c r="A17" s="223"/>
      <c r="B17" s="240"/>
      <c r="C17" s="246" t="s">
        <v>602</v>
      </c>
      <c r="D17" s="250">
        <v>1</v>
      </c>
      <c r="E17" s="251"/>
      <c r="F17" s="251"/>
      <c r="G17" s="251"/>
      <c r="H17" s="251"/>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51"/>
      <c r="AK17" s="251"/>
      <c r="AL17" s="251"/>
      <c r="AM17" s="251"/>
      <c r="AN17" s="251"/>
      <c r="AO17" s="251"/>
      <c r="AP17" s="251"/>
      <c r="AQ17" s="251"/>
      <c r="AR17" s="251"/>
      <c r="AS17" s="251"/>
      <c r="AT17" s="251"/>
      <c r="AU17" s="251"/>
      <c r="AV17" s="251"/>
      <c r="AW17" s="251"/>
      <c r="AX17" s="251"/>
      <c r="AY17" s="251"/>
      <c r="AZ17" s="251"/>
      <c r="BA17" s="251"/>
      <c r="BB17" s="251"/>
    </row>
    <row r="18" spans="1:54" s="105" customFormat="1">
      <c r="A18" s="223"/>
      <c r="B18" s="240"/>
      <c r="C18" s="246" t="s">
        <v>603</v>
      </c>
      <c r="D18" s="250">
        <v>2</v>
      </c>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c r="AN18" s="251"/>
      <c r="AO18" s="251"/>
      <c r="AP18" s="251"/>
      <c r="AQ18" s="251"/>
      <c r="AR18" s="251"/>
      <c r="AS18" s="251"/>
      <c r="AT18" s="251"/>
      <c r="AU18" s="251"/>
      <c r="AV18" s="251"/>
      <c r="AW18" s="251"/>
      <c r="AX18" s="251"/>
      <c r="AY18" s="251"/>
      <c r="AZ18" s="251"/>
      <c r="BA18" s="251"/>
      <c r="BB18" s="251"/>
    </row>
    <row r="19" spans="1:54" s="105" customFormat="1">
      <c r="A19" s="223"/>
      <c r="B19" s="240"/>
      <c r="C19" s="240"/>
      <c r="D19" s="240"/>
      <c r="E19" s="249"/>
      <c r="F19" s="249"/>
      <c r="G19" s="249"/>
      <c r="H19" s="249"/>
      <c r="I19" s="249"/>
      <c r="J19" s="249"/>
      <c r="K19" s="249"/>
      <c r="L19" s="249"/>
      <c r="M19" s="249"/>
      <c r="N19" s="249"/>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row>
    <row r="20" spans="1:54">
      <c r="A20" s="223"/>
      <c r="B20" s="240" t="s">
        <v>769</v>
      </c>
      <c r="C20" s="240"/>
      <c r="D20" s="240"/>
      <c r="E20" s="249"/>
      <c r="F20" s="249"/>
      <c r="G20" s="249"/>
      <c r="H20" s="249"/>
      <c r="I20" s="249"/>
      <c r="J20" s="249"/>
      <c r="K20" s="249"/>
      <c r="L20" s="249"/>
      <c r="M20" s="249"/>
      <c r="N20" s="249"/>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row>
    <row r="21" spans="1:54">
      <c r="A21" s="223"/>
      <c r="B21" s="240"/>
      <c r="C21" s="240" t="s">
        <v>600</v>
      </c>
      <c r="D21" s="244" t="s">
        <v>607</v>
      </c>
      <c r="E21" s="245">
        <v>1</v>
      </c>
      <c r="F21" s="245">
        <v>2</v>
      </c>
      <c r="G21" s="245">
        <v>3</v>
      </c>
      <c r="H21" s="245">
        <v>4</v>
      </c>
      <c r="I21" s="245">
        <v>5</v>
      </c>
      <c r="J21" s="245">
        <v>6</v>
      </c>
      <c r="K21" s="245">
        <v>7</v>
      </c>
      <c r="L21" s="245">
        <v>8</v>
      </c>
      <c r="M21" s="245">
        <v>9</v>
      </c>
      <c r="N21" s="245">
        <v>10</v>
      </c>
      <c r="O21" s="245">
        <v>11</v>
      </c>
      <c r="P21" s="245">
        <v>12</v>
      </c>
      <c r="Q21" s="245">
        <v>13</v>
      </c>
      <c r="R21" s="245">
        <v>14</v>
      </c>
      <c r="S21" s="245">
        <v>15</v>
      </c>
      <c r="T21" s="245">
        <v>16</v>
      </c>
      <c r="U21" s="245">
        <v>17</v>
      </c>
      <c r="V21" s="245">
        <v>18</v>
      </c>
      <c r="W21" s="245">
        <v>19</v>
      </c>
      <c r="X21" s="245">
        <v>20</v>
      </c>
      <c r="Y21" s="245">
        <v>21</v>
      </c>
      <c r="Z21" s="245">
        <v>22</v>
      </c>
      <c r="AA21" s="245">
        <v>23</v>
      </c>
      <c r="AB21" s="245">
        <v>24</v>
      </c>
      <c r="AC21" s="245">
        <v>25</v>
      </c>
      <c r="AD21" s="245">
        <v>26</v>
      </c>
      <c r="AE21" s="245">
        <v>27</v>
      </c>
      <c r="AF21" s="245">
        <v>28</v>
      </c>
      <c r="AG21" s="245">
        <v>29</v>
      </c>
      <c r="AH21" s="245">
        <v>30</v>
      </c>
      <c r="AI21" s="245">
        <v>31</v>
      </c>
      <c r="AJ21" s="245">
        <v>32</v>
      </c>
      <c r="AK21" s="245">
        <v>33</v>
      </c>
      <c r="AL21" s="245">
        <v>34</v>
      </c>
      <c r="AM21" s="245">
        <v>35</v>
      </c>
      <c r="AN21" s="245">
        <v>36</v>
      </c>
      <c r="AO21" s="245">
        <v>37</v>
      </c>
      <c r="AP21" s="245">
        <v>38</v>
      </c>
      <c r="AQ21" s="245">
        <v>39</v>
      </c>
      <c r="AR21" s="245">
        <v>40</v>
      </c>
      <c r="AS21" s="245">
        <v>41</v>
      </c>
      <c r="AT21" s="245">
        <v>42</v>
      </c>
      <c r="AU21" s="245">
        <v>43</v>
      </c>
      <c r="AV21" s="245">
        <v>44</v>
      </c>
      <c r="AW21" s="245">
        <v>45</v>
      </c>
      <c r="AX21" s="245">
        <v>46</v>
      </c>
      <c r="AY21" s="245">
        <v>47</v>
      </c>
      <c r="AZ21" s="245">
        <v>48</v>
      </c>
      <c r="BA21" s="245">
        <v>49</v>
      </c>
      <c r="BB21" s="245">
        <v>50</v>
      </c>
    </row>
    <row r="22" spans="1:54">
      <c r="A22" s="223"/>
      <c r="B22" s="240"/>
      <c r="C22" s="246" t="s">
        <v>602</v>
      </c>
      <c r="D22" s="250">
        <v>1</v>
      </c>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3"/>
      <c r="BA22" s="253"/>
      <c r="BB22" s="253"/>
    </row>
    <row r="23" spans="1:54">
      <c r="A23" s="223"/>
      <c r="B23" s="240"/>
      <c r="C23" s="246" t="s">
        <v>603</v>
      </c>
      <c r="D23" s="250">
        <v>2</v>
      </c>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253"/>
      <c r="AM23" s="253"/>
      <c r="AN23" s="253"/>
      <c r="AO23" s="253"/>
      <c r="AP23" s="253"/>
      <c r="AQ23" s="253"/>
      <c r="AR23" s="253"/>
      <c r="AS23" s="253"/>
      <c r="AT23" s="253"/>
      <c r="AU23" s="253"/>
      <c r="AV23" s="253"/>
      <c r="AW23" s="253"/>
      <c r="AX23" s="253"/>
      <c r="AY23" s="253"/>
      <c r="AZ23" s="253"/>
      <c r="BA23" s="253"/>
      <c r="BB23" s="253"/>
    </row>
    <row r="24" spans="1:54" s="105" customFormat="1">
      <c r="A24" s="223"/>
      <c r="B24" s="223"/>
      <c r="C24" s="223"/>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223"/>
      <c r="AM24" s="223"/>
      <c r="AN24" s="223"/>
      <c r="AO24" s="223"/>
      <c r="AP24" s="223"/>
      <c r="AQ24" s="223"/>
      <c r="AR24" s="223"/>
      <c r="AS24" s="223"/>
      <c r="AT24" s="223"/>
      <c r="AU24" s="223"/>
      <c r="AV24" s="223"/>
      <c r="AW24" s="223"/>
      <c r="AX24" s="223"/>
      <c r="AY24" s="223"/>
      <c r="AZ24" s="223"/>
      <c r="BA24" s="223"/>
      <c r="BB24" s="223"/>
    </row>
    <row r="25" spans="1:54" s="105" customFormat="1">
      <c r="A25" s="223"/>
      <c r="B25" s="40" t="s">
        <v>1072</v>
      </c>
      <c r="C25" s="44"/>
      <c r="E25" s="249"/>
      <c r="F25" s="249"/>
      <c r="G25" s="249"/>
      <c r="H25" s="249"/>
      <c r="I25" s="249"/>
      <c r="J25" s="249"/>
      <c r="K25" s="249"/>
      <c r="L25" s="249"/>
      <c r="M25" s="249"/>
      <c r="N25" s="249"/>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c r="AU25" s="240"/>
      <c r="AV25" s="240"/>
      <c r="AW25" s="240"/>
      <c r="AX25" s="240"/>
      <c r="AY25" s="240"/>
      <c r="AZ25" s="240"/>
      <c r="BA25" s="240"/>
      <c r="BB25" s="240"/>
    </row>
    <row r="26" spans="1:54" s="105" customFormat="1">
      <c r="A26" s="223"/>
      <c r="B26" s="240"/>
      <c r="C26" s="240" t="s">
        <v>600</v>
      </c>
      <c r="D26" s="244" t="s">
        <v>607</v>
      </c>
      <c r="E26" s="245">
        <v>1</v>
      </c>
      <c r="F26" s="245">
        <v>2</v>
      </c>
      <c r="G26" s="245">
        <v>3</v>
      </c>
      <c r="H26" s="245">
        <v>4</v>
      </c>
      <c r="I26" s="245">
        <v>5</v>
      </c>
      <c r="J26" s="245">
        <v>6</v>
      </c>
      <c r="K26" s="245">
        <v>7</v>
      </c>
      <c r="L26" s="245">
        <v>8</v>
      </c>
      <c r="M26" s="245">
        <v>9</v>
      </c>
      <c r="N26" s="245">
        <v>10</v>
      </c>
      <c r="O26" s="245">
        <v>11</v>
      </c>
      <c r="P26" s="245">
        <v>12</v>
      </c>
      <c r="Q26" s="245">
        <v>13</v>
      </c>
      <c r="R26" s="245">
        <v>14</v>
      </c>
      <c r="S26" s="245">
        <v>15</v>
      </c>
      <c r="T26" s="245">
        <v>16</v>
      </c>
      <c r="U26" s="245">
        <v>17</v>
      </c>
      <c r="V26" s="245">
        <v>18</v>
      </c>
      <c r="W26" s="245">
        <v>19</v>
      </c>
      <c r="X26" s="245">
        <v>20</v>
      </c>
      <c r="Y26" s="245">
        <v>21</v>
      </c>
      <c r="Z26" s="245">
        <v>22</v>
      </c>
      <c r="AA26" s="245">
        <v>23</v>
      </c>
      <c r="AB26" s="245">
        <v>24</v>
      </c>
      <c r="AC26" s="245">
        <v>25</v>
      </c>
      <c r="AD26" s="245">
        <v>26</v>
      </c>
      <c r="AE26" s="245">
        <v>27</v>
      </c>
      <c r="AF26" s="245">
        <v>28</v>
      </c>
      <c r="AG26" s="245">
        <v>29</v>
      </c>
      <c r="AH26" s="245">
        <v>30</v>
      </c>
      <c r="AI26" s="245">
        <v>31</v>
      </c>
      <c r="AJ26" s="245">
        <v>32</v>
      </c>
      <c r="AK26" s="245">
        <v>33</v>
      </c>
      <c r="AL26" s="245">
        <v>34</v>
      </c>
      <c r="AM26" s="245">
        <v>35</v>
      </c>
      <c r="AN26" s="245">
        <v>36</v>
      </c>
      <c r="AO26" s="245">
        <v>37</v>
      </c>
      <c r="AP26" s="245">
        <v>38</v>
      </c>
      <c r="AQ26" s="245">
        <v>39</v>
      </c>
      <c r="AR26" s="245">
        <v>40</v>
      </c>
      <c r="AS26" s="245">
        <v>41</v>
      </c>
      <c r="AT26" s="245">
        <v>42</v>
      </c>
      <c r="AU26" s="245">
        <v>43</v>
      </c>
      <c r="AV26" s="245">
        <v>44</v>
      </c>
      <c r="AW26" s="245">
        <v>45</v>
      </c>
      <c r="AX26" s="245">
        <v>46</v>
      </c>
      <c r="AY26" s="245">
        <v>47</v>
      </c>
      <c r="AZ26" s="245">
        <v>48</v>
      </c>
      <c r="BA26" s="245">
        <v>49</v>
      </c>
      <c r="BB26" s="245">
        <v>50</v>
      </c>
    </row>
    <row r="27" spans="1:54" s="105" customFormat="1">
      <c r="A27" s="223"/>
      <c r="B27" s="240"/>
      <c r="C27" s="246" t="s">
        <v>602</v>
      </c>
      <c r="D27" s="250">
        <v>1</v>
      </c>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251"/>
      <c r="AP27" s="251"/>
      <c r="AQ27" s="251"/>
      <c r="AR27" s="251"/>
      <c r="AS27" s="251"/>
      <c r="AT27" s="251"/>
      <c r="AU27" s="251"/>
      <c r="AV27" s="251"/>
      <c r="AW27" s="251"/>
      <c r="AX27" s="251"/>
      <c r="AY27" s="251"/>
      <c r="AZ27" s="251"/>
      <c r="BA27" s="251"/>
      <c r="BB27" s="251"/>
    </row>
    <row r="28" spans="1:54" s="105" customFormat="1">
      <c r="A28" s="223"/>
      <c r="B28" s="240"/>
      <c r="C28" s="246" t="s">
        <v>603</v>
      </c>
      <c r="D28" s="250">
        <v>2</v>
      </c>
      <c r="E28" s="251"/>
      <c r="F28" s="251"/>
      <c r="G28" s="251"/>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1"/>
      <c r="AZ28" s="251"/>
      <c r="BA28" s="251"/>
      <c r="BB28" s="251"/>
    </row>
    <row r="29" spans="1:54">
      <c r="A29" s="223"/>
      <c r="B29" s="240"/>
      <c r="C29" s="240"/>
      <c r="D29" s="240"/>
      <c r="E29" s="249"/>
      <c r="F29" s="249"/>
      <c r="G29" s="249"/>
      <c r="H29" s="249"/>
      <c r="I29" s="249"/>
      <c r="J29" s="249"/>
      <c r="K29" s="249"/>
      <c r="L29" s="249"/>
      <c r="M29" s="249"/>
      <c r="N29" s="249"/>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240"/>
      <c r="AZ29" s="240"/>
      <c r="BA29" s="240"/>
      <c r="BB29" s="240"/>
    </row>
    <row r="30" spans="1:54">
      <c r="A30" s="223"/>
      <c r="B30" s="240" t="s">
        <v>770</v>
      </c>
      <c r="C30" s="240"/>
      <c r="D30" s="240"/>
      <c r="E30" s="249"/>
      <c r="F30" s="249"/>
      <c r="G30" s="249"/>
      <c r="H30" s="249"/>
      <c r="I30" s="249"/>
      <c r="J30" s="249"/>
      <c r="K30" s="249"/>
      <c r="L30" s="249"/>
      <c r="M30" s="249"/>
      <c r="N30" s="249"/>
      <c r="O30" s="240"/>
      <c r="P30" s="241"/>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0"/>
      <c r="AY30" s="240"/>
      <c r="AZ30" s="240"/>
      <c r="BA30" s="240"/>
      <c r="BB30" s="240"/>
    </row>
    <row r="31" spans="1:54">
      <c r="A31" s="223"/>
      <c r="B31" s="240"/>
      <c r="C31" s="240" t="s">
        <v>600</v>
      </c>
      <c r="D31" s="244" t="s">
        <v>607</v>
      </c>
      <c r="E31" s="245">
        <v>1</v>
      </c>
      <c r="F31" s="245">
        <v>2</v>
      </c>
      <c r="G31" s="245">
        <v>3</v>
      </c>
      <c r="H31" s="245">
        <v>4</v>
      </c>
      <c r="I31" s="245">
        <v>5</v>
      </c>
      <c r="J31" s="245">
        <v>6</v>
      </c>
      <c r="K31" s="245">
        <v>7</v>
      </c>
      <c r="L31" s="245">
        <v>8</v>
      </c>
      <c r="M31" s="245">
        <v>9</v>
      </c>
      <c r="N31" s="245">
        <v>10</v>
      </c>
      <c r="O31" s="245">
        <v>11</v>
      </c>
      <c r="P31" s="245">
        <v>12</v>
      </c>
      <c r="Q31" s="245">
        <v>13</v>
      </c>
      <c r="R31" s="245">
        <v>14</v>
      </c>
      <c r="S31" s="245">
        <v>15</v>
      </c>
      <c r="T31" s="245">
        <v>16</v>
      </c>
      <c r="U31" s="245">
        <v>17</v>
      </c>
      <c r="V31" s="245">
        <v>18</v>
      </c>
      <c r="W31" s="245">
        <v>19</v>
      </c>
      <c r="X31" s="245">
        <v>20</v>
      </c>
      <c r="Y31" s="245">
        <v>21</v>
      </c>
      <c r="Z31" s="245">
        <v>22</v>
      </c>
      <c r="AA31" s="245">
        <v>23</v>
      </c>
      <c r="AB31" s="245">
        <v>24</v>
      </c>
      <c r="AC31" s="245">
        <v>25</v>
      </c>
      <c r="AD31" s="245">
        <v>26</v>
      </c>
      <c r="AE31" s="245">
        <v>27</v>
      </c>
      <c r="AF31" s="245">
        <v>28</v>
      </c>
      <c r="AG31" s="245">
        <v>29</v>
      </c>
      <c r="AH31" s="245">
        <v>30</v>
      </c>
      <c r="AI31" s="245">
        <v>31</v>
      </c>
      <c r="AJ31" s="245">
        <v>32</v>
      </c>
      <c r="AK31" s="245">
        <v>33</v>
      </c>
      <c r="AL31" s="245">
        <v>34</v>
      </c>
      <c r="AM31" s="245">
        <v>35</v>
      </c>
      <c r="AN31" s="245">
        <v>36</v>
      </c>
      <c r="AO31" s="245">
        <v>37</v>
      </c>
      <c r="AP31" s="245">
        <v>38</v>
      </c>
      <c r="AQ31" s="245">
        <v>39</v>
      </c>
      <c r="AR31" s="245">
        <v>40</v>
      </c>
      <c r="AS31" s="245">
        <v>41</v>
      </c>
      <c r="AT31" s="245">
        <v>42</v>
      </c>
      <c r="AU31" s="245">
        <v>43</v>
      </c>
      <c r="AV31" s="245">
        <v>44</v>
      </c>
      <c r="AW31" s="245">
        <v>45</v>
      </c>
      <c r="AX31" s="245">
        <v>46</v>
      </c>
      <c r="AY31" s="245">
        <v>47</v>
      </c>
      <c r="AZ31" s="245">
        <v>48</v>
      </c>
      <c r="BA31" s="245">
        <v>49</v>
      </c>
      <c r="BB31" s="245">
        <v>50</v>
      </c>
    </row>
    <row r="32" spans="1:54">
      <c r="A32" s="223"/>
      <c r="B32" s="240"/>
      <c r="C32" s="246" t="s">
        <v>602</v>
      </c>
      <c r="D32" s="250">
        <v>1</v>
      </c>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row>
    <row r="33" spans="1:54">
      <c r="A33" s="223"/>
      <c r="B33" s="240"/>
      <c r="C33" s="246" t="s">
        <v>603</v>
      </c>
      <c r="D33" s="250">
        <v>2</v>
      </c>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row>
    <row r="34" spans="1:54">
      <c r="A34" s="223"/>
      <c r="B34" s="240"/>
      <c r="C34" s="240"/>
      <c r="D34" s="240"/>
      <c r="E34" s="249"/>
      <c r="F34" s="249"/>
      <c r="G34" s="249"/>
      <c r="H34" s="249"/>
      <c r="I34" s="249"/>
      <c r="J34" s="249"/>
      <c r="K34" s="249"/>
      <c r="L34" s="249"/>
      <c r="M34" s="249"/>
      <c r="N34" s="249"/>
      <c r="O34" s="240"/>
      <c r="P34" s="241"/>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row>
    <row r="35" spans="1:54">
      <c r="A35" s="223"/>
      <c r="B35" s="40" t="s">
        <v>771</v>
      </c>
      <c r="C35" s="240"/>
      <c r="D35" s="240"/>
      <c r="E35" s="249"/>
      <c r="F35" s="249"/>
      <c r="G35" s="249"/>
      <c r="H35" s="249"/>
      <c r="I35" s="249"/>
      <c r="J35" s="249"/>
      <c r="K35" s="249"/>
      <c r="L35" s="249"/>
      <c r="M35" s="249"/>
      <c r="N35" s="249"/>
      <c r="O35" s="240"/>
      <c r="P35" s="241"/>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row>
    <row r="36" spans="1:54">
      <c r="A36" s="223"/>
      <c r="B36" s="240"/>
      <c r="C36" s="240" t="s">
        <v>600</v>
      </c>
      <c r="D36" s="244" t="s">
        <v>607</v>
      </c>
      <c r="E36" s="245">
        <v>1</v>
      </c>
      <c r="F36" s="245">
        <v>2</v>
      </c>
      <c r="G36" s="245">
        <v>3</v>
      </c>
      <c r="H36" s="245">
        <v>4</v>
      </c>
      <c r="I36" s="245">
        <v>5</v>
      </c>
      <c r="J36" s="245">
        <v>6</v>
      </c>
      <c r="K36" s="245">
        <v>7</v>
      </c>
      <c r="L36" s="245">
        <v>8</v>
      </c>
      <c r="M36" s="245">
        <v>9</v>
      </c>
      <c r="N36" s="245">
        <v>10</v>
      </c>
      <c r="O36" s="245">
        <v>11</v>
      </c>
      <c r="P36" s="245">
        <v>12</v>
      </c>
      <c r="Q36" s="245">
        <v>13</v>
      </c>
      <c r="R36" s="245">
        <v>14</v>
      </c>
      <c r="S36" s="245">
        <v>15</v>
      </c>
      <c r="T36" s="245">
        <v>16</v>
      </c>
      <c r="U36" s="245">
        <v>17</v>
      </c>
      <c r="V36" s="245">
        <v>18</v>
      </c>
      <c r="W36" s="245">
        <v>19</v>
      </c>
      <c r="X36" s="245">
        <v>20</v>
      </c>
      <c r="Y36" s="245">
        <v>21</v>
      </c>
      <c r="Z36" s="245">
        <v>22</v>
      </c>
      <c r="AA36" s="245">
        <v>23</v>
      </c>
      <c r="AB36" s="245">
        <v>24</v>
      </c>
      <c r="AC36" s="245">
        <v>25</v>
      </c>
      <c r="AD36" s="245">
        <v>26</v>
      </c>
      <c r="AE36" s="245">
        <v>27</v>
      </c>
      <c r="AF36" s="245">
        <v>28</v>
      </c>
      <c r="AG36" s="245">
        <v>29</v>
      </c>
      <c r="AH36" s="245">
        <v>30</v>
      </c>
      <c r="AI36" s="245">
        <v>31</v>
      </c>
      <c r="AJ36" s="245">
        <v>32</v>
      </c>
      <c r="AK36" s="245">
        <v>33</v>
      </c>
      <c r="AL36" s="245">
        <v>34</v>
      </c>
      <c r="AM36" s="245">
        <v>35</v>
      </c>
      <c r="AN36" s="245">
        <v>36</v>
      </c>
      <c r="AO36" s="245">
        <v>37</v>
      </c>
      <c r="AP36" s="245">
        <v>38</v>
      </c>
      <c r="AQ36" s="245">
        <v>39</v>
      </c>
      <c r="AR36" s="245">
        <v>40</v>
      </c>
      <c r="AS36" s="245">
        <v>41</v>
      </c>
      <c r="AT36" s="245">
        <v>42</v>
      </c>
      <c r="AU36" s="245">
        <v>43</v>
      </c>
      <c r="AV36" s="245">
        <v>44</v>
      </c>
      <c r="AW36" s="245">
        <v>45</v>
      </c>
      <c r="AX36" s="245">
        <v>46</v>
      </c>
      <c r="AY36" s="245">
        <v>47</v>
      </c>
      <c r="AZ36" s="245">
        <v>48</v>
      </c>
      <c r="BA36" s="245">
        <v>49</v>
      </c>
      <c r="BB36" s="245">
        <v>50</v>
      </c>
    </row>
    <row r="37" spans="1:54">
      <c r="A37" s="223"/>
      <c r="B37" s="240"/>
      <c r="C37" s="246" t="s">
        <v>602</v>
      </c>
      <c r="D37" s="250">
        <v>1</v>
      </c>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row>
    <row r="38" spans="1:54">
      <c r="A38" s="223"/>
      <c r="B38" s="240"/>
      <c r="C38" s="246" t="s">
        <v>603</v>
      </c>
      <c r="D38" s="250">
        <v>2</v>
      </c>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row>
    <row r="39" spans="1:54">
      <c r="A39" s="223"/>
      <c r="B39" s="240"/>
      <c r="C39" s="240"/>
      <c r="D39" s="240"/>
      <c r="E39" s="249"/>
      <c r="F39" s="249"/>
      <c r="G39" s="249"/>
      <c r="H39" s="249"/>
      <c r="I39" s="249"/>
      <c r="J39" s="249"/>
      <c r="K39" s="249"/>
      <c r="L39" s="249"/>
      <c r="M39" s="249"/>
      <c r="N39" s="249"/>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row>
    <row r="40" spans="1:54">
      <c r="A40" s="223"/>
      <c r="B40" s="240" t="s">
        <v>772</v>
      </c>
      <c r="C40" s="240"/>
      <c r="D40" s="240"/>
      <c r="E40" s="249"/>
      <c r="F40" s="249"/>
      <c r="G40" s="249"/>
      <c r="H40" s="249"/>
      <c r="I40" s="249"/>
      <c r="J40" s="249"/>
      <c r="K40" s="249"/>
      <c r="L40" s="249"/>
      <c r="M40" s="249"/>
      <c r="N40" s="249"/>
      <c r="O40" s="240"/>
      <c r="P40" s="241"/>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row>
    <row r="41" spans="1:54">
      <c r="A41" s="223"/>
      <c r="B41" s="240"/>
      <c r="C41" s="240" t="s">
        <v>600</v>
      </c>
      <c r="D41" s="244" t="s">
        <v>607</v>
      </c>
      <c r="E41" s="245">
        <v>1</v>
      </c>
      <c r="F41" s="245">
        <v>2</v>
      </c>
      <c r="G41" s="245">
        <v>3</v>
      </c>
      <c r="H41" s="245">
        <v>4</v>
      </c>
      <c r="I41" s="245">
        <v>5</v>
      </c>
      <c r="J41" s="245">
        <v>6</v>
      </c>
      <c r="K41" s="245">
        <v>7</v>
      </c>
      <c r="L41" s="245">
        <v>8</v>
      </c>
      <c r="M41" s="245">
        <v>9</v>
      </c>
      <c r="N41" s="245">
        <v>10</v>
      </c>
      <c r="O41" s="245">
        <v>11</v>
      </c>
      <c r="P41" s="245">
        <v>12</v>
      </c>
      <c r="Q41" s="245">
        <v>13</v>
      </c>
      <c r="R41" s="245">
        <v>14</v>
      </c>
      <c r="S41" s="245">
        <v>15</v>
      </c>
      <c r="T41" s="245">
        <v>16</v>
      </c>
      <c r="U41" s="245">
        <v>17</v>
      </c>
      <c r="V41" s="245">
        <v>18</v>
      </c>
      <c r="W41" s="245">
        <v>19</v>
      </c>
      <c r="X41" s="245">
        <v>20</v>
      </c>
      <c r="Y41" s="245">
        <v>21</v>
      </c>
      <c r="Z41" s="245">
        <v>22</v>
      </c>
      <c r="AA41" s="245">
        <v>23</v>
      </c>
      <c r="AB41" s="245">
        <v>24</v>
      </c>
      <c r="AC41" s="245">
        <v>25</v>
      </c>
      <c r="AD41" s="245">
        <v>26</v>
      </c>
      <c r="AE41" s="245">
        <v>27</v>
      </c>
      <c r="AF41" s="245">
        <v>28</v>
      </c>
      <c r="AG41" s="245">
        <v>29</v>
      </c>
      <c r="AH41" s="245">
        <v>30</v>
      </c>
      <c r="AI41" s="245">
        <v>31</v>
      </c>
      <c r="AJ41" s="245">
        <v>32</v>
      </c>
      <c r="AK41" s="245">
        <v>33</v>
      </c>
      <c r="AL41" s="245">
        <v>34</v>
      </c>
      <c r="AM41" s="245">
        <v>35</v>
      </c>
      <c r="AN41" s="245">
        <v>36</v>
      </c>
      <c r="AO41" s="245">
        <v>37</v>
      </c>
      <c r="AP41" s="245">
        <v>38</v>
      </c>
      <c r="AQ41" s="245">
        <v>39</v>
      </c>
      <c r="AR41" s="245">
        <v>40</v>
      </c>
      <c r="AS41" s="245">
        <v>41</v>
      </c>
      <c r="AT41" s="245">
        <v>42</v>
      </c>
      <c r="AU41" s="245">
        <v>43</v>
      </c>
      <c r="AV41" s="245">
        <v>44</v>
      </c>
      <c r="AW41" s="245">
        <v>45</v>
      </c>
      <c r="AX41" s="245">
        <v>46</v>
      </c>
      <c r="AY41" s="245">
        <v>47</v>
      </c>
      <c r="AZ41" s="245">
        <v>48</v>
      </c>
      <c r="BA41" s="245">
        <v>49</v>
      </c>
      <c r="BB41" s="245">
        <v>50</v>
      </c>
    </row>
    <row r="42" spans="1:54">
      <c r="A42" s="223"/>
      <c r="B42" s="240"/>
      <c r="C42" s="246" t="s">
        <v>602</v>
      </c>
      <c r="D42" s="250">
        <v>1</v>
      </c>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2"/>
      <c r="AN42" s="252"/>
      <c r="AO42" s="252"/>
      <c r="AP42" s="252"/>
      <c r="AQ42" s="252"/>
      <c r="AR42" s="252"/>
      <c r="AS42" s="252"/>
      <c r="AT42" s="252"/>
      <c r="AU42" s="252"/>
      <c r="AV42" s="252"/>
      <c r="AW42" s="252"/>
      <c r="AX42" s="252"/>
      <c r="AY42" s="252"/>
      <c r="AZ42" s="252"/>
      <c r="BA42" s="252"/>
      <c r="BB42" s="252"/>
    </row>
    <row r="43" spans="1:54">
      <c r="A43" s="223"/>
      <c r="B43" s="240"/>
      <c r="C43" s="246" t="s">
        <v>603</v>
      </c>
      <c r="D43" s="250">
        <v>2</v>
      </c>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row>
    <row r="44" spans="1:54">
      <c r="A44" s="223"/>
      <c r="B44" s="240"/>
      <c r="C44" s="240"/>
      <c r="D44" s="240"/>
      <c r="E44" s="249"/>
      <c r="F44" s="249"/>
      <c r="G44" s="249"/>
      <c r="H44" s="249"/>
      <c r="I44" s="249"/>
      <c r="J44" s="249"/>
      <c r="K44" s="249"/>
      <c r="L44" s="249"/>
      <c r="M44" s="249"/>
      <c r="N44" s="249"/>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row>
    <row r="45" spans="1:54">
      <c r="A45" s="223"/>
      <c r="B45" s="40" t="s">
        <v>773</v>
      </c>
      <c r="C45" s="240"/>
      <c r="D45" s="240"/>
      <c r="E45" s="249"/>
      <c r="F45" s="249"/>
      <c r="G45" s="249"/>
      <c r="H45" s="249"/>
      <c r="I45" s="249"/>
      <c r="J45" s="249"/>
      <c r="K45" s="249"/>
      <c r="L45" s="249"/>
      <c r="M45" s="249"/>
      <c r="N45" s="249"/>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row>
    <row r="46" spans="1:54">
      <c r="A46" s="223"/>
      <c r="B46" s="240"/>
      <c r="C46" s="240" t="s">
        <v>600</v>
      </c>
      <c r="D46" s="244" t="s">
        <v>607</v>
      </c>
      <c r="E46" s="245">
        <v>1</v>
      </c>
      <c r="F46" s="245">
        <v>2</v>
      </c>
      <c r="G46" s="245">
        <v>3</v>
      </c>
      <c r="H46" s="245">
        <v>4</v>
      </c>
      <c r="I46" s="245">
        <v>5</v>
      </c>
      <c r="J46" s="245">
        <v>6</v>
      </c>
      <c r="K46" s="245">
        <v>7</v>
      </c>
      <c r="L46" s="245">
        <v>8</v>
      </c>
      <c r="M46" s="245">
        <v>9</v>
      </c>
      <c r="N46" s="245">
        <v>10</v>
      </c>
      <c r="O46" s="245">
        <v>11</v>
      </c>
      <c r="P46" s="245">
        <v>12</v>
      </c>
      <c r="Q46" s="245">
        <v>13</v>
      </c>
      <c r="R46" s="245">
        <v>14</v>
      </c>
      <c r="S46" s="245">
        <v>15</v>
      </c>
      <c r="T46" s="245">
        <v>16</v>
      </c>
      <c r="U46" s="245">
        <v>17</v>
      </c>
      <c r="V46" s="245">
        <v>18</v>
      </c>
      <c r="W46" s="245">
        <v>19</v>
      </c>
      <c r="X46" s="245">
        <v>20</v>
      </c>
      <c r="Y46" s="245">
        <v>21</v>
      </c>
      <c r="Z46" s="245">
        <v>22</v>
      </c>
      <c r="AA46" s="245">
        <v>23</v>
      </c>
      <c r="AB46" s="245">
        <v>24</v>
      </c>
      <c r="AC46" s="245">
        <v>25</v>
      </c>
      <c r="AD46" s="245">
        <v>26</v>
      </c>
      <c r="AE46" s="245">
        <v>27</v>
      </c>
      <c r="AF46" s="245">
        <v>28</v>
      </c>
      <c r="AG46" s="245">
        <v>29</v>
      </c>
      <c r="AH46" s="245">
        <v>30</v>
      </c>
      <c r="AI46" s="245">
        <v>31</v>
      </c>
      <c r="AJ46" s="245">
        <v>32</v>
      </c>
      <c r="AK46" s="245">
        <v>33</v>
      </c>
      <c r="AL46" s="245">
        <v>34</v>
      </c>
      <c r="AM46" s="245">
        <v>35</v>
      </c>
      <c r="AN46" s="245">
        <v>36</v>
      </c>
      <c r="AO46" s="245">
        <v>37</v>
      </c>
      <c r="AP46" s="245">
        <v>38</v>
      </c>
      <c r="AQ46" s="245">
        <v>39</v>
      </c>
      <c r="AR46" s="245">
        <v>40</v>
      </c>
      <c r="AS46" s="245">
        <v>41</v>
      </c>
      <c r="AT46" s="245">
        <v>42</v>
      </c>
      <c r="AU46" s="245">
        <v>43</v>
      </c>
      <c r="AV46" s="245">
        <v>44</v>
      </c>
      <c r="AW46" s="245">
        <v>45</v>
      </c>
      <c r="AX46" s="245">
        <v>46</v>
      </c>
      <c r="AY46" s="245">
        <v>47</v>
      </c>
      <c r="AZ46" s="245">
        <v>48</v>
      </c>
      <c r="BA46" s="245">
        <v>49</v>
      </c>
      <c r="BB46" s="245">
        <v>50</v>
      </c>
    </row>
    <row r="47" spans="1:54">
      <c r="A47" s="223"/>
      <c r="B47" s="240"/>
      <c r="C47" s="246" t="s">
        <v>602</v>
      </c>
      <c r="D47" s="250">
        <v>1</v>
      </c>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row>
    <row r="48" spans="1:54">
      <c r="A48" s="223"/>
      <c r="B48" s="240"/>
      <c r="C48" s="246" t="s">
        <v>603</v>
      </c>
      <c r="D48" s="250">
        <v>2</v>
      </c>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row>
    <row r="49" spans="1:54" s="105" customFormat="1">
      <c r="A49" s="223"/>
      <c r="B49" s="223"/>
      <c r="C49" s="223"/>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row>
    <row r="50" spans="1:54" s="105" customFormat="1">
      <c r="A50" s="223"/>
      <c r="B50" s="240" t="s">
        <v>609</v>
      </c>
      <c r="C50" s="240"/>
      <c r="D50" s="240"/>
      <c r="E50" s="240"/>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row>
    <row r="51" spans="1:54" s="105" customFormat="1">
      <c r="A51" s="223"/>
      <c r="B51" s="240"/>
      <c r="C51" s="240" t="s">
        <v>600</v>
      </c>
      <c r="D51" s="244" t="s">
        <v>607</v>
      </c>
      <c r="E51" s="240"/>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row>
    <row r="52" spans="1:54" s="105" customFormat="1">
      <c r="A52" s="223"/>
      <c r="B52" s="240"/>
      <c r="C52" s="246" t="s">
        <v>602</v>
      </c>
      <c r="D52" s="250">
        <v>1</v>
      </c>
      <c r="E52" s="252"/>
      <c r="F52" s="259"/>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row>
    <row r="53" spans="1:54" s="105" customFormat="1">
      <c r="C53" s="246" t="s">
        <v>603</v>
      </c>
      <c r="D53" s="22">
        <v>2</v>
      </c>
      <c r="E53" s="101"/>
      <c r="F53" s="259"/>
      <c r="G53" s="161"/>
      <c r="H53" s="161"/>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161"/>
      <c r="AX53" s="161"/>
      <c r="AY53" s="161"/>
      <c r="AZ53" s="161"/>
      <c r="BA53" s="161"/>
      <c r="BB53" s="161"/>
    </row>
    <row r="54" spans="1:54" s="105" customFormat="1"/>
    <row r="55" spans="1:54" s="105" customFormat="1">
      <c r="B55" s="40" t="s">
        <v>774</v>
      </c>
      <c r="E55" s="101"/>
    </row>
    <row r="56" spans="1:54" s="240" customFormat="1"/>
    <row r="57" spans="1:54" s="240" customFormat="1">
      <c r="B57" s="240" t="s">
        <v>775</v>
      </c>
      <c r="E57" s="252"/>
    </row>
    <row r="58" spans="1:54">
      <c r="D58" s="25"/>
      <c r="E58" s="26"/>
      <c r="F58" s="26"/>
      <c r="G58" s="26"/>
    </row>
    <row r="59" spans="1:54">
      <c r="B59" s="240" t="s">
        <v>776</v>
      </c>
      <c r="E59" s="20"/>
      <c r="F59" s="20"/>
      <c r="G59" s="20"/>
      <c r="H59" s="20"/>
      <c r="I59" s="20"/>
      <c r="J59" s="20"/>
      <c r="K59" s="20"/>
      <c r="L59" s="20"/>
      <c r="M59" s="20"/>
      <c r="N59" s="20"/>
    </row>
    <row r="60" spans="1:54">
      <c r="C60" s="240" t="s">
        <v>600</v>
      </c>
      <c r="D60" s="244" t="s">
        <v>607</v>
      </c>
      <c r="E60" s="109">
        <v>1</v>
      </c>
      <c r="F60" s="109">
        <v>2</v>
      </c>
      <c r="G60" s="109">
        <v>3</v>
      </c>
      <c r="H60" s="109">
        <v>4</v>
      </c>
      <c r="I60" s="109">
        <v>5</v>
      </c>
      <c r="J60" s="109">
        <v>6</v>
      </c>
      <c r="K60" s="109">
        <v>7</v>
      </c>
      <c r="L60" s="109">
        <v>8</v>
      </c>
      <c r="M60" s="109">
        <v>9</v>
      </c>
      <c r="N60" s="109">
        <v>10</v>
      </c>
      <c r="O60" s="109">
        <v>11</v>
      </c>
      <c r="P60" s="109">
        <v>12</v>
      </c>
      <c r="Q60" s="109">
        <v>13</v>
      </c>
      <c r="R60" s="109">
        <v>14</v>
      </c>
      <c r="S60" s="109">
        <v>15</v>
      </c>
      <c r="T60" s="109">
        <v>16</v>
      </c>
      <c r="U60" s="109">
        <v>17</v>
      </c>
      <c r="V60" s="109">
        <v>18</v>
      </c>
      <c r="W60" s="109">
        <v>19</v>
      </c>
      <c r="X60" s="109">
        <v>20</v>
      </c>
      <c r="Y60" s="109">
        <v>21</v>
      </c>
      <c r="Z60" s="109">
        <v>22</v>
      </c>
      <c r="AA60" s="109">
        <v>23</v>
      </c>
      <c r="AB60" s="109">
        <v>24</v>
      </c>
      <c r="AC60" s="109">
        <v>25</v>
      </c>
      <c r="AD60" s="109">
        <v>26</v>
      </c>
      <c r="AE60" s="109">
        <v>27</v>
      </c>
      <c r="AF60" s="109">
        <v>28</v>
      </c>
      <c r="AG60" s="109">
        <v>29</v>
      </c>
      <c r="AH60" s="109">
        <v>30</v>
      </c>
      <c r="AI60" s="109">
        <v>31</v>
      </c>
      <c r="AJ60" s="109">
        <v>32</v>
      </c>
      <c r="AK60" s="109">
        <v>33</v>
      </c>
      <c r="AL60" s="109">
        <v>34</v>
      </c>
      <c r="AM60" s="109">
        <v>35</v>
      </c>
      <c r="AN60" s="109">
        <v>36</v>
      </c>
      <c r="AO60" s="109">
        <v>37</v>
      </c>
      <c r="AP60" s="109">
        <v>38</v>
      </c>
      <c r="AQ60" s="109">
        <v>39</v>
      </c>
      <c r="AR60" s="109">
        <v>40</v>
      </c>
      <c r="AS60" s="109">
        <v>41</v>
      </c>
      <c r="AT60" s="109">
        <v>42</v>
      </c>
      <c r="AU60" s="109">
        <v>43</v>
      </c>
      <c r="AV60" s="109">
        <v>44</v>
      </c>
      <c r="AW60" s="109">
        <v>45</v>
      </c>
      <c r="AX60" s="109">
        <v>46</v>
      </c>
      <c r="AY60" s="109">
        <v>47</v>
      </c>
      <c r="AZ60" s="109">
        <v>48</v>
      </c>
      <c r="BA60" s="109">
        <v>49</v>
      </c>
      <c r="BB60" s="109">
        <v>50</v>
      </c>
    </row>
    <row r="61" spans="1:54">
      <c r="C61" s="21" t="str">
        <f>Saraksti!C6</f>
        <v>DSL piekļuve</v>
      </c>
      <c r="D61" s="22">
        <v>1</v>
      </c>
      <c r="E61" s="85">
        <f>IF($E$52*$E$55&gt;$E$57,E$22*$E$52*$E$55,E$22*$E$57)</f>
        <v>0</v>
      </c>
      <c r="F61" s="85">
        <f t="shared" ref="F61:BB61" si="0">IF($E$52*$E$55&gt;$E$57,F$22*$E$52*$E$55,F$22*$E$57)</f>
        <v>0</v>
      </c>
      <c r="G61" s="85">
        <f t="shared" si="0"/>
        <v>0</v>
      </c>
      <c r="H61" s="85">
        <f t="shared" si="0"/>
        <v>0</v>
      </c>
      <c r="I61" s="85">
        <f t="shared" si="0"/>
        <v>0</v>
      </c>
      <c r="J61" s="85">
        <f t="shared" si="0"/>
        <v>0</v>
      </c>
      <c r="K61" s="85">
        <f t="shared" si="0"/>
        <v>0</v>
      </c>
      <c r="L61" s="85">
        <f t="shared" si="0"/>
        <v>0</v>
      </c>
      <c r="M61" s="85">
        <f t="shared" si="0"/>
        <v>0</v>
      </c>
      <c r="N61" s="85">
        <f t="shared" si="0"/>
        <v>0</v>
      </c>
      <c r="O61" s="85">
        <f t="shared" si="0"/>
        <v>0</v>
      </c>
      <c r="P61" s="85">
        <f t="shared" si="0"/>
        <v>0</v>
      </c>
      <c r="Q61" s="85">
        <f t="shared" si="0"/>
        <v>0</v>
      </c>
      <c r="R61" s="85">
        <f t="shared" si="0"/>
        <v>0</v>
      </c>
      <c r="S61" s="85">
        <f t="shared" si="0"/>
        <v>0</v>
      </c>
      <c r="T61" s="85">
        <f t="shared" si="0"/>
        <v>0</v>
      </c>
      <c r="U61" s="85">
        <f t="shared" si="0"/>
        <v>0</v>
      </c>
      <c r="V61" s="85">
        <f t="shared" si="0"/>
        <v>0</v>
      </c>
      <c r="W61" s="85">
        <f t="shared" si="0"/>
        <v>0</v>
      </c>
      <c r="X61" s="85">
        <f t="shared" si="0"/>
        <v>0</v>
      </c>
      <c r="Y61" s="85">
        <f t="shared" si="0"/>
        <v>0</v>
      </c>
      <c r="Z61" s="85">
        <f t="shared" si="0"/>
        <v>0</v>
      </c>
      <c r="AA61" s="85">
        <f t="shared" si="0"/>
        <v>0</v>
      </c>
      <c r="AB61" s="85">
        <f t="shared" si="0"/>
        <v>0</v>
      </c>
      <c r="AC61" s="85">
        <f t="shared" si="0"/>
        <v>0</v>
      </c>
      <c r="AD61" s="85">
        <f t="shared" si="0"/>
        <v>0</v>
      </c>
      <c r="AE61" s="85">
        <f t="shared" si="0"/>
        <v>0</v>
      </c>
      <c r="AF61" s="85">
        <f t="shared" si="0"/>
        <v>0</v>
      </c>
      <c r="AG61" s="85">
        <f t="shared" si="0"/>
        <v>0</v>
      </c>
      <c r="AH61" s="85">
        <f t="shared" si="0"/>
        <v>0</v>
      </c>
      <c r="AI61" s="85">
        <f t="shared" si="0"/>
        <v>0</v>
      </c>
      <c r="AJ61" s="85">
        <f t="shared" si="0"/>
        <v>0</v>
      </c>
      <c r="AK61" s="85">
        <f t="shared" si="0"/>
        <v>0</v>
      </c>
      <c r="AL61" s="85">
        <f t="shared" si="0"/>
        <v>0</v>
      </c>
      <c r="AM61" s="85">
        <f t="shared" si="0"/>
        <v>0</v>
      </c>
      <c r="AN61" s="85">
        <f t="shared" si="0"/>
        <v>0</v>
      </c>
      <c r="AO61" s="85">
        <f t="shared" si="0"/>
        <v>0</v>
      </c>
      <c r="AP61" s="85">
        <f t="shared" si="0"/>
        <v>0</v>
      </c>
      <c r="AQ61" s="85">
        <f t="shared" si="0"/>
        <v>0</v>
      </c>
      <c r="AR61" s="85">
        <f t="shared" si="0"/>
        <v>0</v>
      </c>
      <c r="AS61" s="85">
        <f t="shared" si="0"/>
        <v>0</v>
      </c>
      <c r="AT61" s="85">
        <f t="shared" si="0"/>
        <v>0</v>
      </c>
      <c r="AU61" s="85">
        <f t="shared" si="0"/>
        <v>0</v>
      </c>
      <c r="AV61" s="85">
        <f t="shared" si="0"/>
        <v>0</v>
      </c>
      <c r="AW61" s="85">
        <f t="shared" si="0"/>
        <v>0</v>
      </c>
      <c r="AX61" s="85">
        <f t="shared" si="0"/>
        <v>0</v>
      </c>
      <c r="AY61" s="85">
        <f t="shared" si="0"/>
        <v>0</v>
      </c>
      <c r="AZ61" s="85">
        <f t="shared" si="0"/>
        <v>0</v>
      </c>
      <c r="BA61" s="85">
        <f t="shared" si="0"/>
        <v>0</v>
      </c>
      <c r="BB61" s="85">
        <f t="shared" si="0"/>
        <v>0</v>
      </c>
    </row>
    <row r="62" spans="1:54">
      <c r="C62" s="21" t="str">
        <f>Saraksti!C7</f>
        <v>FTTH GPON piekļuve</v>
      </c>
      <c r="D62" s="22">
        <v>2</v>
      </c>
      <c r="E62" s="85">
        <f>IF($E$53*$E$55&gt;$E$57,E$23*$E$53*$E$55,E$23*$E$57)</f>
        <v>0</v>
      </c>
      <c r="F62" s="85">
        <f t="shared" ref="F62:BB62" si="1">IF($E$53*$E$55&gt;$E$57,F$23*$E$53*$E$55,F$23*$E$57)</f>
        <v>0</v>
      </c>
      <c r="G62" s="85">
        <f t="shared" si="1"/>
        <v>0</v>
      </c>
      <c r="H62" s="85">
        <f t="shared" si="1"/>
        <v>0</v>
      </c>
      <c r="I62" s="85">
        <f t="shared" si="1"/>
        <v>0</v>
      </c>
      <c r="J62" s="85">
        <f t="shared" si="1"/>
        <v>0</v>
      </c>
      <c r="K62" s="85">
        <f t="shared" si="1"/>
        <v>0</v>
      </c>
      <c r="L62" s="85">
        <f t="shared" si="1"/>
        <v>0</v>
      </c>
      <c r="M62" s="85">
        <f t="shared" si="1"/>
        <v>0</v>
      </c>
      <c r="N62" s="85">
        <f t="shared" si="1"/>
        <v>0</v>
      </c>
      <c r="O62" s="85">
        <f t="shared" si="1"/>
        <v>0</v>
      </c>
      <c r="P62" s="85">
        <f t="shared" si="1"/>
        <v>0</v>
      </c>
      <c r="Q62" s="85">
        <f t="shared" si="1"/>
        <v>0</v>
      </c>
      <c r="R62" s="85">
        <f t="shared" si="1"/>
        <v>0</v>
      </c>
      <c r="S62" s="85">
        <f t="shared" si="1"/>
        <v>0</v>
      </c>
      <c r="T62" s="85">
        <f t="shared" si="1"/>
        <v>0</v>
      </c>
      <c r="U62" s="85">
        <f t="shared" si="1"/>
        <v>0</v>
      </c>
      <c r="V62" s="85">
        <f t="shared" si="1"/>
        <v>0</v>
      </c>
      <c r="W62" s="85">
        <f t="shared" si="1"/>
        <v>0</v>
      </c>
      <c r="X62" s="85">
        <f t="shared" si="1"/>
        <v>0</v>
      </c>
      <c r="Y62" s="85">
        <f t="shared" si="1"/>
        <v>0</v>
      </c>
      <c r="Z62" s="85">
        <f t="shared" si="1"/>
        <v>0</v>
      </c>
      <c r="AA62" s="85">
        <f t="shared" si="1"/>
        <v>0</v>
      </c>
      <c r="AB62" s="85">
        <f t="shared" si="1"/>
        <v>0</v>
      </c>
      <c r="AC62" s="85">
        <f t="shared" si="1"/>
        <v>0</v>
      </c>
      <c r="AD62" s="85">
        <f t="shared" si="1"/>
        <v>0</v>
      </c>
      <c r="AE62" s="85">
        <f t="shared" si="1"/>
        <v>0</v>
      </c>
      <c r="AF62" s="85">
        <f t="shared" si="1"/>
        <v>0</v>
      </c>
      <c r="AG62" s="85">
        <f t="shared" si="1"/>
        <v>0</v>
      </c>
      <c r="AH62" s="85">
        <f t="shared" si="1"/>
        <v>0</v>
      </c>
      <c r="AI62" s="85">
        <f t="shared" si="1"/>
        <v>0</v>
      </c>
      <c r="AJ62" s="85">
        <f t="shared" si="1"/>
        <v>0</v>
      </c>
      <c r="AK62" s="85">
        <f t="shared" si="1"/>
        <v>0</v>
      </c>
      <c r="AL62" s="85">
        <f t="shared" si="1"/>
        <v>0</v>
      </c>
      <c r="AM62" s="85">
        <f t="shared" si="1"/>
        <v>0</v>
      </c>
      <c r="AN62" s="85">
        <f t="shared" si="1"/>
        <v>0</v>
      </c>
      <c r="AO62" s="85">
        <f t="shared" si="1"/>
        <v>0</v>
      </c>
      <c r="AP62" s="85">
        <f t="shared" si="1"/>
        <v>0</v>
      </c>
      <c r="AQ62" s="85">
        <f t="shared" si="1"/>
        <v>0</v>
      </c>
      <c r="AR62" s="85">
        <f t="shared" si="1"/>
        <v>0</v>
      </c>
      <c r="AS62" s="85">
        <f t="shared" si="1"/>
        <v>0</v>
      </c>
      <c r="AT62" s="85">
        <f t="shared" si="1"/>
        <v>0</v>
      </c>
      <c r="AU62" s="85">
        <f t="shared" si="1"/>
        <v>0</v>
      </c>
      <c r="AV62" s="85">
        <f t="shared" si="1"/>
        <v>0</v>
      </c>
      <c r="AW62" s="85">
        <f t="shared" si="1"/>
        <v>0</v>
      </c>
      <c r="AX62" s="85">
        <f t="shared" si="1"/>
        <v>0</v>
      </c>
      <c r="AY62" s="85">
        <f t="shared" si="1"/>
        <v>0</v>
      </c>
      <c r="AZ62" s="85">
        <f t="shared" si="1"/>
        <v>0</v>
      </c>
      <c r="BA62" s="85">
        <f t="shared" si="1"/>
        <v>0</v>
      </c>
      <c r="BB62" s="85">
        <f t="shared" si="1"/>
        <v>0</v>
      </c>
    </row>
    <row r="63" spans="1:54">
      <c r="F63" s="105"/>
    </row>
    <row r="64" spans="1:54">
      <c r="B64" s="40" t="s">
        <v>1073</v>
      </c>
      <c r="E64" s="150"/>
      <c r="F64" s="264" t="s">
        <v>1074</v>
      </c>
      <c r="G64" s="20"/>
      <c r="H64" s="20"/>
      <c r="I64" s="20"/>
      <c r="J64" s="20"/>
      <c r="K64" s="20"/>
      <c r="L64" s="20"/>
      <c r="M64" s="20"/>
      <c r="N64" s="20"/>
    </row>
    <row r="65" spans="1:54">
      <c r="C65" s="240" t="s">
        <v>600</v>
      </c>
      <c r="D65" s="244" t="s">
        <v>607</v>
      </c>
      <c r="E65" s="109">
        <v>1</v>
      </c>
      <c r="F65" s="109">
        <v>2</v>
      </c>
      <c r="G65" s="109">
        <v>3</v>
      </c>
      <c r="H65" s="109">
        <v>4</v>
      </c>
      <c r="I65" s="109">
        <v>5</v>
      </c>
      <c r="J65" s="109">
        <v>6</v>
      </c>
      <c r="K65" s="109">
        <v>7</v>
      </c>
      <c r="L65" s="109">
        <v>8</v>
      </c>
      <c r="M65" s="109">
        <v>9</v>
      </c>
      <c r="N65" s="109">
        <v>10</v>
      </c>
      <c r="O65" s="109">
        <v>11</v>
      </c>
      <c r="P65" s="109">
        <v>12</v>
      </c>
      <c r="Q65" s="109">
        <v>13</v>
      </c>
      <c r="R65" s="109">
        <v>14</v>
      </c>
      <c r="S65" s="109">
        <v>15</v>
      </c>
      <c r="T65" s="109">
        <v>16</v>
      </c>
      <c r="U65" s="109">
        <v>17</v>
      </c>
      <c r="V65" s="109">
        <v>18</v>
      </c>
      <c r="W65" s="109">
        <v>19</v>
      </c>
      <c r="X65" s="109">
        <v>20</v>
      </c>
      <c r="Y65" s="109">
        <v>21</v>
      </c>
      <c r="Z65" s="109">
        <v>22</v>
      </c>
      <c r="AA65" s="109">
        <v>23</v>
      </c>
      <c r="AB65" s="109">
        <v>24</v>
      </c>
      <c r="AC65" s="109">
        <v>25</v>
      </c>
      <c r="AD65" s="109">
        <v>26</v>
      </c>
      <c r="AE65" s="109">
        <v>27</v>
      </c>
      <c r="AF65" s="109">
        <v>28</v>
      </c>
      <c r="AG65" s="109">
        <v>29</v>
      </c>
      <c r="AH65" s="109">
        <v>30</v>
      </c>
      <c r="AI65" s="109">
        <v>31</v>
      </c>
      <c r="AJ65" s="109">
        <v>32</v>
      </c>
      <c r="AK65" s="109">
        <v>33</v>
      </c>
      <c r="AL65" s="109">
        <v>34</v>
      </c>
      <c r="AM65" s="109">
        <v>35</v>
      </c>
      <c r="AN65" s="109">
        <v>36</v>
      </c>
      <c r="AO65" s="109">
        <v>37</v>
      </c>
      <c r="AP65" s="109">
        <v>38</v>
      </c>
      <c r="AQ65" s="109">
        <v>39</v>
      </c>
      <c r="AR65" s="109">
        <v>40</v>
      </c>
      <c r="AS65" s="109">
        <v>41</v>
      </c>
      <c r="AT65" s="109">
        <v>42</v>
      </c>
      <c r="AU65" s="109">
        <v>43</v>
      </c>
      <c r="AV65" s="109">
        <v>44</v>
      </c>
      <c r="AW65" s="109">
        <v>45</v>
      </c>
      <c r="AX65" s="109">
        <v>46</v>
      </c>
      <c r="AY65" s="109">
        <v>47</v>
      </c>
      <c r="AZ65" s="109">
        <v>48</v>
      </c>
      <c r="BA65" s="109">
        <v>49</v>
      </c>
      <c r="BB65" s="109">
        <v>50</v>
      </c>
    </row>
    <row r="66" spans="1:54">
      <c r="C66" s="21" t="str">
        <f>Saraksti!C6</f>
        <v>DSL piekļuve</v>
      </c>
      <c r="D66" s="22">
        <v>1</v>
      </c>
      <c r="E66" s="85">
        <f t="shared" ref="E66" si="2">E61*(1-$E$64)</f>
        <v>0</v>
      </c>
      <c r="F66" s="85">
        <f t="shared" ref="F66:BB66" si="3">F61*(1-$E$64)</f>
        <v>0</v>
      </c>
      <c r="G66" s="85">
        <f t="shared" si="3"/>
        <v>0</v>
      </c>
      <c r="H66" s="85">
        <f t="shared" si="3"/>
        <v>0</v>
      </c>
      <c r="I66" s="85">
        <f t="shared" si="3"/>
        <v>0</v>
      </c>
      <c r="J66" s="85">
        <f t="shared" si="3"/>
        <v>0</v>
      </c>
      <c r="K66" s="85">
        <f t="shared" si="3"/>
        <v>0</v>
      </c>
      <c r="L66" s="85">
        <f t="shared" si="3"/>
        <v>0</v>
      </c>
      <c r="M66" s="85">
        <f t="shared" si="3"/>
        <v>0</v>
      </c>
      <c r="N66" s="85">
        <f t="shared" si="3"/>
        <v>0</v>
      </c>
      <c r="O66" s="85">
        <f t="shared" si="3"/>
        <v>0</v>
      </c>
      <c r="P66" s="85">
        <f t="shared" si="3"/>
        <v>0</v>
      </c>
      <c r="Q66" s="85">
        <f t="shared" si="3"/>
        <v>0</v>
      </c>
      <c r="R66" s="85">
        <f t="shared" si="3"/>
        <v>0</v>
      </c>
      <c r="S66" s="85">
        <f t="shared" si="3"/>
        <v>0</v>
      </c>
      <c r="T66" s="85">
        <f t="shared" si="3"/>
        <v>0</v>
      </c>
      <c r="U66" s="85">
        <f t="shared" si="3"/>
        <v>0</v>
      </c>
      <c r="V66" s="85">
        <f t="shared" si="3"/>
        <v>0</v>
      </c>
      <c r="W66" s="85">
        <f t="shared" si="3"/>
        <v>0</v>
      </c>
      <c r="X66" s="85">
        <f t="shared" si="3"/>
        <v>0</v>
      </c>
      <c r="Y66" s="85">
        <f t="shared" si="3"/>
        <v>0</v>
      </c>
      <c r="Z66" s="85">
        <f t="shared" si="3"/>
        <v>0</v>
      </c>
      <c r="AA66" s="85">
        <f t="shared" si="3"/>
        <v>0</v>
      </c>
      <c r="AB66" s="85">
        <f t="shared" si="3"/>
        <v>0</v>
      </c>
      <c r="AC66" s="85">
        <f t="shared" si="3"/>
        <v>0</v>
      </c>
      <c r="AD66" s="85">
        <f t="shared" si="3"/>
        <v>0</v>
      </c>
      <c r="AE66" s="85">
        <f t="shared" si="3"/>
        <v>0</v>
      </c>
      <c r="AF66" s="85">
        <f t="shared" si="3"/>
        <v>0</v>
      </c>
      <c r="AG66" s="85">
        <f t="shared" si="3"/>
        <v>0</v>
      </c>
      <c r="AH66" s="85">
        <f t="shared" si="3"/>
        <v>0</v>
      </c>
      <c r="AI66" s="85">
        <f t="shared" si="3"/>
        <v>0</v>
      </c>
      <c r="AJ66" s="85">
        <f t="shared" si="3"/>
        <v>0</v>
      </c>
      <c r="AK66" s="85">
        <f t="shared" si="3"/>
        <v>0</v>
      </c>
      <c r="AL66" s="85">
        <f t="shared" si="3"/>
        <v>0</v>
      </c>
      <c r="AM66" s="85">
        <f t="shared" si="3"/>
        <v>0</v>
      </c>
      <c r="AN66" s="85">
        <f t="shared" si="3"/>
        <v>0</v>
      </c>
      <c r="AO66" s="85">
        <f t="shared" si="3"/>
        <v>0</v>
      </c>
      <c r="AP66" s="85">
        <f t="shared" si="3"/>
        <v>0</v>
      </c>
      <c r="AQ66" s="85">
        <f t="shared" si="3"/>
        <v>0</v>
      </c>
      <c r="AR66" s="85">
        <f t="shared" si="3"/>
        <v>0</v>
      </c>
      <c r="AS66" s="85">
        <f t="shared" si="3"/>
        <v>0</v>
      </c>
      <c r="AT66" s="85">
        <f t="shared" si="3"/>
        <v>0</v>
      </c>
      <c r="AU66" s="85">
        <f t="shared" si="3"/>
        <v>0</v>
      </c>
      <c r="AV66" s="85">
        <f t="shared" si="3"/>
        <v>0</v>
      </c>
      <c r="AW66" s="85">
        <f t="shared" si="3"/>
        <v>0</v>
      </c>
      <c r="AX66" s="85">
        <f t="shared" si="3"/>
        <v>0</v>
      </c>
      <c r="AY66" s="85">
        <f t="shared" si="3"/>
        <v>0</v>
      </c>
      <c r="AZ66" s="85">
        <f t="shared" si="3"/>
        <v>0</v>
      </c>
      <c r="BA66" s="85">
        <f t="shared" si="3"/>
        <v>0</v>
      </c>
      <c r="BB66" s="85">
        <f t="shared" si="3"/>
        <v>0</v>
      </c>
    </row>
    <row r="67" spans="1:54">
      <c r="C67" s="21" t="str">
        <f>Saraksti!C7</f>
        <v>FTTH GPON piekļuve</v>
      </c>
      <c r="D67" s="22">
        <v>2</v>
      </c>
      <c r="E67" s="85">
        <f t="shared" ref="E67" si="4">E62*(1-$E$64)</f>
        <v>0</v>
      </c>
      <c r="F67" s="85">
        <f t="shared" ref="F67:BB67" si="5">F62*(1-$E$64)</f>
        <v>0</v>
      </c>
      <c r="G67" s="85">
        <f t="shared" si="5"/>
        <v>0</v>
      </c>
      <c r="H67" s="85">
        <f t="shared" si="5"/>
        <v>0</v>
      </c>
      <c r="I67" s="85">
        <f t="shared" si="5"/>
        <v>0</v>
      </c>
      <c r="J67" s="85">
        <f t="shared" si="5"/>
        <v>0</v>
      </c>
      <c r="K67" s="85">
        <f t="shared" si="5"/>
        <v>0</v>
      </c>
      <c r="L67" s="85">
        <f t="shared" si="5"/>
        <v>0</v>
      </c>
      <c r="M67" s="85">
        <f t="shared" si="5"/>
        <v>0</v>
      </c>
      <c r="N67" s="85">
        <f t="shared" si="5"/>
        <v>0</v>
      </c>
      <c r="O67" s="85">
        <f t="shared" si="5"/>
        <v>0</v>
      </c>
      <c r="P67" s="85">
        <f t="shared" si="5"/>
        <v>0</v>
      </c>
      <c r="Q67" s="85">
        <f t="shared" si="5"/>
        <v>0</v>
      </c>
      <c r="R67" s="85">
        <f t="shared" si="5"/>
        <v>0</v>
      </c>
      <c r="S67" s="85">
        <f t="shared" si="5"/>
        <v>0</v>
      </c>
      <c r="T67" s="85">
        <f t="shared" si="5"/>
        <v>0</v>
      </c>
      <c r="U67" s="85">
        <f t="shared" si="5"/>
        <v>0</v>
      </c>
      <c r="V67" s="85">
        <f t="shared" si="5"/>
        <v>0</v>
      </c>
      <c r="W67" s="85">
        <f t="shared" si="5"/>
        <v>0</v>
      </c>
      <c r="X67" s="85">
        <f t="shared" si="5"/>
        <v>0</v>
      </c>
      <c r="Y67" s="85">
        <f t="shared" si="5"/>
        <v>0</v>
      </c>
      <c r="Z67" s="85">
        <f t="shared" si="5"/>
        <v>0</v>
      </c>
      <c r="AA67" s="85">
        <f t="shared" si="5"/>
        <v>0</v>
      </c>
      <c r="AB67" s="85">
        <f t="shared" si="5"/>
        <v>0</v>
      </c>
      <c r="AC67" s="85">
        <f t="shared" si="5"/>
        <v>0</v>
      </c>
      <c r="AD67" s="85">
        <f t="shared" si="5"/>
        <v>0</v>
      </c>
      <c r="AE67" s="85">
        <f t="shared" si="5"/>
        <v>0</v>
      </c>
      <c r="AF67" s="85">
        <f t="shared" si="5"/>
        <v>0</v>
      </c>
      <c r="AG67" s="85">
        <f t="shared" si="5"/>
        <v>0</v>
      </c>
      <c r="AH67" s="85">
        <f t="shared" si="5"/>
        <v>0</v>
      </c>
      <c r="AI67" s="85">
        <f t="shared" si="5"/>
        <v>0</v>
      </c>
      <c r="AJ67" s="85">
        <f t="shared" si="5"/>
        <v>0</v>
      </c>
      <c r="AK67" s="85">
        <f t="shared" si="5"/>
        <v>0</v>
      </c>
      <c r="AL67" s="85">
        <f t="shared" si="5"/>
        <v>0</v>
      </c>
      <c r="AM67" s="85">
        <f t="shared" si="5"/>
        <v>0</v>
      </c>
      <c r="AN67" s="85">
        <f t="shared" si="5"/>
        <v>0</v>
      </c>
      <c r="AO67" s="85">
        <f t="shared" si="5"/>
        <v>0</v>
      </c>
      <c r="AP67" s="85">
        <f t="shared" si="5"/>
        <v>0</v>
      </c>
      <c r="AQ67" s="85">
        <f t="shared" si="5"/>
        <v>0</v>
      </c>
      <c r="AR67" s="85">
        <f t="shared" si="5"/>
        <v>0</v>
      </c>
      <c r="AS67" s="85">
        <f t="shared" si="5"/>
        <v>0</v>
      </c>
      <c r="AT67" s="85">
        <f t="shared" si="5"/>
        <v>0</v>
      </c>
      <c r="AU67" s="85">
        <f t="shared" si="5"/>
        <v>0</v>
      </c>
      <c r="AV67" s="85">
        <f t="shared" si="5"/>
        <v>0</v>
      </c>
      <c r="AW67" s="85">
        <f t="shared" si="5"/>
        <v>0</v>
      </c>
      <c r="AX67" s="85">
        <f t="shared" si="5"/>
        <v>0</v>
      </c>
      <c r="AY67" s="85">
        <f t="shared" si="5"/>
        <v>0</v>
      </c>
      <c r="AZ67" s="85">
        <f t="shared" si="5"/>
        <v>0</v>
      </c>
      <c r="BA67" s="85">
        <f t="shared" si="5"/>
        <v>0</v>
      </c>
      <c r="BB67" s="85">
        <f t="shared" si="5"/>
        <v>0</v>
      </c>
    </row>
    <row r="68" spans="1:54" s="105" customFormat="1"/>
    <row r="69" spans="1:54" s="105" customFormat="1">
      <c r="B69" s="40" t="s">
        <v>777</v>
      </c>
      <c r="E69" s="150"/>
      <c r="F69" s="249" t="s">
        <v>610</v>
      </c>
      <c r="G69" s="110"/>
      <c r="H69" s="110"/>
      <c r="I69" s="110"/>
      <c r="J69" s="110"/>
      <c r="K69" s="110"/>
      <c r="L69" s="110"/>
      <c r="M69" s="110"/>
      <c r="N69" s="110"/>
    </row>
    <row r="70" spans="1:54" s="105" customFormat="1">
      <c r="C70" s="240" t="s">
        <v>600</v>
      </c>
      <c r="D70" s="244" t="s">
        <v>607</v>
      </c>
      <c r="E70" s="109">
        <v>1</v>
      </c>
      <c r="F70" s="109">
        <v>2</v>
      </c>
      <c r="G70" s="109">
        <v>3</v>
      </c>
      <c r="H70" s="109">
        <v>4</v>
      </c>
      <c r="I70" s="109">
        <v>5</v>
      </c>
      <c r="J70" s="109">
        <v>6</v>
      </c>
      <c r="K70" s="109">
        <v>7</v>
      </c>
      <c r="L70" s="109">
        <v>8</v>
      </c>
      <c r="M70" s="109">
        <v>9</v>
      </c>
      <c r="N70" s="109">
        <v>10</v>
      </c>
      <c r="O70" s="109">
        <v>11</v>
      </c>
      <c r="P70" s="109">
        <v>12</v>
      </c>
      <c r="Q70" s="109">
        <v>13</v>
      </c>
      <c r="R70" s="109">
        <v>14</v>
      </c>
      <c r="S70" s="109">
        <v>15</v>
      </c>
      <c r="T70" s="109">
        <v>16</v>
      </c>
      <c r="U70" s="109">
        <v>17</v>
      </c>
      <c r="V70" s="109">
        <v>18</v>
      </c>
      <c r="W70" s="109">
        <v>19</v>
      </c>
      <c r="X70" s="109">
        <v>20</v>
      </c>
      <c r="Y70" s="109">
        <v>21</v>
      </c>
      <c r="Z70" s="109">
        <v>22</v>
      </c>
      <c r="AA70" s="109">
        <v>23</v>
      </c>
      <c r="AB70" s="109">
        <v>24</v>
      </c>
      <c r="AC70" s="109">
        <v>25</v>
      </c>
      <c r="AD70" s="109">
        <v>26</v>
      </c>
      <c r="AE70" s="109">
        <v>27</v>
      </c>
      <c r="AF70" s="109">
        <v>28</v>
      </c>
      <c r="AG70" s="109">
        <v>29</v>
      </c>
      <c r="AH70" s="109">
        <v>30</v>
      </c>
      <c r="AI70" s="109">
        <v>31</v>
      </c>
      <c r="AJ70" s="109">
        <v>32</v>
      </c>
      <c r="AK70" s="109">
        <v>33</v>
      </c>
      <c r="AL70" s="109">
        <v>34</v>
      </c>
      <c r="AM70" s="109">
        <v>35</v>
      </c>
      <c r="AN70" s="109">
        <v>36</v>
      </c>
      <c r="AO70" s="109">
        <v>37</v>
      </c>
      <c r="AP70" s="109">
        <v>38</v>
      </c>
      <c r="AQ70" s="109">
        <v>39</v>
      </c>
      <c r="AR70" s="109">
        <v>40</v>
      </c>
      <c r="AS70" s="109">
        <v>41</v>
      </c>
      <c r="AT70" s="109">
        <v>42</v>
      </c>
      <c r="AU70" s="109">
        <v>43</v>
      </c>
      <c r="AV70" s="109">
        <v>44</v>
      </c>
      <c r="AW70" s="109">
        <v>45</v>
      </c>
      <c r="AX70" s="109">
        <v>46</v>
      </c>
      <c r="AY70" s="109">
        <v>47</v>
      </c>
      <c r="AZ70" s="109">
        <v>48</v>
      </c>
      <c r="BA70" s="109">
        <v>49</v>
      </c>
      <c r="BB70" s="109">
        <v>50</v>
      </c>
    </row>
    <row r="71" spans="1:54" s="105" customFormat="1">
      <c r="C71" s="21" t="str">
        <f t="shared" ref="C71:C72" si="6">C66</f>
        <v>DSL piekļuve</v>
      </c>
      <c r="D71" s="22">
        <v>1</v>
      </c>
      <c r="E71" s="85">
        <f>E66*(1-$E$69)</f>
        <v>0</v>
      </c>
      <c r="F71" s="85">
        <f t="shared" ref="F71:BB71" si="7">F66*(1-$E$69)</f>
        <v>0</v>
      </c>
      <c r="G71" s="85">
        <f t="shared" si="7"/>
        <v>0</v>
      </c>
      <c r="H71" s="85">
        <f t="shared" si="7"/>
        <v>0</v>
      </c>
      <c r="I71" s="85">
        <f t="shared" si="7"/>
        <v>0</v>
      </c>
      <c r="J71" s="85">
        <f t="shared" si="7"/>
        <v>0</v>
      </c>
      <c r="K71" s="85">
        <f t="shared" si="7"/>
        <v>0</v>
      </c>
      <c r="L71" s="85">
        <f t="shared" si="7"/>
        <v>0</v>
      </c>
      <c r="M71" s="85">
        <f t="shared" si="7"/>
        <v>0</v>
      </c>
      <c r="N71" s="85">
        <f t="shared" si="7"/>
        <v>0</v>
      </c>
      <c r="O71" s="85">
        <f t="shared" si="7"/>
        <v>0</v>
      </c>
      <c r="P71" s="85">
        <f t="shared" si="7"/>
        <v>0</v>
      </c>
      <c r="Q71" s="85">
        <f t="shared" si="7"/>
        <v>0</v>
      </c>
      <c r="R71" s="85">
        <f t="shared" si="7"/>
        <v>0</v>
      </c>
      <c r="S71" s="85">
        <f t="shared" si="7"/>
        <v>0</v>
      </c>
      <c r="T71" s="85">
        <f t="shared" si="7"/>
        <v>0</v>
      </c>
      <c r="U71" s="85">
        <f t="shared" si="7"/>
        <v>0</v>
      </c>
      <c r="V71" s="85">
        <f t="shared" si="7"/>
        <v>0</v>
      </c>
      <c r="W71" s="85">
        <f t="shared" si="7"/>
        <v>0</v>
      </c>
      <c r="X71" s="85">
        <f t="shared" si="7"/>
        <v>0</v>
      </c>
      <c r="Y71" s="85">
        <f t="shared" si="7"/>
        <v>0</v>
      </c>
      <c r="Z71" s="85">
        <f t="shared" si="7"/>
        <v>0</v>
      </c>
      <c r="AA71" s="85">
        <f t="shared" si="7"/>
        <v>0</v>
      </c>
      <c r="AB71" s="85">
        <f t="shared" si="7"/>
        <v>0</v>
      </c>
      <c r="AC71" s="85">
        <f t="shared" si="7"/>
        <v>0</v>
      </c>
      <c r="AD71" s="85">
        <f t="shared" si="7"/>
        <v>0</v>
      </c>
      <c r="AE71" s="85">
        <f t="shared" si="7"/>
        <v>0</v>
      </c>
      <c r="AF71" s="85">
        <f t="shared" si="7"/>
        <v>0</v>
      </c>
      <c r="AG71" s="85">
        <f t="shared" si="7"/>
        <v>0</v>
      </c>
      <c r="AH71" s="85">
        <f t="shared" si="7"/>
        <v>0</v>
      </c>
      <c r="AI71" s="85">
        <f t="shared" si="7"/>
        <v>0</v>
      </c>
      <c r="AJ71" s="85">
        <f t="shared" si="7"/>
        <v>0</v>
      </c>
      <c r="AK71" s="85">
        <f t="shared" si="7"/>
        <v>0</v>
      </c>
      <c r="AL71" s="85">
        <f t="shared" si="7"/>
        <v>0</v>
      </c>
      <c r="AM71" s="85">
        <f t="shared" si="7"/>
        <v>0</v>
      </c>
      <c r="AN71" s="85">
        <f t="shared" si="7"/>
        <v>0</v>
      </c>
      <c r="AO71" s="85">
        <f t="shared" si="7"/>
        <v>0</v>
      </c>
      <c r="AP71" s="85">
        <f t="shared" si="7"/>
        <v>0</v>
      </c>
      <c r="AQ71" s="85">
        <f t="shared" si="7"/>
        <v>0</v>
      </c>
      <c r="AR71" s="85">
        <f t="shared" si="7"/>
        <v>0</v>
      </c>
      <c r="AS71" s="85">
        <f t="shared" si="7"/>
        <v>0</v>
      </c>
      <c r="AT71" s="85">
        <f t="shared" si="7"/>
        <v>0</v>
      </c>
      <c r="AU71" s="85">
        <f t="shared" si="7"/>
        <v>0</v>
      </c>
      <c r="AV71" s="85">
        <f t="shared" si="7"/>
        <v>0</v>
      </c>
      <c r="AW71" s="85">
        <f t="shared" si="7"/>
        <v>0</v>
      </c>
      <c r="AX71" s="85">
        <f t="shared" si="7"/>
        <v>0</v>
      </c>
      <c r="AY71" s="85">
        <f t="shared" si="7"/>
        <v>0</v>
      </c>
      <c r="AZ71" s="85">
        <f t="shared" si="7"/>
        <v>0</v>
      </c>
      <c r="BA71" s="85">
        <f t="shared" si="7"/>
        <v>0</v>
      </c>
      <c r="BB71" s="85">
        <f t="shared" si="7"/>
        <v>0</v>
      </c>
    </row>
    <row r="72" spans="1:54">
      <c r="B72" s="105"/>
      <c r="C72" s="21" t="str">
        <f t="shared" si="6"/>
        <v>FTTH GPON piekļuve</v>
      </c>
      <c r="D72" s="22">
        <v>2</v>
      </c>
      <c r="E72" s="85">
        <f>E67*(1-$E$69)</f>
        <v>0</v>
      </c>
      <c r="F72" s="85">
        <f t="shared" ref="F72:BB72" si="8">F67*(1-$E$69)</f>
        <v>0</v>
      </c>
      <c r="G72" s="85">
        <f t="shared" si="8"/>
        <v>0</v>
      </c>
      <c r="H72" s="85">
        <f t="shared" si="8"/>
        <v>0</v>
      </c>
      <c r="I72" s="85">
        <f t="shared" si="8"/>
        <v>0</v>
      </c>
      <c r="J72" s="85">
        <f t="shared" si="8"/>
        <v>0</v>
      </c>
      <c r="K72" s="85">
        <f t="shared" si="8"/>
        <v>0</v>
      </c>
      <c r="L72" s="85">
        <f t="shared" si="8"/>
        <v>0</v>
      </c>
      <c r="M72" s="85">
        <f t="shared" si="8"/>
        <v>0</v>
      </c>
      <c r="N72" s="85">
        <f t="shared" si="8"/>
        <v>0</v>
      </c>
      <c r="O72" s="85">
        <f t="shared" si="8"/>
        <v>0</v>
      </c>
      <c r="P72" s="85">
        <f t="shared" si="8"/>
        <v>0</v>
      </c>
      <c r="Q72" s="85">
        <f t="shared" si="8"/>
        <v>0</v>
      </c>
      <c r="R72" s="85">
        <f t="shared" si="8"/>
        <v>0</v>
      </c>
      <c r="S72" s="85">
        <f t="shared" si="8"/>
        <v>0</v>
      </c>
      <c r="T72" s="85">
        <f t="shared" si="8"/>
        <v>0</v>
      </c>
      <c r="U72" s="85">
        <f t="shared" si="8"/>
        <v>0</v>
      </c>
      <c r="V72" s="85">
        <f t="shared" si="8"/>
        <v>0</v>
      </c>
      <c r="W72" s="85">
        <f t="shared" si="8"/>
        <v>0</v>
      </c>
      <c r="X72" s="85">
        <f t="shared" si="8"/>
        <v>0</v>
      </c>
      <c r="Y72" s="85">
        <f t="shared" si="8"/>
        <v>0</v>
      </c>
      <c r="Z72" s="85">
        <f t="shared" si="8"/>
        <v>0</v>
      </c>
      <c r="AA72" s="85">
        <f t="shared" si="8"/>
        <v>0</v>
      </c>
      <c r="AB72" s="85">
        <f t="shared" si="8"/>
        <v>0</v>
      </c>
      <c r="AC72" s="85">
        <f t="shared" si="8"/>
        <v>0</v>
      </c>
      <c r="AD72" s="85">
        <f t="shared" si="8"/>
        <v>0</v>
      </c>
      <c r="AE72" s="85">
        <f t="shared" si="8"/>
        <v>0</v>
      </c>
      <c r="AF72" s="85">
        <f t="shared" si="8"/>
        <v>0</v>
      </c>
      <c r="AG72" s="85">
        <f t="shared" si="8"/>
        <v>0</v>
      </c>
      <c r="AH72" s="85">
        <f t="shared" si="8"/>
        <v>0</v>
      </c>
      <c r="AI72" s="85">
        <f t="shared" si="8"/>
        <v>0</v>
      </c>
      <c r="AJ72" s="85">
        <f t="shared" si="8"/>
        <v>0</v>
      </c>
      <c r="AK72" s="85">
        <f t="shared" si="8"/>
        <v>0</v>
      </c>
      <c r="AL72" s="85">
        <f t="shared" si="8"/>
        <v>0</v>
      </c>
      <c r="AM72" s="85">
        <f t="shared" si="8"/>
        <v>0</v>
      </c>
      <c r="AN72" s="85">
        <f t="shared" si="8"/>
        <v>0</v>
      </c>
      <c r="AO72" s="85">
        <f t="shared" si="8"/>
        <v>0</v>
      </c>
      <c r="AP72" s="85">
        <f t="shared" si="8"/>
        <v>0</v>
      </c>
      <c r="AQ72" s="85">
        <f t="shared" si="8"/>
        <v>0</v>
      </c>
      <c r="AR72" s="85">
        <f t="shared" si="8"/>
        <v>0</v>
      </c>
      <c r="AS72" s="85">
        <f t="shared" si="8"/>
        <v>0</v>
      </c>
      <c r="AT72" s="85">
        <f t="shared" si="8"/>
        <v>0</v>
      </c>
      <c r="AU72" s="85">
        <f t="shared" si="8"/>
        <v>0</v>
      </c>
      <c r="AV72" s="85">
        <f t="shared" si="8"/>
        <v>0</v>
      </c>
      <c r="AW72" s="85">
        <f t="shared" si="8"/>
        <v>0</v>
      </c>
      <c r="AX72" s="85">
        <f t="shared" si="8"/>
        <v>0</v>
      </c>
      <c r="AY72" s="85">
        <f t="shared" si="8"/>
        <v>0</v>
      </c>
      <c r="AZ72" s="85">
        <f t="shared" si="8"/>
        <v>0</v>
      </c>
      <c r="BA72" s="85">
        <f t="shared" si="8"/>
        <v>0</v>
      </c>
      <c r="BB72" s="85">
        <f t="shared" si="8"/>
        <v>0</v>
      </c>
    </row>
    <row r="73" spans="1:54" s="105" customFormat="1"/>
    <row r="74" spans="1:54" s="17" customFormat="1">
      <c r="A74" s="16" t="s">
        <v>643</v>
      </c>
    </row>
    <row r="75" spans="1:54" s="105" customFormat="1">
      <c r="A75" s="224" t="s">
        <v>644</v>
      </c>
      <c r="P75" s="107"/>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row>
    <row r="76" spans="1:54" s="105" customFormat="1" ht="28.9" customHeight="1">
      <c r="B76" s="105" t="s">
        <v>645</v>
      </c>
      <c r="E76" s="276" t="s">
        <v>602</v>
      </c>
      <c r="F76" s="277"/>
      <c r="G76" s="277"/>
      <c r="H76" s="278"/>
      <c r="I76" s="276" t="s">
        <v>603</v>
      </c>
      <c r="J76" s="277"/>
      <c r="K76" s="277"/>
      <c r="L76" s="277"/>
      <c r="M76" s="278"/>
      <c r="N76" s="240"/>
      <c r="O76" s="240"/>
      <c r="P76" s="240"/>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row>
    <row r="77" spans="1:54" s="105" customFormat="1" ht="45">
      <c r="C77" s="224" t="s">
        <v>1075</v>
      </c>
      <c r="D77" s="108"/>
      <c r="E77" s="125" t="s">
        <v>634</v>
      </c>
      <c r="F77" s="125" t="s">
        <v>635</v>
      </c>
      <c r="G77" s="125" t="s">
        <v>636</v>
      </c>
      <c r="H77" s="125" t="s">
        <v>637</v>
      </c>
      <c r="I77" s="125" t="s">
        <v>638</v>
      </c>
      <c r="J77" s="125" t="s">
        <v>639</v>
      </c>
      <c r="K77" s="125" t="s">
        <v>640</v>
      </c>
      <c r="L77" s="125" t="s">
        <v>641</v>
      </c>
      <c r="M77" s="125" t="s">
        <v>642</v>
      </c>
      <c r="N77" s="240"/>
      <c r="O77" s="240"/>
      <c r="P77" s="240"/>
    </row>
    <row r="78" spans="1:54">
      <c r="C78" s="240" t="s">
        <v>646</v>
      </c>
      <c r="D78" s="30"/>
      <c r="E78" s="146"/>
      <c r="F78" s="146"/>
      <c r="G78" s="146"/>
      <c r="H78" s="146"/>
      <c r="I78" s="146"/>
      <c r="J78" s="146"/>
      <c r="K78" s="146"/>
      <c r="L78" s="146"/>
      <c r="M78" s="146"/>
      <c r="N78" s="240"/>
      <c r="O78" s="240"/>
      <c r="P78" s="240"/>
    </row>
    <row r="79" spans="1:54">
      <c r="C79" s="40" t="s">
        <v>778</v>
      </c>
      <c r="D79" s="30"/>
      <c r="E79" s="146"/>
      <c r="F79" s="146"/>
      <c r="G79" s="146"/>
      <c r="H79" s="146"/>
      <c r="I79" s="146"/>
      <c r="J79" s="146"/>
      <c r="K79" s="146"/>
      <c r="L79" s="146"/>
      <c r="M79" s="146"/>
      <c r="N79" s="240"/>
      <c r="O79" s="240"/>
      <c r="P79" s="240"/>
    </row>
    <row r="80" spans="1:54">
      <c r="C80" s="240" t="s">
        <v>779</v>
      </c>
      <c r="D80" s="30"/>
      <c r="E80" s="146"/>
      <c r="F80" s="146"/>
      <c r="G80" s="146"/>
      <c r="H80" s="146"/>
      <c r="I80" s="146"/>
      <c r="J80" s="146"/>
      <c r="K80" s="146"/>
      <c r="L80" s="146"/>
      <c r="M80" s="146"/>
      <c r="N80" s="240"/>
      <c r="O80" s="240"/>
      <c r="P80" s="240"/>
    </row>
    <row r="81" spans="2:22">
      <c r="C81" s="240" t="s">
        <v>647</v>
      </c>
      <c r="D81" s="30"/>
      <c r="E81" s="146"/>
      <c r="F81" s="146"/>
      <c r="G81" s="146"/>
      <c r="H81" s="146"/>
      <c r="I81" s="146"/>
      <c r="J81" s="146"/>
      <c r="K81" s="146"/>
      <c r="L81" s="146"/>
      <c r="M81" s="146"/>
      <c r="N81" s="240"/>
      <c r="O81" s="240"/>
      <c r="P81" s="240"/>
    </row>
    <row r="82" spans="2:22">
      <c r="C82" s="240" t="s">
        <v>648</v>
      </c>
      <c r="D82" s="30"/>
      <c r="E82" s="146"/>
      <c r="F82" s="146"/>
      <c r="G82" s="146"/>
      <c r="H82" s="146"/>
      <c r="I82" s="146"/>
      <c r="J82" s="146"/>
      <c r="K82" s="146"/>
      <c r="L82" s="146"/>
      <c r="M82" s="146"/>
      <c r="N82" s="240"/>
      <c r="O82" s="240"/>
      <c r="P82" s="240"/>
    </row>
    <row r="83" spans="2:22">
      <c r="C83" s="240" t="s">
        <v>649</v>
      </c>
      <c r="D83" s="30"/>
      <c r="E83" s="146"/>
      <c r="F83" s="146"/>
      <c r="G83" s="146"/>
      <c r="H83" s="146"/>
      <c r="I83" s="146"/>
      <c r="J83" s="146"/>
      <c r="K83" s="146"/>
      <c r="L83" s="146"/>
      <c r="M83" s="146"/>
      <c r="N83" s="240"/>
      <c r="O83" s="240"/>
      <c r="P83" s="240"/>
    </row>
    <row r="84" spans="2:22" s="161" customFormat="1">
      <c r="C84" s="240" t="s">
        <v>650</v>
      </c>
      <c r="D84" s="158"/>
      <c r="E84" s="146"/>
      <c r="F84" s="146"/>
      <c r="G84" s="146"/>
      <c r="H84" s="146"/>
      <c r="I84" s="146"/>
      <c r="J84" s="146"/>
      <c r="K84" s="146"/>
      <c r="L84" s="146"/>
      <c r="M84" s="146"/>
      <c r="N84" s="240"/>
      <c r="O84" s="240"/>
      <c r="P84" s="240"/>
    </row>
    <row r="85" spans="2:22" s="161" customFormat="1">
      <c r="C85" s="240" t="s">
        <v>651</v>
      </c>
      <c r="D85" s="158"/>
      <c r="E85" s="146"/>
      <c r="F85" s="146"/>
      <c r="G85" s="146"/>
      <c r="H85" s="146"/>
      <c r="I85" s="146"/>
      <c r="J85" s="146"/>
      <c r="K85" s="146"/>
      <c r="L85" s="146"/>
      <c r="M85" s="146"/>
      <c r="N85" s="240"/>
      <c r="O85" s="240"/>
      <c r="P85" s="240"/>
    </row>
    <row r="86" spans="2:22">
      <c r="C86" s="240" t="s">
        <v>652</v>
      </c>
      <c r="D86" s="158"/>
      <c r="E86" s="146"/>
      <c r="F86" s="146"/>
      <c r="G86" s="146"/>
      <c r="H86" s="146"/>
      <c r="I86" s="146"/>
      <c r="J86" s="146"/>
      <c r="K86" s="146"/>
      <c r="L86" s="146"/>
      <c r="M86" s="146"/>
      <c r="N86" s="240"/>
      <c r="O86" s="240"/>
      <c r="P86" s="240"/>
    </row>
    <row r="87" spans="2:22">
      <c r="C87" s="40" t="s">
        <v>780</v>
      </c>
      <c r="D87" s="30"/>
      <c r="E87" s="146"/>
      <c r="F87" s="146"/>
      <c r="G87" s="146"/>
      <c r="H87" s="146"/>
      <c r="I87" s="146"/>
      <c r="J87" s="146"/>
      <c r="K87" s="146"/>
      <c r="L87" s="146"/>
      <c r="M87" s="146"/>
      <c r="N87" s="240"/>
      <c r="O87" s="240"/>
      <c r="P87" s="240"/>
    </row>
    <row r="88" spans="2:22" s="105" customFormat="1">
      <c r="I88" s="161"/>
      <c r="M88" s="161"/>
      <c r="N88" s="240"/>
      <c r="O88" s="240"/>
      <c r="P88" s="240"/>
    </row>
    <row r="89" spans="2:22">
      <c r="M89" s="161"/>
      <c r="N89" s="240"/>
      <c r="O89" s="240"/>
      <c r="P89" s="240"/>
    </row>
    <row r="90" spans="2:22" ht="26.65" customHeight="1">
      <c r="B90" s="240" t="s">
        <v>653</v>
      </c>
      <c r="C90" s="105"/>
      <c r="D90" s="105"/>
      <c r="E90" s="276" t="s">
        <v>602</v>
      </c>
      <c r="F90" s="277"/>
      <c r="G90" s="277"/>
      <c r="H90" s="278"/>
      <c r="I90" s="276" t="s">
        <v>603</v>
      </c>
      <c r="J90" s="277"/>
      <c r="K90" s="277"/>
      <c r="L90" s="277"/>
      <c r="M90" s="278"/>
      <c r="N90" s="240"/>
      <c r="O90" s="240"/>
      <c r="P90" s="240"/>
    </row>
    <row r="91" spans="2:22" ht="45">
      <c r="B91" s="105"/>
      <c r="C91" s="224" t="s">
        <v>1075</v>
      </c>
      <c r="D91" s="108"/>
      <c r="E91" s="125" t="str">
        <f t="shared" ref="E91:J91" si="9">E77</f>
        <v>DSL piekļuve Reģionālā L2</v>
      </c>
      <c r="F91" s="125" t="str">
        <f t="shared" si="9"/>
        <v>DSL piekļuve Reģionālā L3</v>
      </c>
      <c r="G91" s="125" t="str">
        <f t="shared" si="9"/>
        <v>DSL piekļuve Valsts L2</v>
      </c>
      <c r="H91" s="125" t="str">
        <f t="shared" si="9"/>
        <v>DSL piekļuve Valsts L3</v>
      </c>
      <c r="I91" s="125" t="str">
        <f t="shared" si="9"/>
        <v>FTTH GPON piekļuve Reģionālā L2</v>
      </c>
      <c r="J91" s="125" t="str">
        <f t="shared" si="9"/>
        <v>FTTH GPON piekļuve Reģionālā L3</v>
      </c>
      <c r="K91" s="125" t="str">
        <f t="shared" ref="K91:L91" si="10">K77</f>
        <v>FTTH GPON piekļuve Valsts L2</v>
      </c>
      <c r="L91" s="125" t="str">
        <f t="shared" si="10"/>
        <v>FTTH GPON piekļuve Valsts L3</v>
      </c>
      <c r="M91" s="125" t="str">
        <f>M77</f>
        <v>FTTH GPON piekļuve VULA</v>
      </c>
      <c r="N91" s="240"/>
      <c r="O91" s="240"/>
      <c r="P91" s="240"/>
    </row>
    <row r="92" spans="2:22">
      <c r="B92" s="105"/>
      <c r="C92" s="240" t="s">
        <v>654</v>
      </c>
      <c r="D92" s="112"/>
      <c r="E92" s="146"/>
      <c r="F92" s="146"/>
      <c r="G92" s="146"/>
      <c r="H92" s="146"/>
      <c r="I92" s="146"/>
      <c r="J92" s="146"/>
      <c r="K92" s="146"/>
      <c r="L92" s="146"/>
      <c r="M92" s="146"/>
      <c r="N92" s="240"/>
      <c r="O92" s="240"/>
      <c r="P92" s="240"/>
      <c r="R92" s="161"/>
      <c r="S92" s="161"/>
      <c r="T92" s="161"/>
      <c r="U92" s="161"/>
      <c r="V92" s="161"/>
    </row>
    <row r="93" spans="2:22">
      <c r="B93" s="105"/>
      <c r="C93" s="240" t="s">
        <v>655</v>
      </c>
      <c r="D93" s="108"/>
      <c r="E93" s="146"/>
      <c r="F93" s="146"/>
      <c r="G93" s="146"/>
      <c r="H93" s="146"/>
      <c r="I93" s="146"/>
      <c r="J93" s="146"/>
      <c r="K93" s="146"/>
      <c r="L93" s="146"/>
      <c r="M93" s="146"/>
      <c r="N93" s="240"/>
      <c r="O93" s="240"/>
      <c r="P93" s="240"/>
      <c r="R93" s="161"/>
      <c r="S93" s="161"/>
      <c r="T93" s="161"/>
      <c r="U93" s="161"/>
      <c r="V93" s="161"/>
    </row>
    <row r="94" spans="2:22">
      <c r="B94" s="105"/>
      <c r="C94" s="240" t="s">
        <v>781</v>
      </c>
      <c r="D94" s="108"/>
      <c r="E94" s="146"/>
      <c r="F94" s="146"/>
      <c r="G94" s="146"/>
      <c r="H94" s="146"/>
      <c r="I94" s="146"/>
      <c r="J94" s="146"/>
      <c r="K94" s="146"/>
      <c r="L94" s="146"/>
      <c r="M94" s="146"/>
      <c r="N94" s="240"/>
      <c r="O94" s="240"/>
      <c r="P94" s="240"/>
      <c r="R94" s="161"/>
      <c r="S94" s="161"/>
      <c r="T94" s="161"/>
      <c r="U94" s="161"/>
      <c r="V94" s="161"/>
    </row>
    <row r="95" spans="2:22">
      <c r="B95" s="105"/>
      <c r="C95" s="240" t="s">
        <v>783</v>
      </c>
      <c r="D95" s="108"/>
      <c r="E95" s="146"/>
      <c r="F95" s="146"/>
      <c r="G95" s="146"/>
      <c r="H95" s="146"/>
      <c r="I95" s="146"/>
      <c r="J95" s="146"/>
      <c r="K95" s="146"/>
      <c r="L95" s="146"/>
      <c r="M95" s="146"/>
      <c r="N95" s="240"/>
      <c r="O95" s="240"/>
      <c r="P95" s="240"/>
    </row>
    <row r="96" spans="2:22" s="105" customFormat="1">
      <c r="C96" s="240" t="s">
        <v>782</v>
      </c>
      <c r="D96" s="108"/>
      <c r="E96" s="132">
        <f>E94</f>
        <v>0</v>
      </c>
      <c r="F96" s="132">
        <f t="shared" ref="F96:H96" si="11">F94</f>
        <v>0</v>
      </c>
      <c r="G96" s="132">
        <f t="shared" si="11"/>
        <v>0</v>
      </c>
      <c r="H96" s="132">
        <f t="shared" si="11"/>
        <v>0</v>
      </c>
      <c r="I96" s="85">
        <f>I94*$E$106+I95*$E$105</f>
        <v>0</v>
      </c>
      <c r="J96" s="85">
        <f>J94*$E$106+J95*$E$105</f>
        <v>0</v>
      </c>
      <c r="K96" s="85">
        <f t="shared" ref="K96:L96" si="12">K94*$E$106+K95*$E$105</f>
        <v>0</v>
      </c>
      <c r="L96" s="85">
        <f t="shared" si="12"/>
        <v>0</v>
      </c>
      <c r="M96" s="85">
        <f>M94*$E$105+M95*$E$106</f>
        <v>0</v>
      </c>
      <c r="N96" s="240"/>
      <c r="O96" s="240"/>
      <c r="P96" s="240"/>
    </row>
    <row r="97" spans="2:17">
      <c r="B97" s="105"/>
      <c r="C97" s="240" t="s">
        <v>877</v>
      </c>
      <c r="D97" s="108"/>
      <c r="E97" s="146"/>
      <c r="F97" s="146"/>
      <c r="G97" s="146"/>
      <c r="H97" s="146"/>
      <c r="I97" s="146"/>
      <c r="J97" s="146"/>
      <c r="K97" s="146"/>
      <c r="L97" s="146"/>
      <c r="M97" s="146"/>
      <c r="N97" s="240"/>
      <c r="O97" s="240"/>
      <c r="P97" s="240"/>
    </row>
    <row r="98" spans="2:17" s="161" customFormat="1">
      <c r="C98" s="240" t="s">
        <v>1076</v>
      </c>
      <c r="D98" s="164"/>
      <c r="E98" s="146"/>
      <c r="F98" s="146"/>
      <c r="G98" s="146"/>
      <c r="H98" s="146"/>
      <c r="I98" s="146"/>
      <c r="J98" s="146"/>
      <c r="K98" s="146"/>
      <c r="L98" s="146"/>
      <c r="M98" s="146"/>
      <c r="N98" s="240"/>
      <c r="O98" s="240"/>
      <c r="P98" s="240"/>
    </row>
    <row r="99" spans="2:17" s="105" customFormat="1">
      <c r="C99" s="240" t="s">
        <v>970</v>
      </c>
      <c r="D99" s="108"/>
      <c r="E99" s="146"/>
      <c r="F99" s="146"/>
      <c r="G99" s="146"/>
      <c r="H99" s="146"/>
      <c r="I99" s="146"/>
      <c r="J99" s="146"/>
      <c r="K99" s="146"/>
      <c r="L99" s="146"/>
      <c r="M99" s="146"/>
      <c r="N99" s="240"/>
      <c r="O99" s="240"/>
      <c r="P99" s="240"/>
    </row>
    <row r="100" spans="2:17" s="105" customFormat="1">
      <c r="C100" s="240" t="s">
        <v>790</v>
      </c>
      <c r="D100" s="108"/>
      <c r="E100" s="146"/>
      <c r="F100" s="146"/>
      <c r="G100" s="146"/>
      <c r="H100" s="146"/>
      <c r="I100" s="146"/>
      <c r="J100" s="146"/>
      <c r="K100" s="146"/>
      <c r="L100" s="146"/>
      <c r="M100" s="146"/>
      <c r="N100" s="240"/>
      <c r="O100" s="240"/>
      <c r="P100" s="240"/>
    </row>
    <row r="101" spans="2:17" s="105" customFormat="1">
      <c r="C101" s="240" t="s">
        <v>791</v>
      </c>
      <c r="D101" s="108"/>
      <c r="E101" s="146"/>
      <c r="F101" s="146"/>
      <c r="G101" s="146"/>
      <c r="H101" s="146"/>
      <c r="I101" s="146"/>
      <c r="J101" s="146"/>
      <c r="K101" s="146"/>
      <c r="L101" s="146"/>
      <c r="M101" s="146"/>
      <c r="N101" s="240"/>
      <c r="O101" s="240"/>
      <c r="P101" s="240"/>
    </row>
    <row r="102" spans="2:17" s="105" customFormat="1">
      <c r="C102" s="240" t="s">
        <v>792</v>
      </c>
      <c r="D102" s="122"/>
      <c r="E102" s="146"/>
      <c r="F102" s="146"/>
      <c r="G102" s="146"/>
      <c r="H102" s="146"/>
      <c r="I102" s="146"/>
      <c r="J102" s="146"/>
      <c r="K102" s="146"/>
      <c r="L102" s="146"/>
      <c r="M102" s="146"/>
      <c r="N102" s="240"/>
      <c r="O102" s="240"/>
      <c r="P102" s="240"/>
    </row>
    <row r="103" spans="2:17" s="105" customFormat="1">
      <c r="D103" s="140"/>
      <c r="P103" s="161"/>
      <c r="Q103" s="161"/>
    </row>
    <row r="104" spans="2:17" s="105" customFormat="1">
      <c r="B104" s="105" t="s">
        <v>656</v>
      </c>
      <c r="D104" s="140"/>
      <c r="Q104" s="161"/>
    </row>
    <row r="105" spans="2:17" s="105" customFormat="1">
      <c r="C105" s="240" t="s">
        <v>971</v>
      </c>
      <c r="D105" s="140"/>
      <c r="E105" s="144"/>
      <c r="Q105" s="161"/>
    </row>
    <row r="106" spans="2:17" s="105" customFormat="1">
      <c r="C106" s="240" t="s">
        <v>784</v>
      </c>
      <c r="D106" s="140"/>
      <c r="E106" s="143">
        <f>1-E105</f>
        <v>1</v>
      </c>
      <c r="Q106" s="161"/>
    </row>
    <row r="107" spans="2:17" s="105" customFormat="1">
      <c r="Q107" s="161"/>
    </row>
    <row r="108" spans="2:17" s="105" customFormat="1">
      <c r="B108" s="240" t="s">
        <v>657</v>
      </c>
      <c r="C108" s="240"/>
      <c r="Q108" s="161"/>
    </row>
    <row r="109" spans="2:17" s="105" customFormat="1">
      <c r="C109" s="240" t="s">
        <v>1077</v>
      </c>
      <c r="E109" s="120"/>
      <c r="Q109" s="161"/>
    </row>
    <row r="110" spans="2:17" s="105" customFormat="1">
      <c r="C110" s="240" t="s">
        <v>1078</v>
      </c>
      <c r="E110" s="120"/>
      <c r="Q110" s="161"/>
    </row>
    <row r="111" spans="2:17" s="105" customFormat="1">
      <c r="Q111" s="161"/>
    </row>
    <row r="112" spans="2:17" s="105" customFormat="1">
      <c r="Q112" s="161"/>
    </row>
    <row r="113" spans="1:17" s="105" customFormat="1" ht="30">
      <c r="E113" s="276" t="s">
        <v>602</v>
      </c>
      <c r="F113" s="277"/>
      <c r="G113" s="277"/>
      <c r="H113" s="278"/>
      <c r="I113" s="276" t="s">
        <v>603</v>
      </c>
      <c r="J113" s="277"/>
      <c r="K113" s="277"/>
      <c r="L113" s="278"/>
      <c r="M113" s="276" t="s">
        <v>658</v>
      </c>
      <c r="N113" s="277"/>
      <c r="O113" s="277"/>
      <c r="P113" s="278"/>
      <c r="Q113" s="125" t="s">
        <v>603</v>
      </c>
    </row>
    <row r="114" spans="1:17" s="105" customFormat="1" ht="45">
      <c r="D114" s="108"/>
      <c r="E114" s="125" t="str">
        <f>E91</f>
        <v>DSL piekļuve Reģionālā L2</v>
      </c>
      <c r="F114" s="125" t="str">
        <f t="shared" ref="F114:I114" si="13">F91</f>
        <v>DSL piekļuve Reģionālā L3</v>
      </c>
      <c r="G114" s="125" t="str">
        <f t="shared" si="13"/>
        <v>DSL piekļuve Valsts L2</v>
      </c>
      <c r="H114" s="125" t="str">
        <f t="shared" si="13"/>
        <v>DSL piekļuve Valsts L3</v>
      </c>
      <c r="I114" s="125" t="str">
        <f t="shared" si="13"/>
        <v>FTTH GPON piekļuve Reģionālā L2</v>
      </c>
      <c r="J114" s="125" t="s">
        <v>584</v>
      </c>
      <c r="K114" s="125" t="str">
        <f t="shared" ref="K114:P114" si="14">K91</f>
        <v>FTTH GPON piekļuve Valsts L2</v>
      </c>
      <c r="L114" s="125" t="str">
        <f t="shared" si="14"/>
        <v>FTTH GPON piekļuve Valsts L3</v>
      </c>
      <c r="M114" s="125" t="e">
        <f>#REF!</f>
        <v>#REF!</v>
      </c>
      <c r="N114" s="125">
        <f t="shared" si="14"/>
        <v>0</v>
      </c>
      <c r="O114" s="125">
        <f t="shared" si="14"/>
        <v>0</v>
      </c>
      <c r="P114" s="125">
        <f t="shared" si="14"/>
        <v>0</v>
      </c>
      <c r="Q114" s="125" t="s">
        <v>642</v>
      </c>
    </row>
    <row r="115" spans="1:17" s="105" customFormat="1">
      <c r="C115" s="240" t="s">
        <v>657</v>
      </c>
      <c r="D115" s="124"/>
      <c r="E115" s="132">
        <f>$E$109</f>
        <v>0</v>
      </c>
      <c r="F115" s="132">
        <f>$E$109</f>
        <v>0</v>
      </c>
      <c r="G115" s="132">
        <f>$E$110</f>
        <v>0</v>
      </c>
      <c r="H115" s="132">
        <f>$E$110</f>
        <v>0</v>
      </c>
      <c r="I115" s="132">
        <f>$E$109</f>
        <v>0</v>
      </c>
      <c r="J115" s="132">
        <f>$E$109</f>
        <v>0</v>
      </c>
      <c r="K115" s="132">
        <f>$E$110</f>
        <v>0</v>
      </c>
      <c r="L115" s="132">
        <f>$E$110</f>
        <v>0</v>
      </c>
      <c r="M115" s="173">
        <f>$E$109</f>
        <v>0</v>
      </c>
      <c r="N115" s="173">
        <f>$E$109</f>
        <v>0</v>
      </c>
      <c r="O115" s="173">
        <f>$E$110</f>
        <v>0</v>
      </c>
      <c r="P115" s="173">
        <f>$E$110</f>
        <v>0</v>
      </c>
      <c r="Q115" s="132">
        <f>COUNTA(VULA_mērogošana!$A$10:$A$625)</f>
        <v>616</v>
      </c>
    </row>
    <row r="116" spans="1:17" s="105" customFormat="1"/>
    <row r="117" spans="1:17" s="105" customFormat="1">
      <c r="C117" s="115"/>
      <c r="J117" s="118"/>
    </row>
    <row r="118" spans="1:17" s="17" customFormat="1">
      <c r="A118" s="242" t="s">
        <v>659</v>
      </c>
      <c r="C118" s="47"/>
      <c r="D118" s="48"/>
      <c r="J118" s="49"/>
    </row>
    <row r="120" spans="1:17">
      <c r="A120" s="6" t="s">
        <v>1079</v>
      </c>
      <c r="D120" s="36"/>
      <c r="E120" s="20"/>
      <c r="J120" s="78"/>
      <c r="P120" s="12"/>
    </row>
    <row r="121" spans="1:17">
      <c r="A121" s="6"/>
      <c r="D121" s="245" t="s">
        <v>687</v>
      </c>
      <c r="E121" s="20"/>
      <c r="F121" s="105"/>
      <c r="G121" s="105"/>
      <c r="H121" s="31"/>
      <c r="I121" s="105"/>
      <c r="J121" s="105"/>
      <c r="K121" s="105"/>
      <c r="L121" s="105"/>
      <c r="M121" s="40"/>
      <c r="N121" s="40"/>
      <c r="P121" s="12"/>
    </row>
    <row r="122" spans="1:17">
      <c r="B122" s="240" t="s">
        <v>1080</v>
      </c>
      <c r="C122" s="32"/>
      <c r="D122" s="41" t="s">
        <v>3</v>
      </c>
      <c r="E122" s="132">
        <f>$E$110</f>
        <v>0</v>
      </c>
      <c r="F122" s="105"/>
      <c r="G122" s="105"/>
      <c r="I122" s="105"/>
      <c r="J122" s="105"/>
      <c r="K122" s="105"/>
      <c r="L122" s="105"/>
      <c r="M122" s="40"/>
      <c r="N122" s="40"/>
      <c r="O122" s="100"/>
      <c r="P122" s="12"/>
    </row>
    <row r="123" spans="1:17">
      <c r="B123" s="240" t="s">
        <v>1081</v>
      </c>
      <c r="C123" s="115"/>
      <c r="D123" s="35" t="s">
        <v>2</v>
      </c>
      <c r="E123" s="119"/>
      <c r="F123" s="105" t="s">
        <v>588</v>
      </c>
      <c r="G123" s="105"/>
      <c r="M123" s="40"/>
      <c r="N123" s="40"/>
      <c r="P123" s="12"/>
    </row>
    <row r="124" spans="1:17">
      <c r="B124" s="240" t="s">
        <v>1082</v>
      </c>
      <c r="C124" s="115"/>
      <c r="D124" s="35" t="s">
        <v>1</v>
      </c>
      <c r="E124" s="199"/>
      <c r="F124" s="40" t="s">
        <v>972</v>
      </c>
      <c r="G124" s="105"/>
      <c r="H124" s="254"/>
      <c r="I124" s="105"/>
      <c r="J124" s="105"/>
      <c r="K124" s="105"/>
      <c r="L124" s="105"/>
      <c r="M124" s="40"/>
      <c r="N124" s="40"/>
      <c r="P124" s="12"/>
    </row>
    <row r="125" spans="1:17" s="105" customFormat="1">
      <c r="C125" s="115"/>
      <c r="D125" s="35"/>
      <c r="H125" s="93"/>
      <c r="M125" s="40"/>
      <c r="N125" s="40"/>
      <c r="P125" s="107"/>
    </row>
    <row r="126" spans="1:17">
      <c r="B126" s="240" t="s">
        <v>973</v>
      </c>
      <c r="C126" s="32"/>
      <c r="D126" s="87" t="s">
        <v>1</v>
      </c>
      <c r="E126" s="146"/>
      <c r="F126" s="105"/>
      <c r="G126" s="105"/>
      <c r="H126" s="42"/>
      <c r="I126" s="105"/>
      <c r="J126" s="105"/>
      <c r="K126" s="105"/>
      <c r="L126" s="105"/>
      <c r="M126" s="40"/>
      <c r="N126" s="40"/>
      <c r="P126" s="39"/>
    </row>
    <row r="127" spans="1:17">
      <c r="B127" s="240" t="s">
        <v>1083</v>
      </c>
      <c r="C127" s="32"/>
      <c r="D127" s="87" t="s">
        <v>1</v>
      </c>
      <c r="E127" s="146"/>
      <c r="F127" s="105"/>
      <c r="G127" s="105"/>
      <c r="H127" s="42"/>
      <c r="I127" s="105"/>
      <c r="J127" s="105"/>
      <c r="K127" s="105"/>
      <c r="L127" s="105"/>
      <c r="M127" s="40"/>
      <c r="N127" s="40"/>
    </row>
    <row r="128" spans="1:17">
      <c r="B128" s="240" t="s">
        <v>974</v>
      </c>
      <c r="C128" s="32"/>
      <c r="D128" s="88" t="s">
        <v>1</v>
      </c>
      <c r="E128" s="201"/>
      <c r="F128" s="200" t="s">
        <v>586</v>
      </c>
      <c r="G128" s="105"/>
      <c r="H128" s="42"/>
      <c r="I128" s="105"/>
      <c r="J128" s="105"/>
      <c r="K128" s="105"/>
      <c r="L128" s="105"/>
      <c r="M128" s="40"/>
      <c r="N128" s="40"/>
    </row>
    <row r="129" spans="1:16" s="105" customFormat="1">
      <c r="C129" s="115"/>
      <c r="D129" s="88"/>
      <c r="H129" s="42"/>
      <c r="M129" s="40"/>
      <c r="N129" s="40"/>
    </row>
    <row r="130" spans="1:16" s="105" customFormat="1">
      <c r="B130" s="240" t="s">
        <v>793</v>
      </c>
      <c r="C130" s="115"/>
      <c r="D130" s="88" t="s">
        <v>1</v>
      </c>
      <c r="E130" s="85">
        <f>E124*E122</f>
        <v>0</v>
      </c>
      <c r="H130" s="42"/>
      <c r="M130" s="40"/>
      <c r="N130" s="40"/>
    </row>
    <row r="131" spans="1:16">
      <c r="B131" s="240" t="s">
        <v>1084</v>
      </c>
      <c r="C131" s="32"/>
      <c r="D131" s="88" t="s">
        <v>1</v>
      </c>
      <c r="E131" s="85">
        <f>E126*E123+E127+E128</f>
        <v>0</v>
      </c>
      <c r="F131" s="105"/>
      <c r="G131" s="105"/>
      <c r="H131" s="42"/>
      <c r="I131" s="105"/>
      <c r="J131" s="105"/>
      <c r="K131" s="105"/>
      <c r="L131" s="105"/>
      <c r="M131" s="40"/>
      <c r="N131" s="40"/>
    </row>
    <row r="132" spans="1:16" ht="30" customHeight="1">
      <c r="B132" s="40" t="s">
        <v>660</v>
      </c>
      <c r="J132" s="39"/>
      <c r="K132" s="39"/>
      <c r="L132" s="39"/>
      <c r="M132" s="39"/>
      <c r="N132" s="39"/>
      <c r="P132" s="12"/>
    </row>
    <row r="133" spans="1:16" s="44" customFormat="1" ht="15" customHeight="1">
      <c r="D133" s="245" t="s">
        <v>687</v>
      </c>
      <c r="E133" s="45"/>
      <c r="F133" s="105"/>
      <c r="G133" s="105"/>
      <c r="H133" s="43"/>
      <c r="I133" s="46"/>
      <c r="J133" s="39"/>
      <c r="K133" s="39"/>
      <c r="L133" s="39"/>
      <c r="M133" s="39"/>
      <c r="N133" s="39"/>
      <c r="O133" s="39"/>
    </row>
    <row r="134" spans="1:16">
      <c r="C134" s="115" t="s">
        <v>1085</v>
      </c>
      <c r="D134" s="109" t="s">
        <v>3</v>
      </c>
      <c r="E134" s="202"/>
      <c r="F134" s="40" t="s">
        <v>586</v>
      </c>
      <c r="G134" s="105"/>
      <c r="H134" s="31"/>
      <c r="I134" s="20"/>
      <c r="J134" s="39"/>
      <c r="K134" s="39"/>
      <c r="L134" s="39"/>
      <c r="M134" s="39"/>
      <c r="N134" s="39"/>
    </row>
    <row r="135" spans="1:16">
      <c r="C135" s="115" t="s">
        <v>794</v>
      </c>
      <c r="D135" s="36" t="s">
        <v>1</v>
      </c>
      <c r="E135" s="146"/>
      <c r="F135" s="105"/>
      <c r="G135" s="105"/>
      <c r="H135" s="31"/>
      <c r="I135" s="20"/>
      <c r="J135" s="39"/>
      <c r="K135" s="39"/>
      <c r="L135" s="39"/>
      <c r="M135" s="39"/>
      <c r="N135" s="39"/>
    </row>
    <row r="136" spans="1:16">
      <c r="C136" s="32"/>
      <c r="D136" s="36"/>
      <c r="F136" s="105"/>
      <c r="G136" s="105"/>
      <c r="J136" s="20"/>
      <c r="K136" s="68"/>
      <c r="L136" s="79"/>
      <c r="M136" s="79"/>
      <c r="N136" s="79"/>
    </row>
    <row r="137" spans="1:16" s="105" customFormat="1" ht="15.6" customHeight="1"/>
    <row r="138" spans="1:16" s="105" customFormat="1">
      <c r="A138" s="106" t="s">
        <v>765</v>
      </c>
      <c r="C138" s="115"/>
      <c r="D138" s="117"/>
      <c r="J138" s="110"/>
    </row>
    <row r="139" spans="1:16" s="105" customFormat="1">
      <c r="C139" s="115"/>
      <c r="D139" s="117"/>
      <c r="E139" s="117"/>
      <c r="P139" s="107"/>
    </row>
    <row r="140" spans="1:16" s="105" customFormat="1">
      <c r="B140" s="105" t="s">
        <v>764</v>
      </c>
      <c r="C140" s="115"/>
      <c r="D140" s="117"/>
      <c r="E140" s="105" t="s">
        <v>7</v>
      </c>
      <c r="F140" s="110" t="s">
        <v>8</v>
      </c>
      <c r="G140" s="110"/>
      <c r="J140" s="110"/>
    </row>
    <row r="141" spans="1:16" s="105" customFormat="1">
      <c r="C141" s="115" t="s">
        <v>975</v>
      </c>
      <c r="D141" s="117" t="s">
        <v>1</v>
      </c>
      <c r="E141" s="205"/>
      <c r="F141" s="205"/>
      <c r="G141" s="204"/>
      <c r="J141" s="195" t="s">
        <v>978</v>
      </c>
      <c r="P141" s="28"/>
    </row>
    <row r="142" spans="1:16" s="105" customFormat="1">
      <c r="C142" s="115"/>
      <c r="D142" s="117"/>
      <c r="E142" s="204"/>
      <c r="F142" s="204"/>
      <c r="G142" s="204"/>
      <c r="J142" s="195"/>
      <c r="P142" s="28"/>
    </row>
    <row r="143" spans="1:16" s="105" customFormat="1">
      <c r="B143" s="105" t="s">
        <v>785</v>
      </c>
      <c r="C143" s="115"/>
      <c r="E143" s="203" t="s">
        <v>7</v>
      </c>
      <c r="F143" s="204" t="s">
        <v>8</v>
      </c>
      <c r="G143" s="204"/>
      <c r="J143" s="195"/>
      <c r="P143" s="28"/>
    </row>
    <row r="144" spans="1:16" s="105" customFormat="1">
      <c r="C144" s="115" t="s">
        <v>976</v>
      </c>
      <c r="D144" s="117" t="s">
        <v>1</v>
      </c>
      <c r="E144" s="205"/>
      <c r="F144" s="205"/>
      <c r="G144" s="204"/>
      <c r="J144" s="195" t="s">
        <v>977</v>
      </c>
      <c r="P144" s="28"/>
    </row>
    <row r="145" spans="1:16" s="161" customFormat="1">
      <c r="C145" s="115"/>
      <c r="D145" s="117"/>
      <c r="G145" s="154"/>
      <c r="J145" s="154"/>
      <c r="P145" s="28"/>
    </row>
    <row r="146" spans="1:16" s="105" customFormat="1">
      <c r="A146" s="162" t="s">
        <v>661</v>
      </c>
      <c r="C146" s="115"/>
      <c r="D146" s="117"/>
      <c r="E146" s="121"/>
      <c r="F146" s="110"/>
      <c r="G146" s="110"/>
      <c r="J146" s="110"/>
    </row>
    <row r="147" spans="1:16" s="161" customFormat="1">
      <c r="A147" s="113"/>
      <c r="C147" s="154"/>
      <c r="D147" s="154"/>
      <c r="E147" s="154"/>
      <c r="F147" s="154"/>
      <c r="G147" s="154"/>
      <c r="J147" s="154"/>
    </row>
    <row r="148" spans="1:16" s="161" customFormat="1">
      <c r="B148" s="62" t="s">
        <v>662</v>
      </c>
      <c r="C148" s="154"/>
      <c r="D148" s="154"/>
      <c r="E148" s="154"/>
      <c r="F148" s="154"/>
      <c r="G148" s="154"/>
      <c r="J148" s="154"/>
    </row>
    <row r="149" spans="1:16" s="223" customFormat="1">
      <c r="B149" s="229"/>
      <c r="C149" s="249" t="s">
        <v>806</v>
      </c>
      <c r="D149" s="227" t="s">
        <v>1</v>
      </c>
      <c r="E149" s="231"/>
      <c r="F149" s="226" t="s">
        <v>663</v>
      </c>
      <c r="G149" s="226"/>
      <c r="J149" s="226"/>
    </row>
    <row r="150" spans="1:16" s="223" customFormat="1">
      <c r="B150" s="229"/>
      <c r="C150" s="249" t="s">
        <v>665</v>
      </c>
      <c r="D150" s="227" t="s">
        <v>1</v>
      </c>
      <c r="E150" s="231"/>
      <c r="F150" s="249" t="s">
        <v>663</v>
      </c>
      <c r="G150" s="226"/>
      <c r="J150" s="226"/>
    </row>
    <row r="151" spans="1:16" s="223" customFormat="1">
      <c r="B151" s="229"/>
      <c r="C151" s="226"/>
      <c r="D151" s="226"/>
      <c r="E151" s="226"/>
      <c r="F151" s="226"/>
      <c r="G151" s="226"/>
      <c r="J151" s="226"/>
    </row>
    <row r="152" spans="1:16" s="223" customFormat="1">
      <c r="B152" s="229"/>
      <c r="C152" s="249" t="s">
        <v>807</v>
      </c>
      <c r="D152" s="227" t="s">
        <v>1</v>
      </c>
      <c r="E152" s="231"/>
      <c r="F152" s="249" t="s">
        <v>663</v>
      </c>
      <c r="G152" s="226"/>
      <c r="J152" s="226"/>
    </row>
    <row r="153" spans="1:16" s="223" customFormat="1">
      <c r="B153" s="229"/>
      <c r="C153" s="249" t="s">
        <v>666</v>
      </c>
      <c r="D153" s="227" t="s">
        <v>1</v>
      </c>
      <c r="E153" s="231"/>
      <c r="F153" s="249" t="s">
        <v>663</v>
      </c>
      <c r="G153" s="226"/>
      <c r="J153" s="226"/>
    </row>
    <row r="154" spans="1:16" s="223" customFormat="1">
      <c r="B154" s="229"/>
      <c r="C154" s="226"/>
      <c r="D154" s="226"/>
      <c r="E154" s="226"/>
      <c r="F154" s="226"/>
      <c r="G154" s="226"/>
      <c r="J154" s="226"/>
    </row>
    <row r="155" spans="1:16" s="161" customFormat="1">
      <c r="B155" s="62"/>
      <c r="C155" s="249" t="s">
        <v>808</v>
      </c>
      <c r="D155" s="117" t="s">
        <v>1</v>
      </c>
      <c r="E155" s="231"/>
      <c r="F155" s="249" t="s">
        <v>663</v>
      </c>
      <c r="G155" s="154"/>
      <c r="J155" s="154"/>
    </row>
    <row r="156" spans="1:16" s="161" customFormat="1" ht="15.6" customHeight="1">
      <c r="A156" s="113"/>
      <c r="C156" s="249" t="s">
        <v>667</v>
      </c>
      <c r="D156" s="117" t="s">
        <v>1</v>
      </c>
      <c r="E156" s="167"/>
      <c r="F156" s="249" t="s">
        <v>663</v>
      </c>
      <c r="G156" s="154"/>
      <c r="J156" s="154"/>
    </row>
    <row r="157" spans="1:16" s="161" customFormat="1" ht="15.6" customHeight="1">
      <c r="A157" s="113"/>
      <c r="C157" s="154"/>
      <c r="D157" s="117"/>
      <c r="E157" s="154"/>
      <c r="F157" s="154"/>
      <c r="G157" s="154"/>
      <c r="J157" s="154"/>
    </row>
    <row r="158" spans="1:16" s="161" customFormat="1" ht="15.6" customHeight="1">
      <c r="A158" s="113"/>
      <c r="C158" s="249" t="s">
        <v>809</v>
      </c>
      <c r="D158" s="117" t="s">
        <v>1</v>
      </c>
      <c r="E158" s="231"/>
      <c r="F158" s="249" t="s">
        <v>663</v>
      </c>
      <c r="G158" s="154"/>
      <c r="J158" s="154"/>
    </row>
    <row r="159" spans="1:16" s="161" customFormat="1">
      <c r="A159" s="113"/>
      <c r="C159" s="249" t="s">
        <v>668</v>
      </c>
      <c r="D159" s="117" t="s">
        <v>1</v>
      </c>
      <c r="E159" s="167"/>
      <c r="F159" s="249" t="s">
        <v>663</v>
      </c>
      <c r="G159" s="154"/>
      <c r="J159" s="154"/>
    </row>
    <row r="160" spans="1:16" s="161" customFormat="1">
      <c r="A160" s="113"/>
      <c r="C160" s="154"/>
      <c r="D160" s="117"/>
      <c r="E160" s="154"/>
      <c r="F160" s="154"/>
      <c r="G160" s="154"/>
      <c r="J160" s="154"/>
    </row>
    <row r="161" spans="1:16" s="161" customFormat="1">
      <c r="A161" s="113"/>
      <c r="C161" s="249" t="s">
        <v>810</v>
      </c>
      <c r="D161" s="117" t="s">
        <v>1</v>
      </c>
      <c r="E161" s="231"/>
      <c r="F161" s="154" t="s">
        <v>664</v>
      </c>
      <c r="G161" s="154"/>
      <c r="J161" s="154"/>
    </row>
    <row r="162" spans="1:16" s="161" customFormat="1">
      <c r="A162" s="113"/>
      <c r="C162" s="249" t="s">
        <v>669</v>
      </c>
      <c r="D162" s="117" t="s">
        <v>1</v>
      </c>
      <c r="E162" s="167"/>
      <c r="F162" s="249" t="s">
        <v>664</v>
      </c>
      <c r="G162" s="154"/>
      <c r="J162" s="154"/>
    </row>
    <row r="163" spans="1:16" s="161" customFormat="1">
      <c r="A163" s="113"/>
      <c r="C163" s="154"/>
      <c r="D163" s="117"/>
      <c r="E163" s="154"/>
      <c r="F163" s="154"/>
      <c r="G163" s="154"/>
      <c r="J163" s="154"/>
    </row>
    <row r="164" spans="1:16" s="161" customFormat="1">
      <c r="A164" s="113"/>
      <c r="C164" s="249" t="s">
        <v>811</v>
      </c>
      <c r="D164" s="117" t="s">
        <v>1</v>
      </c>
      <c r="E164" s="231"/>
      <c r="F164" s="249" t="s">
        <v>664</v>
      </c>
      <c r="G164" s="154"/>
      <c r="J164" s="154"/>
    </row>
    <row r="165" spans="1:16" s="161" customFormat="1">
      <c r="A165" s="113"/>
      <c r="C165" s="249" t="s">
        <v>670</v>
      </c>
      <c r="D165" s="117" t="s">
        <v>1</v>
      </c>
      <c r="E165" s="206"/>
      <c r="F165" s="249" t="s">
        <v>664</v>
      </c>
      <c r="G165" s="154"/>
      <c r="J165" s="154"/>
    </row>
    <row r="167" spans="1:16">
      <c r="A167" s="224" t="s">
        <v>979</v>
      </c>
      <c r="D167" s="19"/>
    </row>
    <row r="168" spans="1:16">
      <c r="B168" s="105"/>
      <c r="C168" s="240" t="s">
        <v>671</v>
      </c>
      <c r="D168" s="19"/>
      <c r="E168" s="132">
        <f>$E$110</f>
        <v>0</v>
      </c>
      <c r="P168" s="12"/>
    </row>
    <row r="169" spans="1:16">
      <c r="D169" s="19"/>
    </row>
    <row r="170" spans="1:16">
      <c r="D170" s="19"/>
    </row>
    <row r="171" spans="1:16">
      <c r="B171" s="224" t="s">
        <v>981</v>
      </c>
      <c r="D171" s="245" t="s">
        <v>687</v>
      </c>
      <c r="E171" s="265" t="s">
        <v>1118</v>
      </c>
      <c r="F171" s="105"/>
      <c r="P171" s="12"/>
    </row>
    <row r="172" spans="1:16">
      <c r="C172" t="s">
        <v>982</v>
      </c>
      <c r="D172" s="19" t="s">
        <v>1</v>
      </c>
      <c r="E172" s="208"/>
      <c r="F172" s="207"/>
      <c r="P172" s="12"/>
    </row>
    <row r="173" spans="1:16" s="105" customFormat="1">
      <c r="C173" s="240" t="s">
        <v>983</v>
      </c>
      <c r="D173" s="109" t="s">
        <v>0</v>
      </c>
      <c r="E173" s="209"/>
      <c r="F173" s="40"/>
      <c r="P173" s="107"/>
    </row>
    <row r="174" spans="1:16" s="105" customFormat="1">
      <c r="C174" s="240" t="s">
        <v>984</v>
      </c>
      <c r="D174" s="109" t="s">
        <v>1</v>
      </c>
      <c r="E174" s="208"/>
      <c r="F174" s="40"/>
      <c r="P174" s="107"/>
    </row>
    <row r="175" spans="1:16">
      <c r="D175" s="19"/>
    </row>
    <row r="176" spans="1:16">
      <c r="A176" s="229" t="s">
        <v>786</v>
      </c>
      <c r="D176" s="19"/>
      <c r="E176" s="105"/>
    </row>
    <row r="177" spans="1:16">
      <c r="C177" s="105" t="s">
        <v>672</v>
      </c>
      <c r="D177" s="81" t="s">
        <v>1</v>
      </c>
      <c r="E177" s="212"/>
      <c r="F177" s="210"/>
      <c r="H177" s="1"/>
    </row>
    <row r="178" spans="1:16" s="105" customFormat="1">
      <c r="C178" s="1" t="s">
        <v>673</v>
      </c>
      <c r="D178" s="81" t="s">
        <v>1</v>
      </c>
      <c r="E178" s="212"/>
      <c r="F178" s="210"/>
      <c r="H178" s="1"/>
    </row>
    <row r="179" spans="1:16" s="105" customFormat="1">
      <c r="C179" s="1"/>
      <c r="D179" s="81"/>
      <c r="E179" s="210"/>
      <c r="F179" s="210"/>
      <c r="H179" s="1"/>
    </row>
    <row r="180" spans="1:16" s="105" customFormat="1">
      <c r="A180" s="229" t="s">
        <v>674</v>
      </c>
      <c r="C180" s="1"/>
      <c r="D180" s="81"/>
      <c r="E180" s="211"/>
      <c r="F180" s="210"/>
      <c r="G180" s="161"/>
      <c r="H180" s="1"/>
    </row>
    <row r="181" spans="1:16" s="105" customFormat="1">
      <c r="C181" s="211" t="s">
        <v>787</v>
      </c>
      <c r="D181" s="109" t="s">
        <v>1</v>
      </c>
      <c r="E181" s="212"/>
      <c r="F181" s="40"/>
      <c r="G181" s="161"/>
      <c r="I181" s="23" t="s">
        <v>980</v>
      </c>
    </row>
    <row r="182" spans="1:16">
      <c r="D182" s="19"/>
      <c r="G182" s="161"/>
    </row>
    <row r="183" spans="1:16" s="105" customFormat="1">
      <c r="G183" s="161"/>
    </row>
    <row r="184" spans="1:16" s="105" customFormat="1">
      <c r="A184" s="224" t="s">
        <v>795</v>
      </c>
      <c r="B184"/>
      <c r="C184"/>
      <c r="G184" s="161"/>
    </row>
    <row r="185" spans="1:16" s="105" customFormat="1"/>
    <row r="186" spans="1:16" s="105" customFormat="1">
      <c r="B186" s="105" t="s">
        <v>796</v>
      </c>
    </row>
    <row r="187" spans="1:16" s="105" customFormat="1">
      <c r="C187" s="240" t="s">
        <v>654</v>
      </c>
      <c r="E187" s="146"/>
    </row>
    <row r="188" spans="1:16" s="105" customFormat="1">
      <c r="C188" s="240" t="s">
        <v>797</v>
      </c>
      <c r="E188" s="146"/>
    </row>
    <row r="189" spans="1:16" s="105" customFormat="1">
      <c r="C189" s="240" t="s">
        <v>676</v>
      </c>
      <c r="E189" s="146"/>
    </row>
    <row r="190" spans="1:16" s="105" customFormat="1"/>
    <row r="191" spans="1:16">
      <c r="D191" s="19"/>
    </row>
    <row r="192" spans="1:16">
      <c r="B192" t="s">
        <v>675</v>
      </c>
      <c r="D192" s="19"/>
      <c r="E192" s="105"/>
      <c r="F192" s="105"/>
      <c r="G192" s="105"/>
      <c r="P192" s="12"/>
    </row>
    <row r="193" spans="3:24" s="105" customFormat="1">
      <c r="C193" s="240" t="s">
        <v>798</v>
      </c>
      <c r="E193" s="240" t="s">
        <v>799</v>
      </c>
      <c r="F193" s="140"/>
      <c r="G193" s="140"/>
      <c r="H193" s="140"/>
      <c r="I193" s="140"/>
      <c r="J193" s="140"/>
      <c r="K193" s="140"/>
      <c r="L193" s="140"/>
      <c r="M193" s="140"/>
      <c r="N193" s="140"/>
      <c r="O193" s="140"/>
      <c r="P193" s="140"/>
      <c r="Q193" s="140"/>
      <c r="R193" s="140"/>
      <c r="S193" s="140"/>
      <c r="T193" s="140"/>
      <c r="U193" s="140"/>
      <c r="V193" s="140"/>
      <c r="W193" s="140"/>
      <c r="X193" s="140"/>
    </row>
    <row r="194" spans="3:24" s="105" customFormat="1">
      <c r="C194" s="130">
        <v>10000</v>
      </c>
      <c r="D194" s="109" t="s">
        <v>800</v>
      </c>
      <c r="E194" s="147"/>
    </row>
    <row r="195" spans="3:24" s="105" customFormat="1">
      <c r="C195" s="130">
        <v>9000</v>
      </c>
      <c r="D195" s="245" t="s">
        <v>800</v>
      </c>
      <c r="E195" s="147"/>
      <c r="P195" s="107"/>
    </row>
    <row r="196" spans="3:24" s="105" customFormat="1">
      <c r="C196" s="140">
        <v>8000</v>
      </c>
      <c r="D196" s="245" t="s">
        <v>800</v>
      </c>
      <c r="E196" s="147"/>
      <c r="P196" s="107"/>
    </row>
    <row r="197" spans="3:24" s="105" customFormat="1">
      <c r="C197" s="140">
        <v>7000</v>
      </c>
      <c r="D197" s="245" t="s">
        <v>800</v>
      </c>
      <c r="E197" s="147"/>
      <c r="P197" s="107"/>
    </row>
    <row r="198" spans="3:24" s="105" customFormat="1">
      <c r="C198" s="140">
        <v>6000</v>
      </c>
      <c r="D198" s="245" t="s">
        <v>800</v>
      </c>
      <c r="E198" s="147"/>
      <c r="P198" s="107"/>
    </row>
    <row r="199" spans="3:24" s="105" customFormat="1">
      <c r="C199" s="140">
        <v>5000</v>
      </c>
      <c r="D199" s="245" t="s">
        <v>800</v>
      </c>
      <c r="E199" s="147"/>
      <c r="P199" s="107"/>
    </row>
    <row r="200" spans="3:24" s="105" customFormat="1">
      <c r="C200" s="140">
        <v>4000</v>
      </c>
      <c r="D200" s="245" t="s">
        <v>800</v>
      </c>
      <c r="E200" s="147"/>
      <c r="P200" s="107"/>
    </row>
    <row r="201" spans="3:24" s="105" customFormat="1">
      <c r="C201" s="140">
        <v>3000</v>
      </c>
      <c r="D201" s="245" t="s">
        <v>800</v>
      </c>
      <c r="E201" s="147"/>
      <c r="P201" s="107"/>
    </row>
    <row r="202" spans="3:24" s="105" customFormat="1">
      <c r="C202" s="140">
        <v>2000</v>
      </c>
      <c r="D202" s="245" t="s">
        <v>800</v>
      </c>
      <c r="E202" s="147"/>
      <c r="P202" s="107"/>
    </row>
    <row r="203" spans="3:24" s="105" customFormat="1">
      <c r="C203" s="140">
        <v>1000</v>
      </c>
      <c r="D203" s="245" t="s">
        <v>800</v>
      </c>
      <c r="E203" s="147"/>
      <c r="P203" s="107"/>
    </row>
    <row r="204" spans="3:24" s="105" customFormat="1">
      <c r="C204" s="130">
        <v>900</v>
      </c>
      <c r="D204" s="245" t="s">
        <v>800</v>
      </c>
      <c r="E204" s="147"/>
      <c r="P204" s="107"/>
    </row>
    <row r="205" spans="3:24" s="105" customFormat="1">
      <c r="C205" s="140">
        <v>800</v>
      </c>
      <c r="D205" s="245" t="s">
        <v>800</v>
      </c>
      <c r="E205" s="147"/>
      <c r="P205" s="107"/>
    </row>
    <row r="206" spans="3:24" s="105" customFormat="1">
      <c r="C206" s="140">
        <v>700</v>
      </c>
      <c r="D206" s="245" t="s">
        <v>800</v>
      </c>
      <c r="E206" s="147"/>
      <c r="P206" s="107"/>
    </row>
    <row r="207" spans="3:24" s="105" customFormat="1">
      <c r="C207" s="140">
        <v>600</v>
      </c>
      <c r="D207" s="245" t="s">
        <v>800</v>
      </c>
      <c r="E207" s="147"/>
      <c r="P207" s="107"/>
    </row>
    <row r="208" spans="3:24" s="105" customFormat="1">
      <c r="C208" s="140">
        <v>500</v>
      </c>
      <c r="D208" s="245" t="s">
        <v>800</v>
      </c>
      <c r="E208" s="147"/>
      <c r="P208" s="107"/>
    </row>
    <row r="209" spans="1:16" s="105" customFormat="1">
      <c r="C209" s="140">
        <v>400</v>
      </c>
      <c r="D209" s="245" t="s">
        <v>800</v>
      </c>
      <c r="E209" s="147"/>
      <c r="P209" s="107"/>
    </row>
    <row r="210" spans="1:16" s="105" customFormat="1">
      <c r="C210" s="140">
        <v>300</v>
      </c>
      <c r="D210" s="245" t="s">
        <v>800</v>
      </c>
      <c r="E210" s="147"/>
      <c r="P210" s="107"/>
    </row>
    <row r="211" spans="1:16" s="105" customFormat="1">
      <c r="C211" s="140">
        <v>200</v>
      </c>
      <c r="D211" s="245" t="s">
        <v>800</v>
      </c>
      <c r="E211" s="147"/>
      <c r="P211" s="107"/>
    </row>
    <row r="212" spans="1:16" s="105" customFormat="1">
      <c r="C212" s="140">
        <v>100</v>
      </c>
      <c r="D212" s="245" t="s">
        <v>800</v>
      </c>
      <c r="E212" s="147"/>
      <c r="P212" s="107"/>
    </row>
    <row r="213" spans="1:16" s="105" customFormat="1">
      <c r="D213" s="109"/>
      <c r="P213" s="107"/>
    </row>
    <row r="214" spans="1:16" s="105" customFormat="1">
      <c r="B214" s="105" t="s">
        <v>801</v>
      </c>
      <c r="D214" s="109"/>
      <c r="P214" s="107"/>
    </row>
    <row r="215" spans="1:16" s="105" customFormat="1">
      <c r="C215" s="240" t="s">
        <v>985</v>
      </c>
      <c r="D215" s="109"/>
      <c r="E215" s="85">
        <f>Iekārtu_mērogošana!$D$13*Iekārtu_mērogošana!$D$12</f>
        <v>0</v>
      </c>
      <c r="P215" s="107"/>
    </row>
    <row r="216" spans="1:16" s="105" customFormat="1">
      <c r="C216" s="240" t="s">
        <v>986</v>
      </c>
      <c r="D216" s="109"/>
      <c r="E216" s="231"/>
      <c r="P216" s="107"/>
    </row>
    <row r="217" spans="1:16" s="151" customFormat="1">
      <c r="D217" s="153"/>
      <c r="P217" s="152"/>
    </row>
    <row r="218" spans="1:16" s="151" customFormat="1">
      <c r="D218" s="153"/>
      <c r="P218" s="152"/>
    </row>
    <row r="219" spans="1:16" s="151" customFormat="1">
      <c r="A219" s="156" t="s">
        <v>677</v>
      </c>
      <c r="B219" s="155"/>
      <c r="C219" s="155"/>
      <c r="D219" s="245" t="s">
        <v>687</v>
      </c>
      <c r="E219" s="155" t="s">
        <v>678</v>
      </c>
      <c r="F219" s="155"/>
      <c r="G219" s="155"/>
      <c r="H219" s="155"/>
      <c r="I219" s="155"/>
      <c r="J219" s="155"/>
      <c r="K219" s="155"/>
      <c r="L219" s="155"/>
      <c r="M219" s="155"/>
      <c r="N219" s="155"/>
      <c r="P219" s="152"/>
    </row>
    <row r="220" spans="1:16" s="161" customFormat="1">
      <c r="A220" s="162"/>
      <c r="P220" s="163"/>
    </row>
    <row r="221" spans="1:16" s="161" customFormat="1">
      <c r="A221" s="162"/>
      <c r="C221" s="40" t="s">
        <v>987</v>
      </c>
      <c r="D221" s="165" t="s">
        <v>1</v>
      </c>
      <c r="E221" s="178"/>
      <c r="P221" s="163"/>
    </row>
    <row r="222" spans="1:16" s="161" customFormat="1">
      <c r="A222" s="162"/>
      <c r="C222" s="40" t="s">
        <v>988</v>
      </c>
      <c r="D222" s="165" t="s">
        <v>1</v>
      </c>
      <c r="E222" s="178"/>
      <c r="P222" s="163"/>
    </row>
    <row r="223" spans="1:16" s="161" customFormat="1">
      <c r="A223" s="162"/>
      <c r="D223" s="165"/>
      <c r="P223" s="163"/>
    </row>
    <row r="224" spans="1:16" s="161" customFormat="1">
      <c r="A224" s="162"/>
      <c r="C224" s="161" t="s">
        <v>1087</v>
      </c>
      <c r="D224" s="165" t="s">
        <v>3</v>
      </c>
      <c r="E224" s="217"/>
      <c r="F224" s="44"/>
      <c r="P224" s="163"/>
    </row>
    <row r="225" spans="1:16" s="161" customFormat="1">
      <c r="A225" s="162"/>
      <c r="C225" s="240" t="s">
        <v>1086</v>
      </c>
      <c r="D225" s="165" t="s">
        <v>3</v>
      </c>
      <c r="E225" s="217"/>
      <c r="F225" s="44"/>
      <c r="P225" s="163"/>
    </row>
    <row r="226" spans="1:16" s="161" customFormat="1">
      <c r="C226" s="164"/>
      <c r="D226" s="165"/>
      <c r="E226" s="213"/>
      <c r="F226" s="215"/>
      <c r="H226" s="165"/>
      <c r="I226" s="165"/>
      <c r="J226" s="165"/>
      <c r="K226" s="165"/>
      <c r="L226" s="165"/>
      <c r="M226" s="165"/>
      <c r="N226" s="165"/>
      <c r="P226" s="163"/>
    </row>
    <row r="227" spans="1:16" s="161" customFormat="1">
      <c r="A227" s="224" t="s">
        <v>802</v>
      </c>
      <c r="C227" s="164"/>
      <c r="D227" s="165"/>
      <c r="E227" s="213"/>
      <c r="F227" s="214"/>
      <c r="H227" s="164"/>
      <c r="I227" s="164"/>
      <c r="J227" s="164"/>
      <c r="K227" s="164"/>
      <c r="L227" s="164"/>
      <c r="M227" s="164"/>
      <c r="N227" s="164"/>
      <c r="P227" s="163"/>
    </row>
    <row r="228" spans="1:16" s="161" customFormat="1">
      <c r="C228" s="158" t="s">
        <v>679</v>
      </c>
      <c r="D228" s="165" t="s">
        <v>1</v>
      </c>
      <c r="E228" s="217"/>
      <c r="F228" s="214" t="s">
        <v>587</v>
      </c>
      <c r="H228" s="164"/>
      <c r="I228" s="164"/>
      <c r="J228" s="164"/>
      <c r="K228" s="164"/>
      <c r="L228" s="164"/>
      <c r="M228" s="164"/>
      <c r="N228" s="164"/>
      <c r="P228" s="163"/>
    </row>
    <row r="229" spans="1:16" s="161" customFormat="1">
      <c r="C229" s="158"/>
      <c r="D229" s="181"/>
      <c r="E229" s="214"/>
      <c r="F229" s="214"/>
      <c r="H229" s="164"/>
      <c r="I229" s="164"/>
      <c r="J229" s="164"/>
      <c r="K229" s="164"/>
      <c r="L229" s="164"/>
      <c r="M229" s="164"/>
      <c r="N229" s="164"/>
      <c r="P229" s="163"/>
    </row>
    <row r="230" spans="1:16" s="161" customFormat="1">
      <c r="A230" s="162" t="s">
        <v>680</v>
      </c>
      <c r="C230" s="158"/>
      <c r="D230" s="181"/>
      <c r="E230" s="214"/>
      <c r="F230" s="214"/>
      <c r="H230" s="164"/>
      <c r="I230" s="164"/>
      <c r="J230" s="164"/>
      <c r="K230" s="164"/>
      <c r="L230" s="164"/>
      <c r="M230" s="164"/>
      <c r="N230" s="164"/>
      <c r="P230" s="163"/>
    </row>
    <row r="231" spans="1:16" s="240" customFormat="1">
      <c r="A231" s="224"/>
      <c r="C231" s="158" t="s">
        <v>803</v>
      </c>
      <c r="D231" s="245" t="s">
        <v>1</v>
      </c>
      <c r="E231" s="251"/>
      <c r="F231" s="158" t="s">
        <v>681</v>
      </c>
      <c r="H231" s="244"/>
      <c r="I231" s="244"/>
      <c r="J231" s="244"/>
      <c r="K231" s="244"/>
      <c r="L231" s="244"/>
      <c r="M231" s="244"/>
      <c r="N231" s="244"/>
      <c r="P231" s="241"/>
    </row>
    <row r="232" spans="1:16" s="240" customFormat="1">
      <c r="A232" s="224"/>
      <c r="C232" s="158"/>
      <c r="D232" s="245"/>
      <c r="E232" s="244"/>
      <c r="F232" s="244"/>
      <c r="H232" s="244"/>
      <c r="I232" s="244"/>
      <c r="J232" s="244"/>
      <c r="K232" s="244"/>
      <c r="L232" s="244"/>
      <c r="M232" s="244"/>
      <c r="N232" s="244"/>
      <c r="P232" s="241"/>
    </row>
    <row r="233" spans="1:16" s="161" customFormat="1">
      <c r="C233" s="158" t="s">
        <v>682</v>
      </c>
      <c r="D233" s="181" t="s">
        <v>1</v>
      </c>
      <c r="E233" s="217"/>
      <c r="F233" s="214"/>
      <c r="H233" s="164"/>
      <c r="I233" s="164"/>
      <c r="J233" s="164"/>
      <c r="K233" s="164"/>
      <c r="L233" s="164"/>
      <c r="M233" s="164"/>
      <c r="N233" s="164"/>
      <c r="P233" s="163"/>
    </row>
    <row r="234" spans="1:16" s="240" customFormat="1">
      <c r="C234" s="265" t="s">
        <v>804</v>
      </c>
      <c r="D234" s="245" t="s">
        <v>683</v>
      </c>
      <c r="E234" s="251"/>
      <c r="F234" s="244"/>
      <c r="H234" s="244"/>
      <c r="I234" s="244"/>
      <c r="J234" s="244"/>
      <c r="K234" s="244"/>
      <c r="L234" s="244"/>
      <c r="M234" s="244"/>
      <c r="N234" s="244"/>
      <c r="P234" s="241"/>
    </row>
    <row r="235" spans="1:16" s="240" customFormat="1">
      <c r="C235" s="158"/>
      <c r="D235" s="245"/>
      <c r="E235" s="244"/>
      <c r="F235" s="244"/>
      <c r="H235" s="244"/>
      <c r="I235" s="244"/>
      <c r="J235" s="244"/>
      <c r="K235" s="244"/>
      <c r="L235" s="244"/>
      <c r="M235" s="244"/>
      <c r="N235" s="244"/>
      <c r="P235" s="241"/>
    </row>
    <row r="236" spans="1:16" s="161" customFormat="1">
      <c r="A236" s="40"/>
      <c r="B236" s="40"/>
      <c r="C236" s="265" t="s">
        <v>585</v>
      </c>
      <c r="D236" s="181" t="s">
        <v>1</v>
      </c>
      <c r="E236" s="217"/>
      <c r="F236" s="262"/>
      <c r="H236" s="164"/>
      <c r="I236" s="164"/>
      <c r="J236" s="164"/>
      <c r="K236" s="164"/>
      <c r="L236" s="164"/>
      <c r="M236" s="164"/>
      <c r="N236" s="164"/>
      <c r="P236" s="163"/>
    </row>
    <row r="237" spans="1:16" s="105" customFormat="1">
      <c r="A237" s="40"/>
      <c r="B237" s="40"/>
      <c r="C237" s="40"/>
      <c r="D237" s="109"/>
      <c r="E237" s="213"/>
      <c r="F237" s="213"/>
      <c r="G237" s="161"/>
      <c r="P237" s="107"/>
    </row>
    <row r="238" spans="1:16">
      <c r="A238" s="266" t="s">
        <v>805</v>
      </c>
      <c r="B238" s="40"/>
      <c r="C238" s="40"/>
      <c r="E238" s="213"/>
      <c r="F238" s="213"/>
    </row>
    <row r="239" spans="1:16" ht="45">
      <c r="B239" t="s">
        <v>685</v>
      </c>
      <c r="E239" s="216" t="s">
        <v>684</v>
      </c>
      <c r="F239" s="213"/>
      <c r="G239" s="64"/>
      <c r="H239" s="64"/>
      <c r="I239" s="89"/>
    </row>
    <row r="240" spans="1:16">
      <c r="C240" s="29" t="str">
        <f>Saraksti!C6</f>
        <v>DSL piekļuve</v>
      </c>
      <c r="D240" s="83">
        <v>1</v>
      </c>
      <c r="E240" s="217"/>
      <c r="F240" s="271" t="s">
        <v>586</v>
      </c>
      <c r="G240" s="105"/>
      <c r="H240" s="105"/>
    </row>
    <row r="241" spans="1:16">
      <c r="C241" s="29" t="str">
        <f>Saraksti!C7</f>
        <v>FTTH GPON piekļuve</v>
      </c>
      <c r="D241" s="83">
        <v>2</v>
      </c>
      <c r="E241" s="217"/>
      <c r="F241" s="271" t="s">
        <v>586</v>
      </c>
      <c r="G241" s="105"/>
      <c r="H241" s="105"/>
    </row>
    <row r="243" spans="1:16" s="17" customFormat="1">
      <c r="A243" s="242" t="s">
        <v>989</v>
      </c>
    </row>
    <row r="244" spans="1:16">
      <c r="F244" s="105"/>
    </row>
    <row r="245" spans="1:16">
      <c r="A245" s="224" t="s">
        <v>686</v>
      </c>
      <c r="D245" s="19" t="s">
        <v>687</v>
      </c>
      <c r="E245" s="19" t="s">
        <v>678</v>
      </c>
      <c r="P245" s="12"/>
    </row>
    <row r="246" spans="1:16">
      <c r="C246" s="240" t="s">
        <v>692</v>
      </c>
      <c r="D246" s="19" t="s">
        <v>0</v>
      </c>
      <c r="E246" s="219"/>
      <c r="F246" s="218" t="s">
        <v>588</v>
      </c>
      <c r="I246" s="23" t="s">
        <v>691</v>
      </c>
      <c r="P246" s="12"/>
    </row>
    <row r="247" spans="1:16" s="105" customFormat="1">
      <c r="C247" s="240" t="s">
        <v>1047</v>
      </c>
      <c r="D247" s="109" t="s">
        <v>1</v>
      </c>
      <c r="E247" s="220"/>
      <c r="F247" s="218"/>
      <c r="P247" s="107"/>
    </row>
    <row r="248" spans="1:16" s="105" customFormat="1">
      <c r="C248" s="240" t="s">
        <v>812</v>
      </c>
      <c r="D248" s="109" t="s">
        <v>1</v>
      </c>
      <c r="E248" s="220"/>
      <c r="F248" s="218"/>
      <c r="P248" s="107"/>
    </row>
    <row r="249" spans="1:16" s="105" customFormat="1">
      <c r="C249" s="240" t="s">
        <v>814</v>
      </c>
      <c r="D249" s="109" t="s">
        <v>0</v>
      </c>
      <c r="E249" s="221"/>
      <c r="F249" s="218" t="s">
        <v>588</v>
      </c>
      <c r="I249" s="23" t="s">
        <v>691</v>
      </c>
      <c r="P249" s="107"/>
    </row>
    <row r="250" spans="1:16" s="105" customFormat="1">
      <c r="C250" s="240" t="s">
        <v>813</v>
      </c>
      <c r="D250" s="109" t="s">
        <v>0</v>
      </c>
      <c r="E250" s="219"/>
      <c r="F250" s="218" t="s">
        <v>589</v>
      </c>
      <c r="I250" s="23" t="s">
        <v>691</v>
      </c>
      <c r="P250" s="107"/>
    </row>
    <row r="251" spans="1:16">
      <c r="P251" s="12"/>
    </row>
    <row r="253" spans="1:16" s="17" customFormat="1">
      <c r="A253" s="16" t="s">
        <v>693</v>
      </c>
      <c r="D253" s="50"/>
    </row>
    <row r="254" spans="1:16">
      <c r="A254" s="6"/>
    </row>
    <row r="255" spans="1:16">
      <c r="A255" s="6" t="s">
        <v>4</v>
      </c>
      <c r="D255" s="51" t="s">
        <v>688</v>
      </c>
      <c r="E255" s="52" t="s">
        <v>689</v>
      </c>
    </row>
    <row r="256" spans="1:16">
      <c r="A256" s="6"/>
      <c r="C256" t="s">
        <v>4</v>
      </c>
      <c r="D256" s="36" t="s">
        <v>0</v>
      </c>
      <c r="E256" s="222"/>
      <c r="F256" t="s">
        <v>697</v>
      </c>
      <c r="P256" s="12"/>
    </row>
    <row r="257" spans="1:16">
      <c r="A257" s="6"/>
      <c r="C257" t="s">
        <v>815</v>
      </c>
      <c r="D257" s="36" t="s">
        <v>0</v>
      </c>
      <c r="E257" s="257">
        <f>((1+E256)^(1/12))-1</f>
        <v>0</v>
      </c>
      <c r="P257" s="12"/>
    </row>
    <row r="258" spans="1:16">
      <c r="A258" s="224" t="s">
        <v>816</v>
      </c>
      <c r="D258" s="19"/>
      <c r="E258" s="105"/>
      <c r="P258" s="12"/>
    </row>
    <row r="259" spans="1:16">
      <c r="A259" s="6"/>
      <c r="C259" s="267" t="s">
        <v>696</v>
      </c>
      <c r="D259" s="34" t="s">
        <v>0</v>
      </c>
      <c r="E259" s="102"/>
      <c r="F259" s="105" t="s">
        <v>586</v>
      </c>
      <c r="P259" s="12"/>
    </row>
    <row r="260" spans="1:16">
      <c r="A260" s="6"/>
      <c r="P260" s="12"/>
    </row>
    <row r="261" spans="1:16">
      <c r="A261" s="6" t="s">
        <v>820</v>
      </c>
      <c r="D261" s="36"/>
      <c r="E261" s="65" t="s">
        <v>695</v>
      </c>
      <c r="F261" s="33"/>
      <c r="G261" s="33"/>
      <c r="P261" s="12"/>
    </row>
    <row r="262" spans="1:16">
      <c r="C262" s="240" t="s">
        <v>817</v>
      </c>
      <c r="D262" s="36"/>
      <c r="E262" s="104"/>
      <c r="F262" s="161"/>
      <c r="G262" s="161"/>
      <c r="P262" s="12"/>
    </row>
    <row r="263" spans="1:16">
      <c r="A263" s="23"/>
      <c r="C263" s="240" t="s">
        <v>818</v>
      </c>
      <c r="D263" s="19"/>
      <c r="E263" s="104"/>
      <c r="F263" s="161"/>
      <c r="G263" s="161"/>
    </row>
    <row r="264" spans="1:16">
      <c r="A264" s="23"/>
      <c r="C264" s="240" t="s">
        <v>819</v>
      </c>
      <c r="D264" s="19"/>
      <c r="E264" s="104"/>
      <c r="F264" s="161"/>
      <c r="G264" s="161"/>
    </row>
    <row r="265" spans="1:16">
      <c r="A265" s="23"/>
      <c r="C265" s="105"/>
      <c r="D265" s="105"/>
      <c r="E265" s="105"/>
      <c r="F265" s="105"/>
      <c r="G265" s="105"/>
    </row>
    <row r="266" spans="1:16">
      <c r="A266" s="224" t="s">
        <v>821</v>
      </c>
      <c r="C266" s="105"/>
      <c r="D266" s="105"/>
      <c r="E266" s="105"/>
      <c r="F266" s="105"/>
      <c r="G266" s="105"/>
    </row>
    <row r="267" spans="1:16">
      <c r="A267" s="23"/>
      <c r="C267" s="240" t="s">
        <v>698</v>
      </c>
      <c r="D267" s="117" t="s">
        <v>0</v>
      </c>
      <c r="E267" s="233"/>
      <c r="F267" s="105" t="s">
        <v>690</v>
      </c>
      <c r="G267" s="105"/>
      <c r="P267" s="12"/>
    </row>
    <row r="268" spans="1:16">
      <c r="C268" s="240" t="s">
        <v>822</v>
      </c>
      <c r="D268" s="227" t="s">
        <v>0</v>
      </c>
      <c r="E268" s="233"/>
      <c r="F268" s="240" t="s">
        <v>690</v>
      </c>
      <c r="G268" s="105"/>
    </row>
    <row r="269" spans="1:16">
      <c r="C269" s="240" t="s">
        <v>823</v>
      </c>
      <c r="D269" s="227" t="s">
        <v>0</v>
      </c>
      <c r="E269" s="257" t="e">
        <f>E268/E267</f>
        <v>#DIV/0!</v>
      </c>
    </row>
  </sheetData>
  <sheetProtection selectLockedCells="1"/>
  <mergeCells count="7">
    <mergeCell ref="E113:H113"/>
    <mergeCell ref="E76:H76"/>
    <mergeCell ref="E90:H90"/>
    <mergeCell ref="I113:L113"/>
    <mergeCell ref="M113:P113"/>
    <mergeCell ref="I76:M76"/>
    <mergeCell ref="I90:M90"/>
  </mergeCells>
  <printOptions headings="1" gridLines="1"/>
  <pageMargins left="0.39370078740157483" right="0.39370078740157483" top="0.51181102362204722" bottom="0.51181102362204722" header="0.31496062992125984" footer="0.31496062992125984"/>
  <pageSetup paperSize="8" scale="46" fitToHeight="0" orientation="portrait" r:id="rId1"/>
  <headerFooter>
    <oddHeader>&amp;A</oddHeader>
    <oddFooter>Seite &amp;P von &amp;N</oddFooter>
  </headerFooter>
  <rowBreaks count="2" manualBreakCount="2">
    <brk id="73" max="15" man="1"/>
    <brk id="242" max="15" man="1"/>
  </rowBreaks>
  <ignoredErrors>
    <ignoredError sqref="E115:I115 E96:H96 E269 E168"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5">
    <tabColor theme="6" tint="-0.499984740745262"/>
  </sheetPr>
  <dimension ref="B1:BF71"/>
  <sheetViews>
    <sheetView showGridLines="0" zoomScaleNormal="100" zoomScaleSheetLayoutView="85" workbookViewId="0">
      <pane xSplit="8" ySplit="3" topLeftCell="I4" activePane="bottomRight" state="frozen"/>
      <selection activeCell="B11" activeCellId="1" sqref="C7 B11"/>
      <selection pane="topRight" activeCell="B11" activeCellId="1" sqref="C7 B11"/>
      <selection pane="bottomLeft" activeCell="B11" activeCellId="1" sqref="C7 B11"/>
      <selection pane="bottomRight" activeCell="F1" sqref="F1"/>
    </sheetView>
  </sheetViews>
  <sheetFormatPr defaultColWidth="11.42578125" defaultRowHeight="15"/>
  <cols>
    <col min="1" max="1" width="7.42578125" customWidth="1"/>
    <col min="2" max="4" width="5.7109375" customWidth="1"/>
    <col min="5" max="5" width="67.5703125" customWidth="1"/>
    <col min="6" max="6" width="24.28515625" style="19" customWidth="1"/>
    <col min="7" max="7" width="13.28515625" customWidth="1"/>
    <col min="8" max="8" width="2.28515625" customWidth="1"/>
    <col min="9" max="9" width="13" customWidth="1"/>
    <col min="10" max="10" width="11.42578125" customWidth="1"/>
    <col min="58" max="58" width="11.42578125" customWidth="1"/>
  </cols>
  <sheetData>
    <row r="1" spans="2:58">
      <c r="B1" s="31"/>
      <c r="C1" s="31"/>
      <c r="D1" s="58" t="s">
        <v>612</v>
      </c>
      <c r="E1" s="148" t="s">
        <v>603</v>
      </c>
      <c r="F1" s="148" t="s">
        <v>825</v>
      </c>
      <c r="G1" t="s">
        <v>700</v>
      </c>
      <c r="H1" s="18"/>
      <c r="I1" s="109">
        <v>1</v>
      </c>
      <c r="J1" s="109">
        <v>2</v>
      </c>
      <c r="K1" s="109">
        <v>3</v>
      </c>
      <c r="L1" s="109">
        <v>4</v>
      </c>
      <c r="M1" s="109">
        <v>5</v>
      </c>
      <c r="N1" s="109">
        <v>6</v>
      </c>
      <c r="O1" s="109">
        <v>7</v>
      </c>
      <c r="P1" s="109">
        <v>8</v>
      </c>
      <c r="Q1" s="109">
        <v>9</v>
      </c>
      <c r="R1" s="109">
        <v>10</v>
      </c>
      <c r="S1" s="109">
        <v>11</v>
      </c>
      <c r="T1" s="109">
        <v>12</v>
      </c>
      <c r="U1" s="109">
        <v>13</v>
      </c>
      <c r="V1" s="109">
        <v>14</v>
      </c>
      <c r="W1" s="109">
        <v>15</v>
      </c>
      <c r="X1" s="109">
        <v>16</v>
      </c>
      <c r="Y1" s="109">
        <v>17</v>
      </c>
      <c r="Z1" s="109">
        <v>18</v>
      </c>
      <c r="AA1" s="109">
        <v>19</v>
      </c>
      <c r="AB1" s="109">
        <v>20</v>
      </c>
      <c r="AC1" s="109">
        <v>21</v>
      </c>
      <c r="AD1" s="109">
        <v>22</v>
      </c>
      <c r="AE1" s="109">
        <v>23</v>
      </c>
      <c r="AF1" s="109">
        <v>24</v>
      </c>
      <c r="AG1" s="109">
        <v>25</v>
      </c>
      <c r="AH1" s="109">
        <v>26</v>
      </c>
      <c r="AI1" s="109">
        <v>27</v>
      </c>
      <c r="AJ1" s="109">
        <v>28</v>
      </c>
      <c r="AK1" s="109">
        <v>29</v>
      </c>
      <c r="AL1" s="109">
        <v>30</v>
      </c>
      <c r="AM1" s="109">
        <v>31</v>
      </c>
      <c r="AN1" s="109">
        <v>32</v>
      </c>
      <c r="AO1" s="109">
        <v>33</v>
      </c>
      <c r="AP1" s="109">
        <v>34</v>
      </c>
      <c r="AQ1" s="109">
        <v>35</v>
      </c>
      <c r="AR1" s="109">
        <v>36</v>
      </c>
      <c r="AS1" s="109">
        <v>37</v>
      </c>
      <c r="AT1" s="109">
        <v>38</v>
      </c>
      <c r="AU1" s="109">
        <v>39</v>
      </c>
      <c r="AV1" s="109">
        <v>40</v>
      </c>
      <c r="AW1" s="109">
        <v>41</v>
      </c>
      <c r="AX1" s="109">
        <v>42</v>
      </c>
      <c r="AY1" s="109">
        <v>43</v>
      </c>
      <c r="AZ1" s="109">
        <v>44</v>
      </c>
      <c r="BA1" s="109">
        <v>45</v>
      </c>
      <c r="BB1" s="109">
        <v>46</v>
      </c>
      <c r="BC1" s="109">
        <v>47</v>
      </c>
      <c r="BD1" s="109">
        <v>48</v>
      </c>
      <c r="BE1" s="109">
        <v>49</v>
      </c>
      <c r="BF1" s="109">
        <v>50</v>
      </c>
    </row>
    <row r="2" spans="2:58">
      <c r="B2" s="31"/>
      <c r="C2" s="31"/>
      <c r="D2" s="53" t="s">
        <v>611</v>
      </c>
      <c r="E2" s="149">
        <f>MATCH(E1,Saraksti!C6:C7,0)</f>
        <v>2</v>
      </c>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row>
    <row r="3" spans="2:58" ht="18.75">
      <c r="B3" s="109"/>
      <c r="C3" s="109"/>
      <c r="D3" s="109"/>
      <c r="E3" s="185"/>
      <c r="H3" s="18" t="s">
        <v>701</v>
      </c>
      <c r="I3" s="59" t="str">
        <f>IF(ISTEXT(INDEX(Datu_ievade!$D$7:$BB$8,$E$2,I$1+1)),INDEX(Datu_ievade!$D$7:$BB$8,$E$2,I$1+1),"")</f>
        <v/>
      </c>
      <c r="J3" s="59" t="str">
        <f>IF(ISTEXT(INDEX(Datu_ievade!$D$7:$BB$8,$E$2,J$1+1)),INDEX(Datu_ievade!$D$7:$BB$8,$E$2,J$1+1),"")</f>
        <v/>
      </c>
      <c r="K3" s="59" t="str">
        <f>IF(ISTEXT(INDEX(Datu_ievade!$D$7:$BB$8,$E$2,K$1+1)),INDEX(Datu_ievade!$D$7:$BB$8,$E$2,K$1+1),"")</f>
        <v/>
      </c>
      <c r="L3" s="59" t="str">
        <f>IF(ISTEXT(INDEX(Datu_ievade!$D$7:$BB$8,$E$2,L$1+1)),INDEX(Datu_ievade!$D$7:$BB$8,$E$2,L$1+1),"")</f>
        <v/>
      </c>
      <c r="M3" s="59" t="str">
        <f>IF(ISTEXT(INDEX(Datu_ievade!$D$7:$BB$8,$E$2,M$1+1)),INDEX(Datu_ievade!$D$7:$BB$8,$E$2,M$1+1),"")</f>
        <v/>
      </c>
      <c r="N3" s="59" t="str">
        <f>IF(ISTEXT(INDEX(Datu_ievade!$D$7:$BB$8,$E$2,N$1+1)),INDEX(Datu_ievade!$D$7:$BB$8,$E$2,N$1+1),"")</f>
        <v/>
      </c>
      <c r="O3" s="59" t="str">
        <f>IF(ISTEXT(INDEX(Datu_ievade!$D$7:$BB$8,$E$2,O$1+1)),INDEX(Datu_ievade!$D$7:$BB$8,$E$2,O$1+1),"")</f>
        <v/>
      </c>
      <c r="P3" s="59" t="str">
        <f>IF(ISTEXT(INDEX(Datu_ievade!$D$7:$BB$8,$E$2,P$1+1)),INDEX(Datu_ievade!$D$7:$BB$8,$E$2,P$1+1),"")</f>
        <v/>
      </c>
      <c r="Q3" s="59" t="str">
        <f>IF(ISTEXT(INDEX(Datu_ievade!$D$7:$BB$8,$E$2,Q$1+1)),INDEX(Datu_ievade!$D$7:$BB$8,$E$2,Q$1+1),"")</f>
        <v/>
      </c>
      <c r="R3" s="59" t="str">
        <f>IF(ISTEXT(INDEX(Datu_ievade!$D$7:$BB$8,$E$2,R$1+1)),INDEX(Datu_ievade!$D$7:$BB$8,$E$2,R$1+1),"")</f>
        <v/>
      </c>
      <c r="S3" s="59" t="str">
        <f>IF(ISTEXT(INDEX(Datu_ievade!$D$7:$BB$8,$E$2,S$1+1)),INDEX(Datu_ievade!$D$7:$BB$8,$E$2,S$1+1),"")</f>
        <v/>
      </c>
      <c r="T3" s="59" t="str">
        <f>IF(ISTEXT(INDEX(Datu_ievade!$D$7:$BB$8,$E$2,T$1+1)),INDEX(Datu_ievade!$D$7:$BB$8,$E$2,T$1+1),"")</f>
        <v/>
      </c>
      <c r="U3" s="59" t="str">
        <f>IF(ISTEXT(INDEX(Datu_ievade!$D$7:$BB$8,$E$2,U$1+1)),INDEX(Datu_ievade!$D$7:$BB$8,$E$2,U$1+1),"")</f>
        <v/>
      </c>
      <c r="V3" s="59" t="str">
        <f>IF(ISTEXT(INDEX(Datu_ievade!$D$7:$BB$8,$E$2,V$1+1)),INDEX(Datu_ievade!$D$7:$BB$8,$E$2,V$1+1),"")</f>
        <v/>
      </c>
      <c r="W3" s="59" t="str">
        <f>IF(ISTEXT(INDEX(Datu_ievade!$D$7:$BB$8,$E$2,W$1+1)),INDEX(Datu_ievade!$D$7:$BB$8,$E$2,W$1+1),"")</f>
        <v/>
      </c>
      <c r="X3" s="59" t="str">
        <f>IF(ISTEXT(INDEX(Datu_ievade!$D$7:$BB$8,$E$2,X$1+1)),INDEX(Datu_ievade!$D$7:$BB$8,$E$2,X$1+1),"")</f>
        <v/>
      </c>
      <c r="Y3" s="59" t="str">
        <f>IF(ISTEXT(INDEX(Datu_ievade!$D$7:$BB$8,$E$2,Y$1+1)),INDEX(Datu_ievade!$D$7:$BB$8,$E$2,Y$1+1),"")</f>
        <v/>
      </c>
      <c r="Z3" s="59" t="str">
        <f>IF(ISTEXT(INDEX(Datu_ievade!$D$7:$BB$8,$E$2,Z$1+1)),INDEX(Datu_ievade!$D$7:$BB$8,$E$2,Z$1+1),"")</f>
        <v/>
      </c>
      <c r="AA3" s="59" t="str">
        <f>IF(ISTEXT(INDEX(Datu_ievade!$D$7:$BB$8,$E$2,AA$1+1)),INDEX(Datu_ievade!$D$7:$BB$8,$E$2,AA$1+1),"")</f>
        <v/>
      </c>
      <c r="AB3" s="59" t="str">
        <f>IF(ISTEXT(INDEX(Datu_ievade!$D$7:$BB$8,$E$2,AB$1+1)),INDEX(Datu_ievade!$D$7:$BB$8,$E$2,AB$1+1),"")</f>
        <v/>
      </c>
      <c r="AC3" s="59" t="str">
        <f>IF(ISTEXT(INDEX(Datu_ievade!$D$7:$BB$8,$E$2,AC$1+1)),INDEX(Datu_ievade!$D$7:$BB$8,$E$2,AC$1+1),"")</f>
        <v/>
      </c>
      <c r="AD3" s="59" t="str">
        <f>IF(ISTEXT(INDEX(Datu_ievade!$D$7:$BB$8,$E$2,AD$1+1)),INDEX(Datu_ievade!$D$7:$BB$8,$E$2,AD$1+1),"")</f>
        <v/>
      </c>
      <c r="AE3" s="59" t="str">
        <f>IF(ISTEXT(INDEX(Datu_ievade!$D$7:$BB$8,$E$2,AE$1+1)),INDEX(Datu_ievade!$D$7:$BB$8,$E$2,AE$1+1),"")</f>
        <v/>
      </c>
      <c r="AF3" s="59" t="str">
        <f>IF(ISTEXT(INDEX(Datu_ievade!$D$7:$BB$8,$E$2,AF$1+1)),INDEX(Datu_ievade!$D$7:$BB$8,$E$2,AF$1+1),"")</f>
        <v/>
      </c>
      <c r="AG3" s="59" t="str">
        <f>IF(ISTEXT(INDEX(Datu_ievade!$D$7:$BB$8,$E$2,AG$1+1)),INDEX(Datu_ievade!$D$7:$BB$8,$E$2,AG$1+1),"")</f>
        <v/>
      </c>
      <c r="AH3" s="59" t="str">
        <f>IF(ISTEXT(INDEX(Datu_ievade!$D$7:$BB$8,$E$2,AH$1+1)),INDEX(Datu_ievade!$D$7:$BB$8,$E$2,AH$1+1),"")</f>
        <v/>
      </c>
      <c r="AI3" s="59" t="str">
        <f>IF(ISTEXT(INDEX(Datu_ievade!$D$7:$BB$8,$E$2,AI$1+1)),INDEX(Datu_ievade!$D$7:$BB$8,$E$2,AI$1+1),"")</f>
        <v/>
      </c>
      <c r="AJ3" s="59" t="str">
        <f>IF(ISTEXT(INDEX(Datu_ievade!$D$7:$BB$8,$E$2,AJ$1+1)),INDEX(Datu_ievade!$D$7:$BB$8,$E$2,AJ$1+1),"")</f>
        <v/>
      </c>
      <c r="AK3" s="59" t="str">
        <f>IF(ISTEXT(INDEX(Datu_ievade!$D$7:$BB$8,$E$2,AK$1+1)),INDEX(Datu_ievade!$D$7:$BB$8,$E$2,AK$1+1),"")</f>
        <v/>
      </c>
      <c r="AL3" s="59" t="str">
        <f>IF(ISTEXT(INDEX(Datu_ievade!$D$7:$BB$8,$E$2,AL$1+1)),INDEX(Datu_ievade!$D$7:$BB$8,$E$2,AL$1+1),"")</f>
        <v/>
      </c>
      <c r="AM3" s="59" t="str">
        <f>IF(ISTEXT(INDEX(Datu_ievade!$D$7:$BB$8,$E$2,AM$1+1)),INDEX(Datu_ievade!$D$7:$BB$8,$E$2,AM$1+1),"")</f>
        <v/>
      </c>
      <c r="AN3" s="59" t="str">
        <f>IF(ISTEXT(INDEX(Datu_ievade!$D$7:$BB$8,$E$2,AN$1+1)),INDEX(Datu_ievade!$D$7:$BB$8,$E$2,AN$1+1),"")</f>
        <v/>
      </c>
      <c r="AO3" s="59" t="str">
        <f>IF(ISTEXT(INDEX(Datu_ievade!$D$7:$BB$8,$E$2,AO$1+1)),INDEX(Datu_ievade!$D$7:$BB$8,$E$2,AO$1+1),"")</f>
        <v/>
      </c>
      <c r="AP3" s="59" t="str">
        <f>IF(ISTEXT(INDEX(Datu_ievade!$D$7:$BB$8,$E$2,AP$1+1)),INDEX(Datu_ievade!$D$7:$BB$8,$E$2,AP$1+1),"")</f>
        <v/>
      </c>
      <c r="AQ3" s="59" t="str">
        <f>IF(ISTEXT(INDEX(Datu_ievade!$D$7:$BB$8,$E$2,AQ$1+1)),INDEX(Datu_ievade!$D$7:$BB$8,$E$2,AQ$1+1),"")</f>
        <v/>
      </c>
      <c r="AR3" s="59" t="str">
        <f>IF(ISTEXT(INDEX(Datu_ievade!$D$7:$BB$8,$E$2,AR$1+1)),INDEX(Datu_ievade!$D$7:$BB$8,$E$2,AR$1+1),"")</f>
        <v/>
      </c>
      <c r="AS3" s="59" t="str">
        <f>IF(ISTEXT(INDEX(Datu_ievade!$D$7:$BB$8,$E$2,AS$1+1)),INDEX(Datu_ievade!$D$7:$BB$8,$E$2,AS$1+1),"")</f>
        <v/>
      </c>
      <c r="AT3" s="59" t="str">
        <f>IF(ISTEXT(INDEX(Datu_ievade!$D$7:$BB$8,$E$2,AT$1+1)),INDEX(Datu_ievade!$D$7:$BB$8,$E$2,AT$1+1),"")</f>
        <v/>
      </c>
      <c r="AU3" s="59" t="str">
        <f>IF(ISTEXT(INDEX(Datu_ievade!$D$7:$BB$8,$E$2,AU$1+1)),INDEX(Datu_ievade!$D$7:$BB$8,$E$2,AU$1+1),"")</f>
        <v/>
      </c>
      <c r="AV3" s="59" t="str">
        <f>IF(ISTEXT(INDEX(Datu_ievade!$D$7:$BB$8,$E$2,AV$1+1)),INDEX(Datu_ievade!$D$7:$BB$8,$E$2,AV$1+1),"")</f>
        <v/>
      </c>
      <c r="AW3" s="59" t="str">
        <f>IF(ISTEXT(INDEX(Datu_ievade!$D$7:$BB$8,$E$2,AW$1+1)),INDEX(Datu_ievade!$D$7:$BB$8,$E$2,AW$1+1),"")</f>
        <v/>
      </c>
      <c r="AX3" s="59" t="str">
        <f>IF(ISTEXT(INDEX(Datu_ievade!$D$7:$BB$8,$E$2,AX$1+1)),INDEX(Datu_ievade!$D$7:$BB$8,$E$2,AX$1+1),"")</f>
        <v/>
      </c>
      <c r="AY3" s="59" t="str">
        <f>IF(ISTEXT(INDEX(Datu_ievade!$D$7:$BB$8,$E$2,AY$1+1)),INDEX(Datu_ievade!$D$7:$BB$8,$E$2,AY$1+1),"")</f>
        <v/>
      </c>
      <c r="AZ3" s="59" t="str">
        <f>IF(ISTEXT(INDEX(Datu_ievade!$D$7:$BB$8,$E$2,AZ$1+1)),INDEX(Datu_ievade!$D$7:$BB$8,$E$2,AZ$1+1),"")</f>
        <v/>
      </c>
      <c r="BA3" s="59" t="str">
        <f>IF(ISTEXT(INDEX(Datu_ievade!$D$7:$BB$8,$E$2,BA$1+1)),INDEX(Datu_ievade!$D$7:$BB$8,$E$2,BA$1+1),"")</f>
        <v/>
      </c>
      <c r="BB3" s="59" t="str">
        <f>IF(ISTEXT(INDEX(Datu_ievade!$D$7:$BB$8,$E$2,BB$1+1)),INDEX(Datu_ievade!$D$7:$BB$8,$E$2,BB$1+1),"")</f>
        <v/>
      </c>
      <c r="BC3" s="59" t="str">
        <f>IF(ISTEXT(INDEX(Datu_ievade!$D$7:$BB$8,$E$2,BC$1+1)),INDEX(Datu_ievade!$D$7:$BB$8,$E$2,BC$1+1),"")</f>
        <v/>
      </c>
      <c r="BD3" s="59" t="str">
        <f>IF(ISTEXT(INDEX(Datu_ievade!$D$7:$BB$8,$E$2,BD$1+1)),INDEX(Datu_ievade!$D$7:$BB$8,$E$2,BD$1+1),"")</f>
        <v/>
      </c>
      <c r="BE3" s="59" t="str">
        <f>IF(ISTEXT(INDEX(Datu_ievade!$D$7:$BB$8,$E$2,BE$1+1)),INDEX(Datu_ievade!$D$7:$BB$8,$E$2,BE$1+1),"")</f>
        <v/>
      </c>
      <c r="BF3" s="59" t="str">
        <f>IF(ISTEXT(INDEX(Datu_ievade!$D$7:$BB$8,$E$2,BF$1+1)),INDEX(Datu_ievade!$D$7:$BB$8,$E$2,BF$1+1),"")</f>
        <v/>
      </c>
    </row>
    <row r="4" spans="2:58">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row>
    <row r="5" spans="2:58">
      <c r="C5" s="6" t="s">
        <v>1048</v>
      </c>
      <c r="F5" s="19" t="s">
        <v>687</v>
      </c>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61"/>
      <c r="BD5" s="161"/>
      <c r="BE5" s="161"/>
      <c r="BF5" s="161"/>
    </row>
    <row r="6" spans="2:58">
      <c r="E6" s="6" t="s">
        <v>613</v>
      </c>
      <c r="F6" s="19" t="s">
        <v>1</v>
      </c>
      <c r="G6" s="60"/>
      <c r="I6" s="90" t="str">
        <f>I23</f>
        <v/>
      </c>
      <c r="J6" s="90" t="str">
        <f t="shared" ref="J6:BF6" si="0">J23</f>
        <v/>
      </c>
      <c r="K6" s="90" t="str">
        <f t="shared" si="0"/>
        <v/>
      </c>
      <c r="L6" s="90" t="str">
        <f t="shared" si="0"/>
        <v/>
      </c>
      <c r="M6" s="90" t="str">
        <f t="shared" si="0"/>
        <v/>
      </c>
      <c r="N6" s="90" t="str">
        <f t="shared" si="0"/>
        <v/>
      </c>
      <c r="O6" s="90" t="str">
        <f t="shared" si="0"/>
        <v/>
      </c>
      <c r="P6" s="90" t="str">
        <f t="shared" si="0"/>
        <v/>
      </c>
      <c r="Q6" s="90" t="str">
        <f t="shared" si="0"/>
        <v/>
      </c>
      <c r="R6" s="90" t="str">
        <f t="shared" si="0"/>
        <v/>
      </c>
      <c r="S6" s="90" t="str">
        <f t="shared" si="0"/>
        <v/>
      </c>
      <c r="T6" s="90" t="str">
        <f t="shared" si="0"/>
        <v/>
      </c>
      <c r="U6" s="90" t="str">
        <f t="shared" si="0"/>
        <v/>
      </c>
      <c r="V6" s="90" t="str">
        <f t="shared" si="0"/>
        <v/>
      </c>
      <c r="W6" s="90" t="str">
        <f t="shared" si="0"/>
        <v/>
      </c>
      <c r="X6" s="90" t="str">
        <f t="shared" si="0"/>
        <v/>
      </c>
      <c r="Y6" s="90" t="str">
        <f t="shared" si="0"/>
        <v/>
      </c>
      <c r="Z6" s="90" t="str">
        <f t="shared" si="0"/>
        <v/>
      </c>
      <c r="AA6" s="90" t="str">
        <f t="shared" si="0"/>
        <v/>
      </c>
      <c r="AB6" s="90" t="str">
        <f t="shared" si="0"/>
        <v/>
      </c>
      <c r="AC6" s="90" t="str">
        <f t="shared" si="0"/>
        <v/>
      </c>
      <c r="AD6" s="90" t="str">
        <f t="shared" si="0"/>
        <v/>
      </c>
      <c r="AE6" s="90" t="str">
        <f t="shared" si="0"/>
        <v/>
      </c>
      <c r="AF6" s="90" t="str">
        <f t="shared" si="0"/>
        <v/>
      </c>
      <c r="AG6" s="90" t="str">
        <f t="shared" si="0"/>
        <v/>
      </c>
      <c r="AH6" s="90" t="str">
        <f t="shared" si="0"/>
        <v/>
      </c>
      <c r="AI6" s="90" t="str">
        <f t="shared" si="0"/>
        <v/>
      </c>
      <c r="AJ6" s="90" t="str">
        <f t="shared" si="0"/>
        <v/>
      </c>
      <c r="AK6" s="90" t="str">
        <f t="shared" si="0"/>
        <v/>
      </c>
      <c r="AL6" s="90" t="str">
        <f t="shared" si="0"/>
        <v/>
      </c>
      <c r="AM6" s="90" t="str">
        <f t="shared" si="0"/>
        <v/>
      </c>
      <c r="AN6" s="90" t="str">
        <f t="shared" si="0"/>
        <v/>
      </c>
      <c r="AO6" s="90" t="str">
        <f t="shared" si="0"/>
        <v/>
      </c>
      <c r="AP6" s="90" t="str">
        <f t="shared" si="0"/>
        <v/>
      </c>
      <c r="AQ6" s="90" t="str">
        <f t="shared" si="0"/>
        <v/>
      </c>
      <c r="AR6" s="90" t="str">
        <f t="shared" si="0"/>
        <v/>
      </c>
      <c r="AS6" s="90" t="str">
        <f t="shared" si="0"/>
        <v/>
      </c>
      <c r="AT6" s="90" t="str">
        <f t="shared" si="0"/>
        <v/>
      </c>
      <c r="AU6" s="90" t="str">
        <f t="shared" si="0"/>
        <v/>
      </c>
      <c r="AV6" s="90" t="str">
        <f t="shared" si="0"/>
        <v/>
      </c>
      <c r="AW6" s="90" t="str">
        <f t="shared" si="0"/>
        <v/>
      </c>
      <c r="AX6" s="90" t="str">
        <f t="shared" si="0"/>
        <v/>
      </c>
      <c r="AY6" s="90" t="str">
        <f t="shared" si="0"/>
        <v/>
      </c>
      <c r="AZ6" s="90" t="str">
        <f t="shared" si="0"/>
        <v/>
      </c>
      <c r="BA6" s="90" t="str">
        <f t="shared" si="0"/>
        <v/>
      </c>
      <c r="BB6" s="90" t="str">
        <f t="shared" si="0"/>
        <v/>
      </c>
      <c r="BC6" s="90" t="str">
        <f t="shared" si="0"/>
        <v/>
      </c>
      <c r="BD6" s="90" t="str">
        <f t="shared" si="0"/>
        <v/>
      </c>
      <c r="BE6" s="90" t="str">
        <f t="shared" si="0"/>
        <v/>
      </c>
      <c r="BF6" s="90" t="str">
        <f t="shared" si="0"/>
        <v/>
      </c>
    </row>
    <row r="7" spans="2:58">
      <c r="G7" s="60"/>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row>
    <row r="8" spans="2:58">
      <c r="G8" s="60"/>
      <c r="I8" s="1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65"/>
      <c r="BD8" s="165"/>
      <c r="BE8" s="165"/>
      <c r="BF8" s="165"/>
    </row>
    <row r="9" spans="2:58">
      <c r="E9" s="6" t="s">
        <v>931</v>
      </c>
      <c r="F9" s="19" t="s">
        <v>1</v>
      </c>
      <c r="G9" s="60"/>
      <c r="I9" s="90" t="str">
        <f>IF(LEN(I3)*1&gt;0,SUM(I10:I13),"")</f>
        <v/>
      </c>
      <c r="J9" s="90" t="str">
        <f t="shared" ref="J9:BF9" si="1">IF(LEN(J3)*1&gt;0,SUM(J10:J13),"")</f>
        <v/>
      </c>
      <c r="K9" s="90" t="str">
        <f t="shared" si="1"/>
        <v/>
      </c>
      <c r="L9" s="90" t="str">
        <f t="shared" si="1"/>
        <v/>
      </c>
      <c r="M9" s="90" t="str">
        <f t="shared" si="1"/>
        <v/>
      </c>
      <c r="N9" s="90" t="str">
        <f t="shared" si="1"/>
        <v/>
      </c>
      <c r="O9" s="90" t="str">
        <f t="shared" si="1"/>
        <v/>
      </c>
      <c r="P9" s="90" t="str">
        <f t="shared" si="1"/>
        <v/>
      </c>
      <c r="Q9" s="90" t="str">
        <f t="shared" si="1"/>
        <v/>
      </c>
      <c r="R9" s="90" t="str">
        <f t="shared" si="1"/>
        <v/>
      </c>
      <c r="S9" s="90" t="str">
        <f t="shared" si="1"/>
        <v/>
      </c>
      <c r="T9" s="90" t="str">
        <f t="shared" si="1"/>
        <v/>
      </c>
      <c r="U9" s="90" t="str">
        <f t="shared" si="1"/>
        <v/>
      </c>
      <c r="V9" s="90" t="str">
        <f t="shared" si="1"/>
        <v/>
      </c>
      <c r="W9" s="90" t="str">
        <f t="shared" si="1"/>
        <v/>
      </c>
      <c r="X9" s="90" t="str">
        <f t="shared" si="1"/>
        <v/>
      </c>
      <c r="Y9" s="90" t="str">
        <f t="shared" si="1"/>
        <v/>
      </c>
      <c r="Z9" s="90" t="str">
        <f t="shared" si="1"/>
        <v/>
      </c>
      <c r="AA9" s="90" t="str">
        <f t="shared" si="1"/>
        <v/>
      </c>
      <c r="AB9" s="90" t="str">
        <f t="shared" si="1"/>
        <v/>
      </c>
      <c r="AC9" s="90" t="str">
        <f t="shared" si="1"/>
        <v/>
      </c>
      <c r="AD9" s="90" t="str">
        <f t="shared" si="1"/>
        <v/>
      </c>
      <c r="AE9" s="90" t="str">
        <f t="shared" si="1"/>
        <v/>
      </c>
      <c r="AF9" s="90" t="str">
        <f t="shared" si="1"/>
        <v/>
      </c>
      <c r="AG9" s="90" t="str">
        <f t="shared" si="1"/>
        <v/>
      </c>
      <c r="AH9" s="90" t="str">
        <f t="shared" si="1"/>
        <v/>
      </c>
      <c r="AI9" s="90" t="str">
        <f t="shared" si="1"/>
        <v/>
      </c>
      <c r="AJ9" s="90" t="str">
        <f t="shared" si="1"/>
        <v/>
      </c>
      <c r="AK9" s="90" t="str">
        <f t="shared" si="1"/>
        <v/>
      </c>
      <c r="AL9" s="90" t="str">
        <f t="shared" si="1"/>
        <v/>
      </c>
      <c r="AM9" s="90" t="str">
        <f t="shared" si="1"/>
        <v/>
      </c>
      <c r="AN9" s="90" t="str">
        <f t="shared" si="1"/>
        <v/>
      </c>
      <c r="AO9" s="90" t="str">
        <f t="shared" si="1"/>
        <v/>
      </c>
      <c r="AP9" s="90" t="str">
        <f t="shared" si="1"/>
        <v/>
      </c>
      <c r="AQ9" s="90" t="str">
        <f t="shared" si="1"/>
        <v/>
      </c>
      <c r="AR9" s="90" t="str">
        <f t="shared" si="1"/>
        <v/>
      </c>
      <c r="AS9" s="90" t="str">
        <f t="shared" si="1"/>
        <v/>
      </c>
      <c r="AT9" s="90" t="str">
        <f t="shared" si="1"/>
        <v/>
      </c>
      <c r="AU9" s="90" t="str">
        <f t="shared" si="1"/>
        <v/>
      </c>
      <c r="AV9" s="90" t="str">
        <f t="shared" si="1"/>
        <v/>
      </c>
      <c r="AW9" s="90" t="str">
        <f t="shared" si="1"/>
        <v/>
      </c>
      <c r="AX9" s="90" t="str">
        <f t="shared" si="1"/>
        <v/>
      </c>
      <c r="AY9" s="90" t="str">
        <f t="shared" si="1"/>
        <v/>
      </c>
      <c r="AZ9" s="90" t="str">
        <f t="shared" si="1"/>
        <v/>
      </c>
      <c r="BA9" s="90" t="str">
        <f t="shared" si="1"/>
        <v/>
      </c>
      <c r="BB9" s="90" t="str">
        <f t="shared" si="1"/>
        <v/>
      </c>
      <c r="BC9" s="90" t="str">
        <f t="shared" si="1"/>
        <v/>
      </c>
      <c r="BD9" s="90" t="str">
        <f t="shared" si="1"/>
        <v/>
      </c>
      <c r="BE9" s="90" t="str">
        <f t="shared" si="1"/>
        <v/>
      </c>
      <c r="BF9" s="90" t="str">
        <f t="shared" si="1"/>
        <v/>
      </c>
    </row>
    <row r="10" spans="2:58">
      <c r="E10" t="s">
        <v>932</v>
      </c>
      <c r="F10" s="19" t="s">
        <v>1</v>
      </c>
      <c r="G10" s="60"/>
      <c r="I10" s="159" t="str">
        <f>IF(LEN(I3)*1&gt;0,I28,"")</f>
        <v/>
      </c>
      <c r="J10" s="159" t="str">
        <f t="shared" ref="J10:BF10" si="2">IF(LEN(J3)*1&gt;0,J28,"")</f>
        <v/>
      </c>
      <c r="K10" s="159" t="str">
        <f t="shared" si="2"/>
        <v/>
      </c>
      <c r="L10" s="159" t="str">
        <f t="shared" si="2"/>
        <v/>
      </c>
      <c r="M10" s="159" t="str">
        <f t="shared" si="2"/>
        <v/>
      </c>
      <c r="N10" s="159" t="str">
        <f t="shared" si="2"/>
        <v/>
      </c>
      <c r="O10" s="159" t="str">
        <f t="shared" si="2"/>
        <v/>
      </c>
      <c r="P10" s="159" t="str">
        <f t="shared" si="2"/>
        <v/>
      </c>
      <c r="Q10" s="159" t="str">
        <f t="shared" si="2"/>
        <v/>
      </c>
      <c r="R10" s="159" t="str">
        <f t="shared" si="2"/>
        <v/>
      </c>
      <c r="S10" s="159" t="str">
        <f t="shared" si="2"/>
        <v/>
      </c>
      <c r="T10" s="159" t="str">
        <f t="shared" si="2"/>
        <v/>
      </c>
      <c r="U10" s="159" t="str">
        <f t="shared" si="2"/>
        <v/>
      </c>
      <c r="V10" s="159" t="str">
        <f t="shared" si="2"/>
        <v/>
      </c>
      <c r="W10" s="159" t="str">
        <f t="shared" si="2"/>
        <v/>
      </c>
      <c r="X10" s="159" t="str">
        <f t="shared" si="2"/>
        <v/>
      </c>
      <c r="Y10" s="159" t="str">
        <f t="shared" si="2"/>
        <v/>
      </c>
      <c r="Z10" s="159" t="str">
        <f t="shared" si="2"/>
        <v/>
      </c>
      <c r="AA10" s="159" t="str">
        <f t="shared" si="2"/>
        <v/>
      </c>
      <c r="AB10" s="159" t="str">
        <f t="shared" si="2"/>
        <v/>
      </c>
      <c r="AC10" s="159" t="str">
        <f t="shared" si="2"/>
        <v/>
      </c>
      <c r="AD10" s="159" t="str">
        <f t="shared" si="2"/>
        <v/>
      </c>
      <c r="AE10" s="159" t="str">
        <f t="shared" si="2"/>
        <v/>
      </c>
      <c r="AF10" s="159" t="str">
        <f t="shared" si="2"/>
        <v/>
      </c>
      <c r="AG10" s="159" t="str">
        <f t="shared" si="2"/>
        <v/>
      </c>
      <c r="AH10" s="159" t="str">
        <f t="shared" si="2"/>
        <v/>
      </c>
      <c r="AI10" s="159" t="str">
        <f t="shared" si="2"/>
        <v/>
      </c>
      <c r="AJ10" s="159" t="str">
        <f t="shared" si="2"/>
        <v/>
      </c>
      <c r="AK10" s="159" t="str">
        <f t="shared" si="2"/>
        <v/>
      </c>
      <c r="AL10" s="159" t="str">
        <f t="shared" si="2"/>
        <v/>
      </c>
      <c r="AM10" s="159" t="str">
        <f t="shared" si="2"/>
        <v/>
      </c>
      <c r="AN10" s="159" t="str">
        <f t="shared" si="2"/>
        <v/>
      </c>
      <c r="AO10" s="159" t="str">
        <f t="shared" si="2"/>
        <v/>
      </c>
      <c r="AP10" s="159" t="str">
        <f t="shared" si="2"/>
        <v/>
      </c>
      <c r="AQ10" s="159" t="str">
        <f t="shared" si="2"/>
        <v/>
      </c>
      <c r="AR10" s="159" t="str">
        <f t="shared" si="2"/>
        <v/>
      </c>
      <c r="AS10" s="159" t="str">
        <f t="shared" si="2"/>
        <v/>
      </c>
      <c r="AT10" s="159" t="str">
        <f t="shared" si="2"/>
        <v/>
      </c>
      <c r="AU10" s="159" t="str">
        <f t="shared" si="2"/>
        <v/>
      </c>
      <c r="AV10" s="159" t="str">
        <f t="shared" si="2"/>
        <v/>
      </c>
      <c r="AW10" s="159" t="str">
        <f t="shared" si="2"/>
        <v/>
      </c>
      <c r="AX10" s="159" t="str">
        <f t="shared" si="2"/>
        <v/>
      </c>
      <c r="AY10" s="159" t="str">
        <f t="shared" si="2"/>
        <v/>
      </c>
      <c r="AZ10" s="159" t="str">
        <f t="shared" si="2"/>
        <v/>
      </c>
      <c r="BA10" s="159" t="str">
        <f t="shared" si="2"/>
        <v/>
      </c>
      <c r="BB10" s="159" t="str">
        <f t="shared" si="2"/>
        <v/>
      </c>
      <c r="BC10" s="159" t="str">
        <f t="shared" si="2"/>
        <v/>
      </c>
      <c r="BD10" s="159" t="str">
        <f t="shared" si="2"/>
        <v/>
      </c>
      <c r="BE10" s="159" t="str">
        <f t="shared" si="2"/>
        <v/>
      </c>
      <c r="BF10" s="159" t="str">
        <f t="shared" si="2"/>
        <v/>
      </c>
    </row>
    <row r="11" spans="2:58">
      <c r="E11" t="s">
        <v>933</v>
      </c>
      <c r="F11" s="19" t="s">
        <v>1</v>
      </c>
      <c r="G11" s="60"/>
      <c r="I11" s="159" t="str">
        <f>IF(LEN(I3)*1&gt;0,I33,"")</f>
        <v/>
      </c>
      <c r="J11" s="159" t="str">
        <f t="shared" ref="J11:BF11" si="3">IF(LEN(J3)*1&gt;0,J33,"")</f>
        <v/>
      </c>
      <c r="K11" s="159" t="str">
        <f t="shared" si="3"/>
        <v/>
      </c>
      <c r="L11" s="159" t="str">
        <f t="shared" si="3"/>
        <v/>
      </c>
      <c r="M11" s="159" t="str">
        <f t="shared" si="3"/>
        <v/>
      </c>
      <c r="N11" s="159" t="str">
        <f t="shared" si="3"/>
        <v/>
      </c>
      <c r="O11" s="159" t="str">
        <f t="shared" si="3"/>
        <v/>
      </c>
      <c r="P11" s="159" t="str">
        <f t="shared" si="3"/>
        <v/>
      </c>
      <c r="Q11" s="159" t="str">
        <f t="shared" si="3"/>
        <v/>
      </c>
      <c r="R11" s="159" t="str">
        <f t="shared" si="3"/>
        <v/>
      </c>
      <c r="S11" s="159" t="str">
        <f t="shared" si="3"/>
        <v/>
      </c>
      <c r="T11" s="159" t="str">
        <f t="shared" si="3"/>
        <v/>
      </c>
      <c r="U11" s="159" t="str">
        <f t="shared" si="3"/>
        <v/>
      </c>
      <c r="V11" s="159" t="str">
        <f t="shared" si="3"/>
        <v/>
      </c>
      <c r="W11" s="159" t="str">
        <f t="shared" si="3"/>
        <v/>
      </c>
      <c r="X11" s="159" t="str">
        <f t="shared" si="3"/>
        <v/>
      </c>
      <c r="Y11" s="159" t="str">
        <f t="shared" si="3"/>
        <v/>
      </c>
      <c r="Z11" s="159" t="str">
        <f t="shared" si="3"/>
        <v/>
      </c>
      <c r="AA11" s="159" t="str">
        <f t="shared" si="3"/>
        <v/>
      </c>
      <c r="AB11" s="159" t="str">
        <f t="shared" si="3"/>
        <v/>
      </c>
      <c r="AC11" s="159" t="str">
        <f t="shared" si="3"/>
        <v/>
      </c>
      <c r="AD11" s="159" t="str">
        <f t="shared" si="3"/>
        <v/>
      </c>
      <c r="AE11" s="159" t="str">
        <f t="shared" si="3"/>
        <v/>
      </c>
      <c r="AF11" s="159" t="str">
        <f t="shared" si="3"/>
        <v/>
      </c>
      <c r="AG11" s="159" t="str">
        <f t="shared" si="3"/>
        <v/>
      </c>
      <c r="AH11" s="159" t="str">
        <f t="shared" si="3"/>
        <v/>
      </c>
      <c r="AI11" s="159" t="str">
        <f t="shared" si="3"/>
        <v/>
      </c>
      <c r="AJ11" s="159" t="str">
        <f t="shared" si="3"/>
        <v/>
      </c>
      <c r="AK11" s="159" t="str">
        <f t="shared" si="3"/>
        <v/>
      </c>
      <c r="AL11" s="159" t="str">
        <f t="shared" si="3"/>
        <v/>
      </c>
      <c r="AM11" s="159" t="str">
        <f t="shared" si="3"/>
        <v/>
      </c>
      <c r="AN11" s="159" t="str">
        <f t="shared" si="3"/>
        <v/>
      </c>
      <c r="AO11" s="159" t="str">
        <f t="shared" si="3"/>
        <v/>
      </c>
      <c r="AP11" s="159" t="str">
        <f t="shared" si="3"/>
        <v/>
      </c>
      <c r="AQ11" s="159" t="str">
        <f t="shared" si="3"/>
        <v/>
      </c>
      <c r="AR11" s="159" t="str">
        <f t="shared" si="3"/>
        <v/>
      </c>
      <c r="AS11" s="159" t="str">
        <f t="shared" si="3"/>
        <v/>
      </c>
      <c r="AT11" s="159" t="str">
        <f t="shared" si="3"/>
        <v/>
      </c>
      <c r="AU11" s="159" t="str">
        <f t="shared" si="3"/>
        <v/>
      </c>
      <c r="AV11" s="159" t="str">
        <f t="shared" si="3"/>
        <v/>
      </c>
      <c r="AW11" s="159" t="str">
        <f t="shared" si="3"/>
        <v/>
      </c>
      <c r="AX11" s="159" t="str">
        <f t="shared" si="3"/>
        <v/>
      </c>
      <c r="AY11" s="159" t="str">
        <f t="shared" si="3"/>
        <v/>
      </c>
      <c r="AZ11" s="159" t="str">
        <f t="shared" si="3"/>
        <v/>
      </c>
      <c r="BA11" s="159" t="str">
        <f t="shared" si="3"/>
        <v/>
      </c>
      <c r="BB11" s="159" t="str">
        <f t="shared" si="3"/>
        <v/>
      </c>
      <c r="BC11" s="159" t="str">
        <f t="shared" si="3"/>
        <v/>
      </c>
      <c r="BD11" s="159" t="str">
        <f t="shared" si="3"/>
        <v/>
      </c>
      <c r="BE11" s="159" t="str">
        <f t="shared" si="3"/>
        <v/>
      </c>
      <c r="BF11" s="159" t="str">
        <f t="shared" si="3"/>
        <v/>
      </c>
    </row>
    <row r="12" spans="2:58">
      <c r="E12" t="s">
        <v>614</v>
      </c>
      <c r="F12" s="19" t="s">
        <v>1</v>
      </c>
      <c r="G12" s="60"/>
      <c r="I12" s="86" t="str">
        <f>IF(LEN(I3)*1&gt;0,I57+I58,"")</f>
        <v/>
      </c>
      <c r="J12" s="159" t="str">
        <f t="shared" ref="J12:BF12" si="4">IF(LEN(J3)*1&gt;0,J57+J58,"")</f>
        <v/>
      </c>
      <c r="K12" s="159" t="str">
        <f t="shared" si="4"/>
        <v/>
      </c>
      <c r="L12" s="159" t="str">
        <f t="shared" si="4"/>
        <v/>
      </c>
      <c r="M12" s="159" t="str">
        <f t="shared" si="4"/>
        <v/>
      </c>
      <c r="N12" s="159" t="str">
        <f t="shared" si="4"/>
        <v/>
      </c>
      <c r="O12" s="159" t="str">
        <f t="shared" si="4"/>
        <v/>
      </c>
      <c r="P12" s="159" t="str">
        <f t="shared" si="4"/>
        <v/>
      </c>
      <c r="Q12" s="159" t="str">
        <f t="shared" si="4"/>
        <v/>
      </c>
      <c r="R12" s="159" t="str">
        <f t="shared" si="4"/>
        <v/>
      </c>
      <c r="S12" s="159" t="str">
        <f t="shared" si="4"/>
        <v/>
      </c>
      <c r="T12" s="159" t="str">
        <f t="shared" si="4"/>
        <v/>
      </c>
      <c r="U12" s="159" t="str">
        <f t="shared" si="4"/>
        <v/>
      </c>
      <c r="V12" s="159" t="str">
        <f t="shared" si="4"/>
        <v/>
      </c>
      <c r="W12" s="159" t="str">
        <f t="shared" si="4"/>
        <v/>
      </c>
      <c r="X12" s="159" t="str">
        <f t="shared" si="4"/>
        <v/>
      </c>
      <c r="Y12" s="159" t="str">
        <f t="shared" si="4"/>
        <v/>
      </c>
      <c r="Z12" s="159" t="str">
        <f t="shared" si="4"/>
        <v/>
      </c>
      <c r="AA12" s="159" t="str">
        <f t="shared" si="4"/>
        <v/>
      </c>
      <c r="AB12" s="159" t="str">
        <f t="shared" si="4"/>
        <v/>
      </c>
      <c r="AC12" s="159" t="str">
        <f t="shared" si="4"/>
        <v/>
      </c>
      <c r="AD12" s="159" t="str">
        <f t="shared" si="4"/>
        <v/>
      </c>
      <c r="AE12" s="159" t="str">
        <f t="shared" si="4"/>
        <v/>
      </c>
      <c r="AF12" s="159" t="str">
        <f t="shared" si="4"/>
        <v/>
      </c>
      <c r="AG12" s="159" t="str">
        <f t="shared" si="4"/>
        <v/>
      </c>
      <c r="AH12" s="159" t="str">
        <f t="shared" si="4"/>
        <v/>
      </c>
      <c r="AI12" s="159" t="str">
        <f t="shared" si="4"/>
        <v/>
      </c>
      <c r="AJ12" s="159" t="str">
        <f t="shared" si="4"/>
        <v/>
      </c>
      <c r="AK12" s="159" t="str">
        <f t="shared" si="4"/>
        <v/>
      </c>
      <c r="AL12" s="159" t="str">
        <f t="shared" si="4"/>
        <v/>
      </c>
      <c r="AM12" s="159" t="str">
        <f t="shared" si="4"/>
        <v/>
      </c>
      <c r="AN12" s="159" t="str">
        <f t="shared" si="4"/>
        <v/>
      </c>
      <c r="AO12" s="159" t="str">
        <f t="shared" si="4"/>
        <v/>
      </c>
      <c r="AP12" s="159" t="str">
        <f t="shared" si="4"/>
        <v/>
      </c>
      <c r="AQ12" s="159" t="str">
        <f t="shared" si="4"/>
        <v/>
      </c>
      <c r="AR12" s="159" t="str">
        <f t="shared" si="4"/>
        <v/>
      </c>
      <c r="AS12" s="159" t="str">
        <f t="shared" si="4"/>
        <v/>
      </c>
      <c r="AT12" s="159" t="str">
        <f t="shared" si="4"/>
        <v/>
      </c>
      <c r="AU12" s="159" t="str">
        <f t="shared" si="4"/>
        <v/>
      </c>
      <c r="AV12" s="159" t="str">
        <f t="shared" si="4"/>
        <v/>
      </c>
      <c r="AW12" s="159" t="str">
        <f t="shared" si="4"/>
        <v/>
      </c>
      <c r="AX12" s="159" t="str">
        <f t="shared" si="4"/>
        <v/>
      </c>
      <c r="AY12" s="159" t="str">
        <f t="shared" si="4"/>
        <v/>
      </c>
      <c r="AZ12" s="159" t="str">
        <f t="shared" si="4"/>
        <v/>
      </c>
      <c r="BA12" s="159" t="str">
        <f t="shared" si="4"/>
        <v/>
      </c>
      <c r="BB12" s="159" t="str">
        <f t="shared" si="4"/>
        <v/>
      </c>
      <c r="BC12" s="159" t="str">
        <f t="shared" si="4"/>
        <v/>
      </c>
      <c r="BD12" s="159" t="str">
        <f t="shared" si="4"/>
        <v/>
      </c>
      <c r="BE12" s="159" t="str">
        <f t="shared" si="4"/>
        <v/>
      </c>
      <c r="BF12" s="159" t="str">
        <f t="shared" si="4"/>
        <v/>
      </c>
    </row>
    <row r="13" spans="2:58" s="105" customFormat="1">
      <c r="E13" s="105" t="s">
        <v>934</v>
      </c>
      <c r="F13" s="109"/>
      <c r="G13" s="60"/>
      <c r="I13" s="86" t="str">
        <f>IF(LEN(I$3)*1&gt;0,SUM(I$55,I$56,I$59,I$60),"")</f>
        <v/>
      </c>
      <c r="J13" s="159" t="str">
        <f t="shared" ref="J13:BF13" si="5">IF(LEN(J$3)*1&gt;0,SUM(J$55,J$56,J$59,J$60),"")</f>
        <v/>
      </c>
      <c r="K13" s="159" t="str">
        <f t="shared" si="5"/>
        <v/>
      </c>
      <c r="L13" s="159" t="str">
        <f t="shared" si="5"/>
        <v/>
      </c>
      <c r="M13" s="159" t="str">
        <f t="shared" si="5"/>
        <v/>
      </c>
      <c r="N13" s="159" t="str">
        <f t="shared" si="5"/>
        <v/>
      </c>
      <c r="O13" s="159" t="str">
        <f t="shared" si="5"/>
        <v/>
      </c>
      <c r="P13" s="159" t="str">
        <f t="shared" si="5"/>
        <v/>
      </c>
      <c r="Q13" s="159" t="str">
        <f t="shared" si="5"/>
        <v/>
      </c>
      <c r="R13" s="159" t="str">
        <f t="shared" si="5"/>
        <v/>
      </c>
      <c r="S13" s="159" t="str">
        <f t="shared" si="5"/>
        <v/>
      </c>
      <c r="T13" s="159" t="str">
        <f t="shared" si="5"/>
        <v/>
      </c>
      <c r="U13" s="159" t="str">
        <f t="shared" si="5"/>
        <v/>
      </c>
      <c r="V13" s="159" t="str">
        <f t="shared" si="5"/>
        <v/>
      </c>
      <c r="W13" s="159" t="str">
        <f t="shared" si="5"/>
        <v/>
      </c>
      <c r="X13" s="159" t="str">
        <f t="shared" si="5"/>
        <v/>
      </c>
      <c r="Y13" s="159" t="str">
        <f t="shared" si="5"/>
        <v/>
      </c>
      <c r="Z13" s="159" t="str">
        <f t="shared" si="5"/>
        <v/>
      </c>
      <c r="AA13" s="159" t="str">
        <f t="shared" si="5"/>
        <v/>
      </c>
      <c r="AB13" s="159" t="str">
        <f t="shared" si="5"/>
        <v/>
      </c>
      <c r="AC13" s="159" t="str">
        <f t="shared" si="5"/>
        <v/>
      </c>
      <c r="AD13" s="159" t="str">
        <f t="shared" si="5"/>
        <v/>
      </c>
      <c r="AE13" s="159" t="str">
        <f t="shared" si="5"/>
        <v/>
      </c>
      <c r="AF13" s="159" t="str">
        <f t="shared" si="5"/>
        <v/>
      </c>
      <c r="AG13" s="159" t="str">
        <f t="shared" si="5"/>
        <v/>
      </c>
      <c r="AH13" s="159" t="str">
        <f t="shared" si="5"/>
        <v/>
      </c>
      <c r="AI13" s="159" t="str">
        <f t="shared" si="5"/>
        <v/>
      </c>
      <c r="AJ13" s="159" t="str">
        <f t="shared" si="5"/>
        <v/>
      </c>
      <c r="AK13" s="159" t="str">
        <f t="shared" si="5"/>
        <v/>
      </c>
      <c r="AL13" s="159" t="str">
        <f t="shared" si="5"/>
        <v/>
      </c>
      <c r="AM13" s="159" t="str">
        <f t="shared" si="5"/>
        <v/>
      </c>
      <c r="AN13" s="159" t="str">
        <f t="shared" si="5"/>
        <v/>
      </c>
      <c r="AO13" s="159" t="str">
        <f t="shared" si="5"/>
        <v/>
      </c>
      <c r="AP13" s="159" t="str">
        <f t="shared" si="5"/>
        <v/>
      </c>
      <c r="AQ13" s="159" t="str">
        <f t="shared" si="5"/>
        <v/>
      </c>
      <c r="AR13" s="159" t="str">
        <f t="shared" si="5"/>
        <v/>
      </c>
      <c r="AS13" s="159" t="str">
        <f t="shared" si="5"/>
        <v/>
      </c>
      <c r="AT13" s="159" t="str">
        <f t="shared" si="5"/>
        <v/>
      </c>
      <c r="AU13" s="159" t="str">
        <f t="shared" si="5"/>
        <v/>
      </c>
      <c r="AV13" s="159" t="str">
        <f t="shared" si="5"/>
        <v/>
      </c>
      <c r="AW13" s="159" t="str">
        <f t="shared" si="5"/>
        <v/>
      </c>
      <c r="AX13" s="159" t="str">
        <f t="shared" si="5"/>
        <v/>
      </c>
      <c r="AY13" s="159" t="str">
        <f t="shared" si="5"/>
        <v/>
      </c>
      <c r="AZ13" s="159" t="str">
        <f t="shared" si="5"/>
        <v/>
      </c>
      <c r="BA13" s="159" t="str">
        <f t="shared" si="5"/>
        <v/>
      </c>
      <c r="BB13" s="159" t="str">
        <f t="shared" si="5"/>
        <v/>
      </c>
      <c r="BC13" s="159" t="str">
        <f t="shared" si="5"/>
        <v/>
      </c>
      <c r="BD13" s="159" t="str">
        <f t="shared" si="5"/>
        <v/>
      </c>
      <c r="BE13" s="159" t="str">
        <f t="shared" si="5"/>
        <v/>
      </c>
      <c r="BF13" s="159" t="str">
        <f t="shared" si="5"/>
        <v/>
      </c>
    </row>
    <row r="14" spans="2:58">
      <c r="G14" s="60"/>
      <c r="I14" s="1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65"/>
      <c r="BD14" s="165"/>
      <c r="BE14" s="165"/>
      <c r="BF14" s="165"/>
    </row>
    <row r="15" spans="2:58">
      <c r="E15" s="6" t="s">
        <v>615</v>
      </c>
      <c r="F15" s="19" t="s">
        <v>1</v>
      </c>
      <c r="G15" s="60"/>
      <c r="I15" s="75" t="str">
        <f>IFERROR(I6-I9,"")</f>
        <v/>
      </c>
      <c r="J15" s="166" t="str">
        <f t="shared" ref="J15:BF15" si="6">IFERROR(J6-J9,"")</f>
        <v/>
      </c>
      <c r="K15" s="166" t="str">
        <f t="shared" si="6"/>
        <v/>
      </c>
      <c r="L15" s="166" t="str">
        <f t="shared" si="6"/>
        <v/>
      </c>
      <c r="M15" s="166" t="str">
        <f t="shared" si="6"/>
        <v/>
      </c>
      <c r="N15" s="166" t="str">
        <f t="shared" si="6"/>
        <v/>
      </c>
      <c r="O15" s="166" t="str">
        <f t="shared" si="6"/>
        <v/>
      </c>
      <c r="P15" s="166" t="str">
        <f t="shared" si="6"/>
        <v/>
      </c>
      <c r="Q15" s="166" t="str">
        <f t="shared" si="6"/>
        <v/>
      </c>
      <c r="R15" s="166" t="str">
        <f t="shared" si="6"/>
        <v/>
      </c>
      <c r="S15" s="166" t="str">
        <f t="shared" si="6"/>
        <v/>
      </c>
      <c r="T15" s="166" t="str">
        <f t="shared" si="6"/>
        <v/>
      </c>
      <c r="U15" s="166" t="str">
        <f t="shared" si="6"/>
        <v/>
      </c>
      <c r="V15" s="166" t="str">
        <f t="shared" si="6"/>
        <v/>
      </c>
      <c r="W15" s="166" t="str">
        <f t="shared" si="6"/>
        <v/>
      </c>
      <c r="X15" s="166" t="str">
        <f t="shared" si="6"/>
        <v/>
      </c>
      <c r="Y15" s="166" t="str">
        <f t="shared" si="6"/>
        <v/>
      </c>
      <c r="Z15" s="166" t="str">
        <f t="shared" si="6"/>
        <v/>
      </c>
      <c r="AA15" s="166" t="str">
        <f t="shared" si="6"/>
        <v/>
      </c>
      <c r="AB15" s="166" t="str">
        <f t="shared" si="6"/>
        <v/>
      </c>
      <c r="AC15" s="166" t="str">
        <f t="shared" si="6"/>
        <v/>
      </c>
      <c r="AD15" s="166" t="str">
        <f t="shared" si="6"/>
        <v/>
      </c>
      <c r="AE15" s="166" t="str">
        <f t="shared" si="6"/>
        <v/>
      </c>
      <c r="AF15" s="166" t="str">
        <f t="shared" si="6"/>
        <v/>
      </c>
      <c r="AG15" s="166" t="str">
        <f t="shared" si="6"/>
        <v/>
      </c>
      <c r="AH15" s="166" t="str">
        <f t="shared" si="6"/>
        <v/>
      </c>
      <c r="AI15" s="166" t="str">
        <f t="shared" si="6"/>
        <v/>
      </c>
      <c r="AJ15" s="166" t="str">
        <f t="shared" si="6"/>
        <v/>
      </c>
      <c r="AK15" s="166" t="str">
        <f t="shared" si="6"/>
        <v/>
      </c>
      <c r="AL15" s="166" t="str">
        <f t="shared" si="6"/>
        <v/>
      </c>
      <c r="AM15" s="166" t="str">
        <f t="shared" si="6"/>
        <v/>
      </c>
      <c r="AN15" s="166" t="str">
        <f t="shared" si="6"/>
        <v/>
      </c>
      <c r="AO15" s="166" t="str">
        <f t="shared" si="6"/>
        <v/>
      </c>
      <c r="AP15" s="166" t="str">
        <f t="shared" si="6"/>
        <v/>
      </c>
      <c r="AQ15" s="166" t="str">
        <f t="shared" si="6"/>
        <v/>
      </c>
      <c r="AR15" s="166" t="str">
        <f t="shared" si="6"/>
        <v/>
      </c>
      <c r="AS15" s="166" t="str">
        <f t="shared" si="6"/>
        <v/>
      </c>
      <c r="AT15" s="166" t="str">
        <f t="shared" si="6"/>
        <v/>
      </c>
      <c r="AU15" s="166" t="str">
        <f t="shared" si="6"/>
        <v/>
      </c>
      <c r="AV15" s="166" t="str">
        <f t="shared" si="6"/>
        <v/>
      </c>
      <c r="AW15" s="166" t="str">
        <f t="shared" si="6"/>
        <v/>
      </c>
      <c r="AX15" s="166" t="str">
        <f t="shared" si="6"/>
        <v/>
      </c>
      <c r="AY15" s="166" t="str">
        <f t="shared" si="6"/>
        <v/>
      </c>
      <c r="AZ15" s="166" t="str">
        <f t="shared" si="6"/>
        <v/>
      </c>
      <c r="BA15" s="166" t="str">
        <f t="shared" si="6"/>
        <v/>
      </c>
      <c r="BB15" s="166" t="str">
        <f t="shared" si="6"/>
        <v/>
      </c>
      <c r="BC15" s="166" t="str">
        <f t="shared" si="6"/>
        <v/>
      </c>
      <c r="BD15" s="166" t="str">
        <f t="shared" si="6"/>
        <v/>
      </c>
      <c r="BE15" s="166" t="str">
        <f t="shared" si="6"/>
        <v/>
      </c>
      <c r="BF15" s="166" t="str">
        <f t="shared" si="6"/>
        <v/>
      </c>
    </row>
    <row r="16" spans="2:58">
      <c r="E16" s="6" t="s">
        <v>729</v>
      </c>
      <c r="F16" s="19" t="s">
        <v>0</v>
      </c>
      <c r="I16" s="96" t="str">
        <f>IF(ISNUMBER(I15),I15/I6,"")</f>
        <v/>
      </c>
      <c r="J16" s="96" t="str">
        <f t="shared" ref="J16:BF16" si="7">IF(ISNUMBER(J15),J15/J6,"")</f>
        <v/>
      </c>
      <c r="K16" s="96" t="str">
        <f t="shared" si="7"/>
        <v/>
      </c>
      <c r="L16" s="96" t="str">
        <f t="shared" si="7"/>
        <v/>
      </c>
      <c r="M16" s="96" t="str">
        <f t="shared" si="7"/>
        <v/>
      </c>
      <c r="N16" s="96" t="str">
        <f t="shared" si="7"/>
        <v/>
      </c>
      <c r="O16" s="96" t="str">
        <f t="shared" si="7"/>
        <v/>
      </c>
      <c r="P16" s="96" t="str">
        <f t="shared" si="7"/>
        <v/>
      </c>
      <c r="Q16" s="96" t="str">
        <f t="shared" si="7"/>
        <v/>
      </c>
      <c r="R16" s="96" t="str">
        <f t="shared" si="7"/>
        <v/>
      </c>
      <c r="S16" s="96" t="str">
        <f t="shared" si="7"/>
        <v/>
      </c>
      <c r="T16" s="96" t="str">
        <f t="shared" si="7"/>
        <v/>
      </c>
      <c r="U16" s="96" t="str">
        <f t="shared" si="7"/>
        <v/>
      </c>
      <c r="V16" s="96" t="str">
        <f t="shared" si="7"/>
        <v/>
      </c>
      <c r="W16" s="96" t="str">
        <f t="shared" si="7"/>
        <v/>
      </c>
      <c r="X16" s="96" t="str">
        <f t="shared" si="7"/>
        <v/>
      </c>
      <c r="Y16" s="96" t="str">
        <f t="shared" si="7"/>
        <v/>
      </c>
      <c r="Z16" s="96" t="str">
        <f t="shared" si="7"/>
        <v/>
      </c>
      <c r="AA16" s="96" t="str">
        <f t="shared" si="7"/>
        <v/>
      </c>
      <c r="AB16" s="96" t="str">
        <f t="shared" si="7"/>
        <v/>
      </c>
      <c r="AC16" s="96" t="str">
        <f t="shared" si="7"/>
        <v/>
      </c>
      <c r="AD16" s="96" t="str">
        <f t="shared" si="7"/>
        <v/>
      </c>
      <c r="AE16" s="96" t="str">
        <f t="shared" si="7"/>
        <v/>
      </c>
      <c r="AF16" s="96" t="str">
        <f t="shared" si="7"/>
        <v/>
      </c>
      <c r="AG16" s="96" t="str">
        <f t="shared" si="7"/>
        <v/>
      </c>
      <c r="AH16" s="96" t="str">
        <f t="shared" si="7"/>
        <v/>
      </c>
      <c r="AI16" s="96" t="str">
        <f t="shared" si="7"/>
        <v/>
      </c>
      <c r="AJ16" s="96" t="str">
        <f t="shared" si="7"/>
        <v/>
      </c>
      <c r="AK16" s="96" t="str">
        <f t="shared" si="7"/>
        <v/>
      </c>
      <c r="AL16" s="96" t="str">
        <f t="shared" si="7"/>
        <v/>
      </c>
      <c r="AM16" s="96" t="str">
        <f t="shared" si="7"/>
        <v/>
      </c>
      <c r="AN16" s="96" t="str">
        <f t="shared" si="7"/>
        <v/>
      </c>
      <c r="AO16" s="96" t="str">
        <f t="shared" si="7"/>
        <v/>
      </c>
      <c r="AP16" s="96" t="str">
        <f t="shared" si="7"/>
        <v/>
      </c>
      <c r="AQ16" s="96" t="str">
        <f t="shared" si="7"/>
        <v/>
      </c>
      <c r="AR16" s="96" t="str">
        <f t="shared" si="7"/>
        <v/>
      </c>
      <c r="AS16" s="96" t="str">
        <f t="shared" si="7"/>
        <v/>
      </c>
      <c r="AT16" s="96" t="str">
        <f t="shared" si="7"/>
        <v/>
      </c>
      <c r="AU16" s="96" t="str">
        <f t="shared" si="7"/>
        <v/>
      </c>
      <c r="AV16" s="96" t="str">
        <f t="shared" si="7"/>
        <v/>
      </c>
      <c r="AW16" s="96" t="str">
        <f t="shared" si="7"/>
        <v/>
      </c>
      <c r="AX16" s="96" t="str">
        <f t="shared" si="7"/>
        <v/>
      </c>
      <c r="AY16" s="96" t="str">
        <f t="shared" si="7"/>
        <v/>
      </c>
      <c r="AZ16" s="96" t="str">
        <f t="shared" si="7"/>
        <v/>
      </c>
      <c r="BA16" s="96" t="str">
        <f t="shared" si="7"/>
        <v/>
      </c>
      <c r="BB16" s="96" t="str">
        <f t="shared" si="7"/>
        <v/>
      </c>
      <c r="BC16" s="96" t="str">
        <f t="shared" si="7"/>
        <v/>
      </c>
      <c r="BD16" s="96" t="str">
        <f t="shared" si="7"/>
        <v/>
      </c>
      <c r="BE16" s="96" t="str">
        <f t="shared" si="7"/>
        <v/>
      </c>
      <c r="BF16" s="96" t="str">
        <f t="shared" si="7"/>
        <v/>
      </c>
    </row>
    <row r="17" spans="2:58" ht="30" customHeight="1">
      <c r="I17" s="61" t="str">
        <f>IF(I$3=0,"",IF(I16&lt;0,"margin squeeze!",""))</f>
        <v/>
      </c>
      <c r="J17" s="61" t="str">
        <f t="shared" ref="J17:BB17" si="8">IF(J$3=0,"",IF(J16&lt;0,"margin squeeze!",""))</f>
        <v/>
      </c>
      <c r="K17" s="61" t="str">
        <f t="shared" si="8"/>
        <v/>
      </c>
      <c r="L17" s="61" t="str">
        <f t="shared" si="8"/>
        <v/>
      </c>
      <c r="M17" s="61" t="str">
        <f t="shared" si="8"/>
        <v/>
      </c>
      <c r="N17" s="61" t="str">
        <f t="shared" si="8"/>
        <v/>
      </c>
      <c r="O17" s="61" t="str">
        <f t="shared" si="8"/>
        <v/>
      </c>
      <c r="P17" s="61" t="str">
        <f t="shared" si="8"/>
        <v/>
      </c>
      <c r="Q17" s="61" t="str">
        <f t="shared" si="8"/>
        <v/>
      </c>
      <c r="R17" s="61" t="str">
        <f t="shared" si="8"/>
        <v/>
      </c>
      <c r="S17" s="61" t="str">
        <f t="shared" si="8"/>
        <v/>
      </c>
      <c r="T17" s="61" t="str">
        <f t="shared" si="8"/>
        <v/>
      </c>
      <c r="U17" s="61" t="str">
        <f t="shared" si="8"/>
        <v/>
      </c>
      <c r="V17" s="61" t="str">
        <f t="shared" si="8"/>
        <v/>
      </c>
      <c r="W17" s="61" t="str">
        <f t="shared" si="8"/>
        <v/>
      </c>
      <c r="X17" s="61" t="str">
        <f t="shared" si="8"/>
        <v/>
      </c>
      <c r="Y17" s="61" t="str">
        <f t="shared" si="8"/>
        <v/>
      </c>
      <c r="Z17" s="61" t="str">
        <f t="shared" si="8"/>
        <v/>
      </c>
      <c r="AA17" s="61" t="str">
        <f t="shared" si="8"/>
        <v/>
      </c>
      <c r="AB17" s="61" t="str">
        <f t="shared" si="8"/>
        <v/>
      </c>
      <c r="AC17" s="61" t="str">
        <f t="shared" si="8"/>
        <v/>
      </c>
      <c r="AD17" s="61" t="str">
        <f t="shared" si="8"/>
        <v/>
      </c>
      <c r="AE17" s="61" t="str">
        <f t="shared" si="8"/>
        <v/>
      </c>
      <c r="AF17" s="61" t="str">
        <f t="shared" si="8"/>
        <v/>
      </c>
      <c r="AG17" s="61" t="str">
        <f t="shared" si="8"/>
        <v/>
      </c>
      <c r="AH17" s="61" t="str">
        <f t="shared" si="8"/>
        <v/>
      </c>
      <c r="AI17" s="61" t="str">
        <f t="shared" si="8"/>
        <v/>
      </c>
      <c r="AJ17" s="61" t="str">
        <f t="shared" si="8"/>
        <v/>
      </c>
      <c r="AK17" s="61" t="str">
        <f t="shared" si="8"/>
        <v/>
      </c>
      <c r="AL17" s="61" t="str">
        <f t="shared" si="8"/>
        <v/>
      </c>
      <c r="AM17" s="61" t="str">
        <f t="shared" si="8"/>
        <v/>
      </c>
      <c r="AN17" s="61" t="str">
        <f t="shared" si="8"/>
        <v/>
      </c>
      <c r="AO17" s="61" t="str">
        <f t="shared" si="8"/>
        <v/>
      </c>
      <c r="AP17" s="61" t="str">
        <f t="shared" si="8"/>
        <v/>
      </c>
      <c r="AQ17" s="61" t="str">
        <f t="shared" si="8"/>
        <v/>
      </c>
      <c r="AR17" s="61" t="str">
        <f t="shared" si="8"/>
        <v/>
      </c>
      <c r="AS17" s="61" t="str">
        <f t="shared" si="8"/>
        <v/>
      </c>
      <c r="AT17" s="61" t="str">
        <f t="shared" si="8"/>
        <v/>
      </c>
      <c r="AU17" s="61" t="str">
        <f t="shared" si="8"/>
        <v/>
      </c>
      <c r="AV17" s="61" t="str">
        <f t="shared" si="8"/>
        <v/>
      </c>
      <c r="AW17" s="61" t="str">
        <f t="shared" si="8"/>
        <v/>
      </c>
      <c r="AX17" s="61" t="str">
        <f t="shared" si="8"/>
        <v/>
      </c>
      <c r="AY17" s="61" t="str">
        <f t="shared" si="8"/>
        <v/>
      </c>
      <c r="AZ17" s="61" t="str">
        <f t="shared" si="8"/>
        <v/>
      </c>
      <c r="BA17" s="61" t="str">
        <f t="shared" si="8"/>
        <v/>
      </c>
      <c r="BB17" s="61" t="str">
        <f t="shared" si="8"/>
        <v/>
      </c>
      <c r="BC17" s="61" t="str">
        <f t="shared" ref="BC17:BF17" si="9">IF(BC$3=0,"",IF(BC16&lt;0,"margin squeeze!",""))</f>
        <v/>
      </c>
      <c r="BD17" s="61" t="str">
        <f t="shared" si="9"/>
        <v/>
      </c>
      <c r="BE17" s="61" t="str">
        <f t="shared" si="9"/>
        <v/>
      </c>
      <c r="BF17" s="61" t="str">
        <f t="shared" si="9"/>
        <v/>
      </c>
    </row>
    <row r="18" spans="2:58">
      <c r="I18" s="228"/>
      <c r="J18" s="228"/>
      <c r="K18" s="228"/>
      <c r="L18" s="228"/>
      <c r="M18" s="228"/>
      <c r="N18" s="228"/>
      <c r="O18" s="228"/>
      <c r="P18" s="228"/>
      <c r="Q18" s="228"/>
      <c r="R18" s="228"/>
      <c r="S18" s="228"/>
      <c r="T18" s="228"/>
      <c r="U18" s="228"/>
      <c r="V18" s="228"/>
      <c r="W18" s="228"/>
      <c r="X18" s="228"/>
      <c r="Y18" s="228"/>
      <c r="Z18" s="228"/>
      <c r="AA18" s="228"/>
      <c r="AB18" s="228"/>
      <c r="AC18" s="228"/>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61"/>
      <c r="BD18" s="161"/>
      <c r="BE18" s="161"/>
      <c r="BF18" s="161"/>
    </row>
    <row r="19" spans="2:58">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61"/>
      <c r="BD19" s="161"/>
      <c r="BE19" s="161"/>
      <c r="BF19" s="161"/>
    </row>
    <row r="20" spans="2:58">
      <c r="C20" s="6" t="s">
        <v>1049</v>
      </c>
      <c r="H20" s="19"/>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61"/>
      <c r="BD20" s="161"/>
      <c r="BE20" s="161"/>
      <c r="BF20" s="161"/>
    </row>
    <row r="21" spans="2:58">
      <c r="C21" s="40" t="s">
        <v>1050</v>
      </c>
      <c r="H21" s="19"/>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61"/>
      <c r="BD21" s="161"/>
      <c r="BE21" s="161"/>
      <c r="BF21" s="161"/>
    </row>
    <row r="22" spans="2:58">
      <c r="D22" s="6" t="s">
        <v>616</v>
      </c>
      <c r="G22" s="19"/>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5"/>
      <c r="BB22" s="105"/>
      <c r="BC22" s="161"/>
      <c r="BD22" s="161"/>
      <c r="BE22" s="161"/>
      <c r="BF22" s="161"/>
    </row>
    <row r="23" spans="2:58">
      <c r="E23" t="s">
        <v>617</v>
      </c>
      <c r="F23" s="19" t="s">
        <v>1</v>
      </c>
      <c r="I23" s="159" t="str">
        <f>IF(LEN(I3)*1&gt;0,IFERROR(Aprēķins!I15,0),"")</f>
        <v/>
      </c>
      <c r="J23" s="159" t="str">
        <f>IF(LEN(J3)*1&gt;0,IFERROR(Aprēķins!J15,0),"")</f>
        <v/>
      </c>
      <c r="K23" s="159" t="str">
        <f>IF(LEN(K3)*1&gt;0,IFERROR(Aprēķins!K15,0),"")</f>
        <v/>
      </c>
      <c r="L23" s="159" t="str">
        <f>IF(LEN(L3)*1&gt;0,IFERROR(Aprēķins!L15,0),"")</f>
        <v/>
      </c>
      <c r="M23" s="159" t="str">
        <f>IF(LEN(M3)*1&gt;0,IFERROR(Aprēķins!M15,0),"")</f>
        <v/>
      </c>
      <c r="N23" s="159" t="str">
        <f>IF(LEN(N3)*1&gt;0,IFERROR(Aprēķins!N15,0),"")</f>
        <v/>
      </c>
      <c r="O23" s="159" t="str">
        <f>IF(LEN(O3)*1&gt;0,IFERROR(Aprēķins!O15,0),"")</f>
        <v/>
      </c>
      <c r="P23" s="159" t="str">
        <f>IF(LEN(P3)*1&gt;0,IFERROR(Aprēķins!P15,0),"")</f>
        <v/>
      </c>
      <c r="Q23" s="159" t="str">
        <f>IF(LEN(Q3)*1&gt;0,IFERROR(Aprēķins!Q15,0),"")</f>
        <v/>
      </c>
      <c r="R23" s="159" t="str">
        <f>IF(LEN(R3)*1&gt;0,IFERROR(Aprēķins!R15,0),"")</f>
        <v/>
      </c>
      <c r="S23" s="159" t="str">
        <f>IF(LEN(S3)*1&gt;0,IFERROR(Aprēķins!S15,0),"")</f>
        <v/>
      </c>
      <c r="T23" s="159" t="str">
        <f>IF(LEN(T3)*1&gt;0,IFERROR(Aprēķins!T15,0),"")</f>
        <v/>
      </c>
      <c r="U23" s="159" t="str">
        <f>IF(LEN(U3)*1&gt;0,IFERROR(Aprēķins!U15,0),"")</f>
        <v/>
      </c>
      <c r="V23" s="159" t="str">
        <f>IF(LEN(V3)*1&gt;0,IFERROR(Aprēķins!V15,0),"")</f>
        <v/>
      </c>
      <c r="W23" s="159" t="str">
        <f>IF(LEN(W3)*1&gt;0,IFERROR(Aprēķins!W15,0),"")</f>
        <v/>
      </c>
      <c r="X23" s="159" t="str">
        <f>IF(LEN(X3)*1&gt;0,IFERROR(Aprēķins!X15,0),"")</f>
        <v/>
      </c>
      <c r="Y23" s="159" t="str">
        <f>IF(LEN(Y3)*1&gt;0,IFERROR(Aprēķins!Y15,0),"")</f>
        <v/>
      </c>
      <c r="Z23" s="159" t="str">
        <f>IF(LEN(Z3)*1&gt;0,IFERROR(Aprēķins!Z15,0),"")</f>
        <v/>
      </c>
      <c r="AA23" s="159" t="str">
        <f>IF(LEN(AA3)*1&gt;0,IFERROR(Aprēķins!AA15,0),"")</f>
        <v/>
      </c>
      <c r="AB23" s="159" t="str">
        <f>IF(LEN(AB3)*1&gt;0,IFERROR(Aprēķins!AB15,0),"")</f>
        <v/>
      </c>
      <c r="AC23" s="159" t="str">
        <f>IF(LEN(AC3)*1&gt;0,IFERROR(Aprēķins!AC15,0),"")</f>
        <v/>
      </c>
      <c r="AD23" s="159" t="str">
        <f>IF(LEN(AD3)*1&gt;0,IFERROR(Aprēķins!AD15,0),"")</f>
        <v/>
      </c>
      <c r="AE23" s="159" t="str">
        <f>IF(LEN(AE3)*1&gt;0,IFERROR(Aprēķins!AE15,0),"")</f>
        <v/>
      </c>
      <c r="AF23" s="159" t="str">
        <f>IF(LEN(AF3)*1&gt;0,IFERROR(Aprēķins!AF15,0),"")</f>
        <v/>
      </c>
      <c r="AG23" s="159" t="str">
        <f>IF(LEN(AG3)*1&gt;0,IFERROR(Aprēķins!AG15,0),"")</f>
        <v/>
      </c>
      <c r="AH23" s="159" t="str">
        <f>IF(LEN(AH3)*1&gt;0,IFERROR(Aprēķins!AH15,0),"")</f>
        <v/>
      </c>
      <c r="AI23" s="159" t="str">
        <f>IF(LEN(AI3)*1&gt;0,IFERROR(Aprēķins!AI15,0),"")</f>
        <v/>
      </c>
      <c r="AJ23" s="159" t="str">
        <f>IF(LEN(AJ3)*1&gt;0,IFERROR(Aprēķins!AJ15,0),"")</f>
        <v/>
      </c>
      <c r="AK23" s="159" t="str">
        <f>IF(LEN(AK3)*1&gt;0,IFERROR(Aprēķins!AK15,0),"")</f>
        <v/>
      </c>
      <c r="AL23" s="159" t="str">
        <f>IF(LEN(AL3)*1&gt;0,IFERROR(Aprēķins!AL15,0),"")</f>
        <v/>
      </c>
      <c r="AM23" s="159" t="str">
        <f>IF(LEN(AM3)*1&gt;0,IFERROR(Aprēķins!AM15,0),"")</f>
        <v/>
      </c>
      <c r="AN23" s="159" t="str">
        <f>IF(LEN(AN3)*1&gt;0,IFERROR(Aprēķins!AN15,0),"")</f>
        <v/>
      </c>
      <c r="AO23" s="159" t="str">
        <f>IF(LEN(AO3)*1&gt;0,IFERROR(Aprēķins!AO15,0),"")</f>
        <v/>
      </c>
      <c r="AP23" s="159" t="str">
        <f>IF(LEN(AP3)*1&gt;0,IFERROR(Aprēķins!AP15,0),"")</f>
        <v/>
      </c>
      <c r="AQ23" s="159" t="str">
        <f>IF(LEN(AQ3)*1&gt;0,IFERROR(Aprēķins!AQ15,0),"")</f>
        <v/>
      </c>
      <c r="AR23" s="159" t="str">
        <f>IF(LEN(AR3)*1&gt;0,IFERROR(Aprēķins!AR15,0),"")</f>
        <v/>
      </c>
      <c r="AS23" s="159" t="str">
        <f>IF(LEN(AS3)*1&gt;0,IFERROR(Aprēķins!AS15,0),"")</f>
        <v/>
      </c>
      <c r="AT23" s="159" t="str">
        <f>IF(LEN(AT3)*1&gt;0,IFERROR(Aprēķins!AT15,0),"")</f>
        <v/>
      </c>
      <c r="AU23" s="159" t="str">
        <f>IF(LEN(AU3)*1&gt;0,IFERROR(Aprēķins!AU15,0),"")</f>
        <v/>
      </c>
      <c r="AV23" s="159" t="str">
        <f>IF(LEN(AV3)*1&gt;0,IFERROR(Aprēķins!AV15,0),"")</f>
        <v/>
      </c>
      <c r="AW23" s="159" t="str">
        <f>IF(LEN(AW3)*1&gt;0,IFERROR(Aprēķins!AW15,0),"")</f>
        <v/>
      </c>
      <c r="AX23" s="159" t="str">
        <f>IF(LEN(AX3)*1&gt;0,IFERROR(Aprēķins!AX15,0),"")</f>
        <v/>
      </c>
      <c r="AY23" s="159" t="str">
        <f>IF(LEN(AY3)*1&gt;0,IFERROR(Aprēķins!AY15,0),"")</f>
        <v/>
      </c>
      <c r="AZ23" s="159" t="str">
        <f>IF(LEN(AZ3)*1&gt;0,IFERROR(Aprēķins!AZ15,0),"")</f>
        <v/>
      </c>
      <c r="BA23" s="159" t="str">
        <f>IF(LEN(BA3)*1&gt;0,IFERROR(Aprēķins!BA15,0),"")</f>
        <v/>
      </c>
      <c r="BB23" s="159" t="str">
        <f>IF(LEN(BB3)*1&gt;0,IFERROR(Aprēķins!BB15,0),"")</f>
        <v/>
      </c>
      <c r="BC23" s="159" t="str">
        <f>IF(LEN(BC3)*1&gt;0,IFERROR(Aprēķins!BC15,0),"")</f>
        <v/>
      </c>
      <c r="BD23" s="159" t="str">
        <f>IF(LEN(BD3)*1&gt;0,IFERROR(Aprēķins!BD15,0),"")</f>
        <v/>
      </c>
      <c r="BE23" s="159" t="str">
        <f>IF(LEN(BE3)*1&gt;0,IFERROR(Aprēķins!BE15,0),"")</f>
        <v/>
      </c>
      <c r="BF23" s="159" t="str">
        <f>IF(LEN(BF3)*1&gt;0,IFERROR(Aprēķins!BF15,0),"")</f>
        <v/>
      </c>
    </row>
    <row r="24" spans="2:58">
      <c r="E24" t="s">
        <v>935</v>
      </c>
      <c r="F24" s="19" t="s">
        <v>1</v>
      </c>
      <c r="I24" s="86" t="str">
        <f>IF(LEN(I3)*1&gt;0,IFERROR(Aprēķins!I23,0),"")</f>
        <v/>
      </c>
      <c r="J24" s="159" t="str">
        <f>IF(LEN(J3)*1&gt;0,IFERROR(Aprēķins!J23,0),"")</f>
        <v/>
      </c>
      <c r="K24" s="159" t="str">
        <f>IF(LEN(K3)*1&gt;0,IFERROR(Aprēķins!K23,0),"")</f>
        <v/>
      </c>
      <c r="L24" s="159" t="str">
        <f>IF(LEN(L3)*1&gt;0,IFERROR(Aprēķins!L23,0),"")</f>
        <v/>
      </c>
      <c r="M24" s="159" t="str">
        <f>IF(LEN(M3)*1&gt;0,IFERROR(Aprēķins!M23,0),"")</f>
        <v/>
      </c>
      <c r="N24" s="159" t="str">
        <f>IF(LEN(N3)*1&gt;0,IFERROR(Aprēķins!N23,0),"")</f>
        <v/>
      </c>
      <c r="O24" s="159" t="str">
        <f>IF(LEN(O3)*1&gt;0,IFERROR(Aprēķins!O23,0),"")</f>
        <v/>
      </c>
      <c r="P24" s="159" t="str">
        <f>IF(LEN(P3)*1&gt;0,IFERROR(Aprēķins!P23,0),"")</f>
        <v/>
      </c>
      <c r="Q24" s="159" t="str">
        <f>IF(LEN(Q3)*1&gt;0,IFERROR(Aprēķins!Q23,0),"")</f>
        <v/>
      </c>
      <c r="R24" s="159" t="str">
        <f>IF(LEN(R3)*1&gt;0,IFERROR(Aprēķins!R23,0),"")</f>
        <v/>
      </c>
      <c r="S24" s="159" t="str">
        <f>IF(LEN(S3)*1&gt;0,IFERROR(Aprēķins!S23,0),"")</f>
        <v/>
      </c>
      <c r="T24" s="159" t="str">
        <f>IF(LEN(T3)*1&gt;0,IFERROR(Aprēķins!T23,0),"")</f>
        <v/>
      </c>
      <c r="U24" s="159" t="str">
        <f>IF(LEN(U3)*1&gt;0,IFERROR(Aprēķins!U23,0),"")</f>
        <v/>
      </c>
      <c r="V24" s="159" t="str">
        <f>IF(LEN(V3)*1&gt;0,IFERROR(Aprēķins!V23,0),"")</f>
        <v/>
      </c>
      <c r="W24" s="159" t="str">
        <f>IF(LEN(W3)*1&gt;0,IFERROR(Aprēķins!W23,0),"")</f>
        <v/>
      </c>
      <c r="X24" s="159" t="str">
        <f>IF(LEN(X3)*1&gt;0,IFERROR(Aprēķins!X23,0),"")</f>
        <v/>
      </c>
      <c r="Y24" s="159" t="str">
        <f>IF(LEN(Y3)*1&gt;0,IFERROR(Aprēķins!Y23,0),"")</f>
        <v/>
      </c>
      <c r="Z24" s="159" t="str">
        <f>IF(LEN(Z3)*1&gt;0,IFERROR(Aprēķins!Z23,0),"")</f>
        <v/>
      </c>
      <c r="AA24" s="159" t="str">
        <f>IF(LEN(AA3)*1&gt;0,IFERROR(Aprēķins!AA23,0),"")</f>
        <v/>
      </c>
      <c r="AB24" s="159" t="str">
        <f>IF(LEN(AB3)*1&gt;0,IFERROR(Aprēķins!AB23,0),"")</f>
        <v/>
      </c>
      <c r="AC24" s="159" t="str">
        <f>IF(LEN(AC3)*1&gt;0,IFERROR(Aprēķins!AC23,0),"")</f>
        <v/>
      </c>
      <c r="AD24" s="159" t="str">
        <f>IF(LEN(AD3)*1&gt;0,IFERROR(Aprēķins!AD23,0),"")</f>
        <v/>
      </c>
      <c r="AE24" s="159" t="str">
        <f>IF(LEN(AE3)*1&gt;0,IFERROR(Aprēķins!AE23,0),"")</f>
        <v/>
      </c>
      <c r="AF24" s="159" t="str">
        <f>IF(LEN(AF3)*1&gt;0,IFERROR(Aprēķins!AF23,0),"")</f>
        <v/>
      </c>
      <c r="AG24" s="159" t="str">
        <f>IF(LEN(AG3)*1&gt;0,IFERROR(Aprēķins!AG23,0),"")</f>
        <v/>
      </c>
      <c r="AH24" s="159" t="str">
        <f>IF(LEN(AH3)*1&gt;0,IFERROR(Aprēķins!AH23,0),"")</f>
        <v/>
      </c>
      <c r="AI24" s="159" t="str">
        <f>IF(LEN(AI3)*1&gt;0,IFERROR(Aprēķins!AI23,0),"")</f>
        <v/>
      </c>
      <c r="AJ24" s="159" t="str">
        <f>IF(LEN(AJ3)*1&gt;0,IFERROR(Aprēķins!AJ23,0),"")</f>
        <v/>
      </c>
      <c r="AK24" s="159" t="str">
        <f>IF(LEN(AK3)*1&gt;0,IFERROR(Aprēķins!AK23,0),"")</f>
        <v/>
      </c>
      <c r="AL24" s="159" t="str">
        <f>IF(LEN(AL3)*1&gt;0,IFERROR(Aprēķins!AL23,0),"")</f>
        <v/>
      </c>
      <c r="AM24" s="159" t="str">
        <f>IF(LEN(AM3)*1&gt;0,IFERROR(Aprēķins!AM23,0),"")</f>
        <v/>
      </c>
      <c r="AN24" s="159" t="str">
        <f>IF(LEN(AN3)*1&gt;0,IFERROR(Aprēķins!AN23,0),"")</f>
        <v/>
      </c>
      <c r="AO24" s="159" t="str">
        <f>IF(LEN(AO3)*1&gt;0,IFERROR(Aprēķins!AO23,0),"")</f>
        <v/>
      </c>
      <c r="AP24" s="159" t="str">
        <f>IF(LEN(AP3)*1&gt;0,IFERROR(Aprēķins!AP23,0),"")</f>
        <v/>
      </c>
      <c r="AQ24" s="159" t="str">
        <f>IF(LEN(AQ3)*1&gt;0,IFERROR(Aprēķins!AQ23,0),"")</f>
        <v/>
      </c>
      <c r="AR24" s="159" t="str">
        <f>IF(LEN(AR3)*1&gt;0,IFERROR(Aprēķins!AR23,0),"")</f>
        <v/>
      </c>
      <c r="AS24" s="159" t="str">
        <f>IF(LEN(AS3)*1&gt;0,IFERROR(Aprēķins!AS23,0),"")</f>
        <v/>
      </c>
      <c r="AT24" s="159" t="str">
        <f>IF(LEN(AT3)*1&gt;0,IFERROR(Aprēķins!AT23,0),"")</f>
        <v/>
      </c>
      <c r="AU24" s="159" t="str">
        <f>IF(LEN(AU3)*1&gt;0,IFERROR(Aprēķins!AU23,0),"")</f>
        <v/>
      </c>
      <c r="AV24" s="159" t="str">
        <f>IF(LEN(AV3)*1&gt;0,IFERROR(Aprēķins!AV23,0),"")</f>
        <v/>
      </c>
      <c r="AW24" s="159" t="str">
        <f>IF(LEN(AW3)*1&gt;0,IFERROR(Aprēķins!AW23,0),"")</f>
        <v/>
      </c>
      <c r="AX24" s="159" t="str">
        <f>IF(LEN(AX3)*1&gt;0,IFERROR(Aprēķins!AX23,0),"")</f>
        <v/>
      </c>
      <c r="AY24" s="159" t="str">
        <f>IF(LEN(AY3)*1&gt;0,IFERROR(Aprēķins!AY23,0),"")</f>
        <v/>
      </c>
      <c r="AZ24" s="159" t="str">
        <f>IF(LEN(AZ3)*1&gt;0,IFERROR(Aprēķins!AZ23,0),"")</f>
        <v/>
      </c>
      <c r="BA24" s="159" t="str">
        <f>IF(LEN(BA3)*1&gt;0,IFERROR(Aprēķins!BA23,0),"")</f>
        <v/>
      </c>
      <c r="BB24" s="159" t="str">
        <f>IF(LEN(BB3)*1&gt;0,IFERROR(Aprēķins!BB23,0),"")</f>
        <v/>
      </c>
      <c r="BC24" s="159" t="str">
        <f>IF(LEN(BC3)*1&gt;0,IFERROR(Aprēķins!BC23,0),"")</f>
        <v/>
      </c>
      <c r="BD24" s="159" t="str">
        <f>IF(LEN(BD3)*1&gt;0,IFERROR(Aprēķins!BD23,0),"")</f>
        <v/>
      </c>
      <c r="BE24" s="159" t="str">
        <f>IF(LEN(BE3)*1&gt;0,IFERROR(Aprēķins!BE23,0),"")</f>
        <v/>
      </c>
      <c r="BF24" s="159" t="str">
        <f>IF(LEN(BF3)*1&gt;0,IFERROR(Aprēķins!BF23,0),"")</f>
        <v/>
      </c>
    </row>
    <row r="25" spans="2:58">
      <c r="E25" t="s">
        <v>936</v>
      </c>
      <c r="F25" s="19" t="s">
        <v>1</v>
      </c>
      <c r="I25" s="86" t="str">
        <f>IF(LEN(I3)*1&gt;0,IFERROR(Aprēķins!I31,0),"")</f>
        <v/>
      </c>
      <c r="J25" s="159" t="str">
        <f>IF(LEN(J3)*1&gt;0,IFERROR(Aprēķins!J31,0),"")</f>
        <v/>
      </c>
      <c r="K25" s="159" t="str">
        <f>IF(LEN(K3)*1&gt;0,IFERROR(Aprēķins!K31,0),"")</f>
        <v/>
      </c>
      <c r="L25" s="159" t="str">
        <f>IF(LEN(L3)*1&gt;0,IFERROR(Aprēķins!L31,0),"")</f>
        <v/>
      </c>
      <c r="M25" s="159" t="str">
        <f>IF(LEN(M3)*1&gt;0,IFERROR(Aprēķins!M31,0),"")</f>
        <v/>
      </c>
      <c r="N25" s="159" t="str">
        <f>IF(LEN(N3)*1&gt;0,IFERROR(Aprēķins!N31,0),"")</f>
        <v/>
      </c>
      <c r="O25" s="159" t="str">
        <f>IF(LEN(O3)*1&gt;0,IFERROR(Aprēķins!O31,0),"")</f>
        <v/>
      </c>
      <c r="P25" s="159" t="str">
        <f>IF(LEN(P3)*1&gt;0,IFERROR(Aprēķins!P31,0),"")</f>
        <v/>
      </c>
      <c r="Q25" s="159" t="str">
        <f>IF(LEN(Q3)*1&gt;0,IFERROR(Aprēķins!Q31,0),"")</f>
        <v/>
      </c>
      <c r="R25" s="159" t="str">
        <f>IF(LEN(R3)*1&gt;0,IFERROR(Aprēķins!R31,0),"")</f>
        <v/>
      </c>
      <c r="S25" s="159" t="str">
        <f>IF(LEN(S3)*1&gt;0,IFERROR(Aprēķins!S31,0),"")</f>
        <v/>
      </c>
      <c r="T25" s="159" t="str">
        <f>IF(LEN(T3)*1&gt;0,IFERROR(Aprēķins!T31,0),"")</f>
        <v/>
      </c>
      <c r="U25" s="159" t="str">
        <f>IF(LEN(U3)*1&gt;0,IFERROR(Aprēķins!U31,0),"")</f>
        <v/>
      </c>
      <c r="V25" s="159" t="str">
        <f>IF(LEN(V3)*1&gt;0,IFERROR(Aprēķins!V31,0),"")</f>
        <v/>
      </c>
      <c r="W25" s="159" t="str">
        <f>IF(LEN(W3)*1&gt;0,IFERROR(Aprēķins!W31,0),"")</f>
        <v/>
      </c>
      <c r="X25" s="159" t="str">
        <f>IF(LEN(X3)*1&gt;0,IFERROR(Aprēķins!X31,0),"")</f>
        <v/>
      </c>
      <c r="Y25" s="159" t="str">
        <f>IF(LEN(Y3)*1&gt;0,IFERROR(Aprēķins!Y31,0),"")</f>
        <v/>
      </c>
      <c r="Z25" s="159" t="str">
        <f>IF(LEN(Z3)*1&gt;0,IFERROR(Aprēķins!Z31,0),"")</f>
        <v/>
      </c>
      <c r="AA25" s="159" t="str">
        <f>IF(LEN(AA3)*1&gt;0,IFERROR(Aprēķins!AA31,0),"")</f>
        <v/>
      </c>
      <c r="AB25" s="159" t="str">
        <f>IF(LEN(AB3)*1&gt;0,IFERROR(Aprēķins!AB31,0),"")</f>
        <v/>
      </c>
      <c r="AC25" s="159" t="str">
        <f>IF(LEN(AC3)*1&gt;0,IFERROR(Aprēķins!AC31,0),"")</f>
        <v/>
      </c>
      <c r="AD25" s="159" t="str">
        <f>IF(LEN(AD3)*1&gt;0,IFERROR(Aprēķins!AD31,0),"")</f>
        <v/>
      </c>
      <c r="AE25" s="159" t="str">
        <f>IF(LEN(AE3)*1&gt;0,IFERROR(Aprēķins!AE31,0),"")</f>
        <v/>
      </c>
      <c r="AF25" s="159" t="str">
        <f>IF(LEN(AF3)*1&gt;0,IFERROR(Aprēķins!AF31,0),"")</f>
        <v/>
      </c>
      <c r="AG25" s="159" t="str">
        <f>IF(LEN(AG3)*1&gt;0,IFERROR(Aprēķins!AG31,0),"")</f>
        <v/>
      </c>
      <c r="AH25" s="159" t="str">
        <f>IF(LEN(AH3)*1&gt;0,IFERROR(Aprēķins!AH31,0),"")</f>
        <v/>
      </c>
      <c r="AI25" s="159" t="str">
        <f>IF(LEN(AI3)*1&gt;0,IFERROR(Aprēķins!AI31,0),"")</f>
        <v/>
      </c>
      <c r="AJ25" s="159" t="str">
        <f>IF(LEN(AJ3)*1&gt;0,IFERROR(Aprēķins!AJ31,0),"")</f>
        <v/>
      </c>
      <c r="AK25" s="159" t="str">
        <f>IF(LEN(AK3)*1&gt;0,IFERROR(Aprēķins!AK31,0),"")</f>
        <v/>
      </c>
      <c r="AL25" s="159" t="str">
        <f>IF(LEN(AL3)*1&gt;0,IFERROR(Aprēķins!AL31,0),"")</f>
        <v/>
      </c>
      <c r="AM25" s="159" t="str">
        <f>IF(LEN(AM3)*1&gt;0,IFERROR(Aprēķins!AM31,0),"")</f>
        <v/>
      </c>
      <c r="AN25" s="159" t="str">
        <f>IF(LEN(AN3)*1&gt;0,IFERROR(Aprēķins!AN31,0),"")</f>
        <v/>
      </c>
      <c r="AO25" s="159" t="str">
        <f>IF(LEN(AO3)*1&gt;0,IFERROR(Aprēķins!AO31,0),"")</f>
        <v/>
      </c>
      <c r="AP25" s="159" t="str">
        <f>IF(LEN(AP3)*1&gt;0,IFERROR(Aprēķins!AP31,0),"")</f>
        <v/>
      </c>
      <c r="AQ25" s="159" t="str">
        <f>IF(LEN(AQ3)*1&gt;0,IFERROR(Aprēķins!AQ31,0),"")</f>
        <v/>
      </c>
      <c r="AR25" s="159" t="str">
        <f>IF(LEN(AR3)*1&gt;0,IFERROR(Aprēķins!AR31,0),"")</f>
        <v/>
      </c>
      <c r="AS25" s="159" t="str">
        <f>IF(LEN(AS3)*1&gt;0,IFERROR(Aprēķins!AS31,0),"")</f>
        <v/>
      </c>
      <c r="AT25" s="159" t="str">
        <f>IF(LEN(AT3)*1&gt;0,IFERROR(Aprēķins!AT31,0),"")</f>
        <v/>
      </c>
      <c r="AU25" s="159" t="str">
        <f>IF(LEN(AU3)*1&gt;0,IFERROR(Aprēķins!AU31,0),"")</f>
        <v/>
      </c>
      <c r="AV25" s="159" t="str">
        <f>IF(LEN(AV3)*1&gt;0,IFERROR(Aprēķins!AV31,0),"")</f>
        <v/>
      </c>
      <c r="AW25" s="159" t="str">
        <f>IF(LEN(AW3)*1&gt;0,IFERROR(Aprēķins!AW31,0),"")</f>
        <v/>
      </c>
      <c r="AX25" s="159" t="str">
        <f>IF(LEN(AX3)*1&gt;0,IFERROR(Aprēķins!AX31,0),"")</f>
        <v/>
      </c>
      <c r="AY25" s="159" t="str">
        <f>IF(LEN(AY3)*1&gt;0,IFERROR(Aprēķins!AY31,0),"")</f>
        <v/>
      </c>
      <c r="AZ25" s="159" t="str">
        <f>IF(LEN(AZ3)*1&gt;0,IFERROR(Aprēķins!AZ31,0),"")</f>
        <v/>
      </c>
      <c r="BA25" s="159" t="str">
        <f>IF(LEN(BA3)*1&gt;0,IFERROR(Aprēķins!BA31,0),"")</f>
        <v/>
      </c>
      <c r="BB25" s="159" t="str">
        <f>IF(LEN(BB3)*1&gt;0,IFERROR(Aprēķins!BB31,0),"")</f>
        <v/>
      </c>
      <c r="BC25" s="159" t="str">
        <f>IF(LEN(BC3)*1&gt;0,IFERROR(Aprēķins!BC31,0),"")</f>
        <v/>
      </c>
      <c r="BD25" s="159" t="str">
        <f>IF(LEN(BD3)*1&gt;0,IFERROR(Aprēķins!BD31,0),"")</f>
        <v/>
      </c>
      <c r="BE25" s="159" t="str">
        <f>IF(LEN(BE3)*1&gt;0,IFERROR(Aprēķins!BE31,0),"")</f>
        <v/>
      </c>
      <c r="BF25" s="159" t="str">
        <f>IF(LEN(BF3)*1&gt;0,IFERROR(Aprēķins!BF31,0),"")</f>
        <v/>
      </c>
    </row>
    <row r="26" spans="2:58">
      <c r="I26" s="1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65"/>
      <c r="BD26" s="165"/>
      <c r="BE26" s="165"/>
      <c r="BF26" s="165"/>
    </row>
    <row r="27" spans="2:58">
      <c r="D27" s="6" t="s">
        <v>618</v>
      </c>
      <c r="I27" s="1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65"/>
      <c r="BD27" s="165"/>
      <c r="BE27" s="165"/>
      <c r="BF27" s="165"/>
    </row>
    <row r="28" spans="2:58">
      <c r="E28" s="40" t="s">
        <v>619</v>
      </c>
      <c r="F28" s="19" t="s">
        <v>1</v>
      </c>
      <c r="I28" s="86" t="str">
        <f>IF(LEN(I3)*1&gt;0,IFERROR(Aprēķins!I36,0),"")</f>
        <v/>
      </c>
      <c r="J28" s="159" t="str">
        <f>IF(LEN(J3)*1&gt;0,IFERROR(Aprēķins!J36,0),"")</f>
        <v/>
      </c>
      <c r="K28" s="159" t="str">
        <f>IF(LEN(K3)*1&gt;0,IFERROR(Aprēķins!K36,0),"")</f>
        <v/>
      </c>
      <c r="L28" s="159" t="str">
        <f>IF(LEN(L3)*1&gt;0,IFERROR(Aprēķins!L36,0),"")</f>
        <v/>
      </c>
      <c r="M28" s="159" t="str">
        <f>IF(LEN(M3)*1&gt;0,IFERROR(Aprēķins!M36,0),"")</f>
        <v/>
      </c>
      <c r="N28" s="159" t="str">
        <f>IF(LEN(N3)*1&gt;0,IFERROR(Aprēķins!N36,0),"")</f>
        <v/>
      </c>
      <c r="O28" s="159" t="str">
        <f>IF(LEN(O3)*1&gt;0,IFERROR(Aprēķins!O36,0),"")</f>
        <v/>
      </c>
      <c r="P28" s="159" t="str">
        <f>IF(LEN(P3)*1&gt;0,IFERROR(Aprēķins!P36,0),"")</f>
        <v/>
      </c>
      <c r="Q28" s="159" t="str">
        <f>IF(LEN(Q3)*1&gt;0,IFERROR(Aprēķins!Q36,0),"")</f>
        <v/>
      </c>
      <c r="R28" s="159" t="str">
        <f>IF(LEN(R3)*1&gt;0,IFERROR(Aprēķins!R36,0),"")</f>
        <v/>
      </c>
      <c r="S28" s="159" t="str">
        <f>IF(LEN(S3)*1&gt;0,IFERROR(Aprēķins!S36,0),"")</f>
        <v/>
      </c>
      <c r="T28" s="159" t="str">
        <f>IF(LEN(T3)*1&gt;0,IFERROR(Aprēķins!T36,0),"")</f>
        <v/>
      </c>
      <c r="U28" s="159" t="str">
        <f>IF(LEN(U3)*1&gt;0,IFERROR(Aprēķins!U36,0),"")</f>
        <v/>
      </c>
      <c r="V28" s="159" t="str">
        <f>IF(LEN(V3)*1&gt;0,IFERROR(Aprēķins!V36,0),"")</f>
        <v/>
      </c>
      <c r="W28" s="159" t="str">
        <f>IF(LEN(W3)*1&gt;0,IFERROR(Aprēķins!W36,0),"")</f>
        <v/>
      </c>
      <c r="X28" s="159" t="str">
        <f>IF(LEN(X3)*1&gt;0,IFERROR(Aprēķins!X36,0),"")</f>
        <v/>
      </c>
      <c r="Y28" s="159" t="str">
        <f>IF(LEN(Y3)*1&gt;0,IFERROR(Aprēķins!Y36,0),"")</f>
        <v/>
      </c>
      <c r="Z28" s="159" t="str">
        <f>IF(LEN(Z3)*1&gt;0,IFERROR(Aprēķins!Z36,0),"")</f>
        <v/>
      </c>
      <c r="AA28" s="159" t="str">
        <f>IF(LEN(AA3)*1&gt;0,IFERROR(Aprēķins!AA36,0),"")</f>
        <v/>
      </c>
      <c r="AB28" s="159" t="str">
        <f>IF(LEN(AB3)*1&gt;0,IFERROR(Aprēķins!AB36,0),"")</f>
        <v/>
      </c>
      <c r="AC28" s="159" t="str">
        <f>IF(LEN(AC3)*1&gt;0,IFERROR(Aprēķins!AC36,0),"")</f>
        <v/>
      </c>
      <c r="AD28" s="159" t="str">
        <f>IF(LEN(AD3)*1&gt;0,IFERROR(Aprēķins!AD36,0),"")</f>
        <v/>
      </c>
      <c r="AE28" s="159" t="str">
        <f>IF(LEN(AE3)*1&gt;0,IFERROR(Aprēķins!AE36,0),"")</f>
        <v/>
      </c>
      <c r="AF28" s="159" t="str">
        <f>IF(LEN(AF3)*1&gt;0,IFERROR(Aprēķins!AF36,0),"")</f>
        <v/>
      </c>
      <c r="AG28" s="159" t="str">
        <f>IF(LEN(AG3)*1&gt;0,IFERROR(Aprēķins!AG36,0),"")</f>
        <v/>
      </c>
      <c r="AH28" s="159" t="str">
        <f>IF(LEN(AH3)*1&gt;0,IFERROR(Aprēķins!AH36,0),"")</f>
        <v/>
      </c>
      <c r="AI28" s="159" t="str">
        <f>IF(LEN(AI3)*1&gt;0,IFERROR(Aprēķins!AI36,0),"")</f>
        <v/>
      </c>
      <c r="AJ28" s="159" t="str">
        <f>IF(LEN(AJ3)*1&gt;0,IFERROR(Aprēķins!AJ36,0),"")</f>
        <v/>
      </c>
      <c r="AK28" s="159" t="str">
        <f>IF(LEN(AK3)*1&gt;0,IFERROR(Aprēķins!AK36,0),"")</f>
        <v/>
      </c>
      <c r="AL28" s="159" t="str">
        <f>IF(LEN(AL3)*1&gt;0,IFERROR(Aprēķins!AL36,0),"")</f>
        <v/>
      </c>
      <c r="AM28" s="159" t="str">
        <f>IF(LEN(AM3)*1&gt;0,IFERROR(Aprēķins!AM36,0),"")</f>
        <v/>
      </c>
      <c r="AN28" s="159" t="str">
        <f>IF(LEN(AN3)*1&gt;0,IFERROR(Aprēķins!AN36,0),"")</f>
        <v/>
      </c>
      <c r="AO28" s="159" t="str">
        <f>IF(LEN(AO3)*1&gt;0,IFERROR(Aprēķins!AO36,0),"")</f>
        <v/>
      </c>
      <c r="AP28" s="159" t="str">
        <f>IF(LEN(AP3)*1&gt;0,IFERROR(Aprēķins!AP36,0),"")</f>
        <v/>
      </c>
      <c r="AQ28" s="159" t="str">
        <f>IF(LEN(AQ3)*1&gt;0,IFERROR(Aprēķins!AQ36,0),"")</f>
        <v/>
      </c>
      <c r="AR28" s="159" t="str">
        <f>IF(LEN(AR3)*1&gt;0,IFERROR(Aprēķins!AR36,0),"")</f>
        <v/>
      </c>
      <c r="AS28" s="159" t="str">
        <f>IF(LEN(AS3)*1&gt;0,IFERROR(Aprēķins!AS36,0),"")</f>
        <v/>
      </c>
      <c r="AT28" s="159" t="str">
        <f>IF(LEN(AT3)*1&gt;0,IFERROR(Aprēķins!AT36,0),"")</f>
        <v/>
      </c>
      <c r="AU28" s="159" t="str">
        <f>IF(LEN(AU3)*1&gt;0,IFERROR(Aprēķins!AU36,0),"")</f>
        <v/>
      </c>
      <c r="AV28" s="159" t="str">
        <f>IF(LEN(AV3)*1&gt;0,IFERROR(Aprēķins!AV36,0),"")</f>
        <v/>
      </c>
      <c r="AW28" s="159" t="str">
        <f>IF(LEN(AW3)*1&gt;0,IFERROR(Aprēķins!AW36,0),"")</f>
        <v/>
      </c>
      <c r="AX28" s="159" t="str">
        <f>IF(LEN(AX3)*1&gt;0,IFERROR(Aprēķins!AX36,0),"")</f>
        <v/>
      </c>
      <c r="AY28" s="159" t="str">
        <f>IF(LEN(AY3)*1&gt;0,IFERROR(Aprēķins!AY36,0),"")</f>
        <v/>
      </c>
      <c r="AZ28" s="159" t="str">
        <f>IF(LEN(AZ3)*1&gt;0,IFERROR(Aprēķins!AZ36,0),"")</f>
        <v/>
      </c>
      <c r="BA28" s="159" t="str">
        <f>IF(LEN(BA3)*1&gt;0,IFERROR(Aprēķins!BA36,0),"")</f>
        <v/>
      </c>
      <c r="BB28" s="159" t="str">
        <f>IF(LEN(BB3)*1&gt;0,IFERROR(Aprēķins!BB36,0),"")</f>
        <v/>
      </c>
      <c r="BC28" s="159" t="str">
        <f>IF(LEN(BC3)*1&gt;0,IFERROR(Aprēķins!BC36,0),"")</f>
        <v/>
      </c>
      <c r="BD28" s="159" t="str">
        <f>IF(LEN(BD3)*1&gt;0,IFERROR(Aprēķins!BD36,0),"")</f>
        <v/>
      </c>
      <c r="BE28" s="159" t="str">
        <f>IF(LEN(BE3)*1&gt;0,IFERROR(Aprēķins!BE36,0),"")</f>
        <v/>
      </c>
      <c r="BF28" s="159" t="str">
        <f>IF(LEN(BF3)*1&gt;0,IFERROR(Aprēķins!BF36,0),"")</f>
        <v/>
      </c>
    </row>
    <row r="29" spans="2:58">
      <c r="E29" t="s">
        <v>937</v>
      </c>
      <c r="F29" s="19" t="s">
        <v>1</v>
      </c>
      <c r="I29" s="86" t="str">
        <f>IF(LEN(I3)*1&gt;0,IFERROR(Aprēķins!I51,0),"")</f>
        <v/>
      </c>
      <c r="J29" s="159" t="str">
        <f>IF(LEN(J3)*1&gt;0,IFERROR(Aprēķins!J51,0),"")</f>
        <v/>
      </c>
      <c r="K29" s="159" t="str">
        <f>IF(LEN(K3)*1&gt;0,IFERROR(Aprēķins!K51,0),"")</f>
        <v/>
      </c>
      <c r="L29" s="159" t="str">
        <f>IF(LEN(L3)*1&gt;0,IFERROR(Aprēķins!L51,0),"")</f>
        <v/>
      </c>
      <c r="M29" s="159" t="str">
        <f>IF(LEN(M3)*1&gt;0,IFERROR(Aprēķins!M51,0),"")</f>
        <v/>
      </c>
      <c r="N29" s="159" t="str">
        <f>IF(LEN(N3)*1&gt;0,IFERROR(Aprēķins!N51,0),"")</f>
        <v/>
      </c>
      <c r="O29" s="159" t="str">
        <f>IF(LEN(O3)*1&gt;0,IFERROR(Aprēķins!O51,0),"")</f>
        <v/>
      </c>
      <c r="P29" s="159" t="str">
        <f>IF(LEN(P3)*1&gt;0,IFERROR(Aprēķins!P51,0),"")</f>
        <v/>
      </c>
      <c r="Q29" s="159" t="str">
        <f>IF(LEN(Q3)*1&gt;0,IFERROR(Aprēķins!Q51,0),"")</f>
        <v/>
      </c>
      <c r="R29" s="159" t="str">
        <f>IF(LEN(R3)*1&gt;0,IFERROR(Aprēķins!R51,0),"")</f>
        <v/>
      </c>
      <c r="S29" s="159" t="str">
        <f>IF(LEN(S3)*1&gt;0,IFERROR(Aprēķins!S51,0),"")</f>
        <v/>
      </c>
      <c r="T29" s="159" t="str">
        <f>IF(LEN(T3)*1&gt;0,IFERROR(Aprēķins!T51,0),"")</f>
        <v/>
      </c>
      <c r="U29" s="159" t="str">
        <f>IF(LEN(U3)*1&gt;0,IFERROR(Aprēķins!U51,0),"")</f>
        <v/>
      </c>
      <c r="V29" s="159" t="str">
        <f>IF(LEN(V3)*1&gt;0,IFERROR(Aprēķins!V51,0),"")</f>
        <v/>
      </c>
      <c r="W29" s="159" t="str">
        <f>IF(LEN(W3)*1&gt;0,IFERROR(Aprēķins!W51,0),"")</f>
        <v/>
      </c>
      <c r="X29" s="159" t="str">
        <f>IF(LEN(X3)*1&gt;0,IFERROR(Aprēķins!X51,0),"")</f>
        <v/>
      </c>
      <c r="Y29" s="159" t="str">
        <f>IF(LEN(Y3)*1&gt;0,IFERROR(Aprēķins!Y51,0),"")</f>
        <v/>
      </c>
      <c r="Z29" s="159" t="str">
        <f>IF(LEN(Z3)*1&gt;0,IFERROR(Aprēķins!Z51,0),"")</f>
        <v/>
      </c>
      <c r="AA29" s="159" t="str">
        <f>IF(LEN(AA3)*1&gt;0,IFERROR(Aprēķins!AA51,0),"")</f>
        <v/>
      </c>
      <c r="AB29" s="159" t="str">
        <f>IF(LEN(AB3)*1&gt;0,IFERROR(Aprēķins!AB51,0),"")</f>
        <v/>
      </c>
      <c r="AC29" s="159" t="str">
        <f>IF(LEN(AC3)*1&gt;0,IFERROR(Aprēķins!AC51,0),"")</f>
        <v/>
      </c>
      <c r="AD29" s="159" t="str">
        <f>IF(LEN(AD3)*1&gt;0,IFERROR(Aprēķins!AD51,0),"")</f>
        <v/>
      </c>
      <c r="AE29" s="159" t="str">
        <f>IF(LEN(AE3)*1&gt;0,IFERROR(Aprēķins!AE51,0),"")</f>
        <v/>
      </c>
      <c r="AF29" s="159" t="str">
        <f>IF(LEN(AF3)*1&gt;0,IFERROR(Aprēķins!AF51,0),"")</f>
        <v/>
      </c>
      <c r="AG29" s="159" t="str">
        <f>IF(LEN(AG3)*1&gt;0,IFERROR(Aprēķins!AG51,0),"")</f>
        <v/>
      </c>
      <c r="AH29" s="159" t="str">
        <f>IF(LEN(AH3)*1&gt;0,IFERROR(Aprēķins!AH51,0),"")</f>
        <v/>
      </c>
      <c r="AI29" s="159" t="str">
        <f>IF(LEN(AI3)*1&gt;0,IFERROR(Aprēķins!AI51,0),"")</f>
        <v/>
      </c>
      <c r="AJ29" s="159" t="str">
        <f>IF(LEN(AJ3)*1&gt;0,IFERROR(Aprēķins!AJ51,0),"")</f>
        <v/>
      </c>
      <c r="AK29" s="159" t="str">
        <f>IF(LEN(AK3)*1&gt;0,IFERROR(Aprēķins!AK51,0),"")</f>
        <v/>
      </c>
      <c r="AL29" s="159" t="str">
        <f>IF(LEN(AL3)*1&gt;0,IFERROR(Aprēķins!AL51,0),"")</f>
        <v/>
      </c>
      <c r="AM29" s="159" t="str">
        <f>IF(LEN(AM3)*1&gt;0,IFERROR(Aprēķins!AM51,0),"")</f>
        <v/>
      </c>
      <c r="AN29" s="159" t="str">
        <f>IF(LEN(AN3)*1&gt;0,IFERROR(Aprēķins!AN51,0),"")</f>
        <v/>
      </c>
      <c r="AO29" s="159" t="str">
        <f>IF(LEN(AO3)*1&gt;0,IFERROR(Aprēķins!AO51,0),"")</f>
        <v/>
      </c>
      <c r="AP29" s="159" t="str">
        <f>IF(LEN(AP3)*1&gt;0,IFERROR(Aprēķins!AP51,0),"")</f>
        <v/>
      </c>
      <c r="AQ29" s="159" t="str">
        <f>IF(LEN(AQ3)*1&gt;0,IFERROR(Aprēķins!AQ51,0),"")</f>
        <v/>
      </c>
      <c r="AR29" s="159" t="str">
        <f>IF(LEN(AR3)*1&gt;0,IFERROR(Aprēķins!AR51,0),"")</f>
        <v/>
      </c>
      <c r="AS29" s="159" t="str">
        <f>IF(LEN(AS3)*1&gt;0,IFERROR(Aprēķins!AS51,0),"")</f>
        <v/>
      </c>
      <c r="AT29" s="159" t="str">
        <f>IF(LEN(AT3)*1&gt;0,IFERROR(Aprēķins!AT51,0),"")</f>
        <v/>
      </c>
      <c r="AU29" s="159" t="str">
        <f>IF(LEN(AU3)*1&gt;0,IFERROR(Aprēķins!AU51,0),"")</f>
        <v/>
      </c>
      <c r="AV29" s="159" t="str">
        <f>IF(LEN(AV3)*1&gt;0,IFERROR(Aprēķins!AV51,0),"")</f>
        <v/>
      </c>
      <c r="AW29" s="159" t="str">
        <f>IF(LEN(AW3)*1&gt;0,IFERROR(Aprēķins!AW51,0),"")</f>
        <v/>
      </c>
      <c r="AX29" s="159" t="str">
        <f>IF(LEN(AX3)*1&gt;0,IFERROR(Aprēķins!AX51,0),"")</f>
        <v/>
      </c>
      <c r="AY29" s="159" t="str">
        <f>IF(LEN(AY3)*1&gt;0,IFERROR(Aprēķins!AY51,0),"")</f>
        <v/>
      </c>
      <c r="AZ29" s="159" t="str">
        <f>IF(LEN(AZ3)*1&gt;0,IFERROR(Aprēķins!AZ51,0),"")</f>
        <v/>
      </c>
      <c r="BA29" s="159" t="str">
        <f>IF(LEN(BA3)*1&gt;0,IFERROR(Aprēķins!BA51,0),"")</f>
        <v/>
      </c>
      <c r="BB29" s="159" t="str">
        <f>IF(LEN(BB3)*1&gt;0,IFERROR(Aprēķins!BB51,0),"")</f>
        <v/>
      </c>
      <c r="BC29" s="159" t="str">
        <f>IF(LEN(BC3)*1&gt;0,IFERROR(Aprēķins!BC51,0),"")</f>
        <v/>
      </c>
      <c r="BD29" s="159" t="str">
        <f>IF(LEN(BD3)*1&gt;0,IFERROR(Aprēķins!BD51,0),"")</f>
        <v/>
      </c>
      <c r="BE29" s="159" t="str">
        <f>IF(LEN(BE3)*1&gt;0,IFERROR(Aprēķins!BE51,0),"")</f>
        <v/>
      </c>
      <c r="BF29" s="159" t="str">
        <f>IF(LEN(BF3)*1&gt;0,IFERROR(Aprēķins!BF51,0),"")</f>
        <v/>
      </c>
    </row>
    <row r="30" spans="2:58" s="31" customFormat="1">
      <c r="B30"/>
      <c r="E30" s="269" t="s">
        <v>1051</v>
      </c>
      <c r="F30" s="109" t="s">
        <v>1</v>
      </c>
      <c r="I30" s="86" t="str">
        <f>IF(LEN(I3)*1&gt;0,IFERROR(Aprēķins!I77,0),"")</f>
        <v/>
      </c>
      <c r="J30" s="159" t="str">
        <f>IF(LEN(J3)*1&gt;0,IFERROR(Aprēķins!J77,0),"")</f>
        <v/>
      </c>
      <c r="K30" s="159" t="str">
        <f>IF(LEN(K3)*1&gt;0,IFERROR(Aprēķins!K77,0),"")</f>
        <v/>
      </c>
      <c r="L30" s="159" t="str">
        <f>IF(LEN(L3)*1&gt;0,IFERROR(Aprēķins!L77,0),"")</f>
        <v/>
      </c>
      <c r="M30" s="159" t="str">
        <f>IF(LEN(M3)*1&gt;0,IFERROR(Aprēķins!M77,0),"")</f>
        <v/>
      </c>
      <c r="N30" s="159" t="str">
        <f>IF(LEN(N3)*1&gt;0,IFERROR(Aprēķins!N77,0),"")</f>
        <v/>
      </c>
      <c r="O30" s="159" t="str">
        <f>IF(LEN(O3)*1&gt;0,IFERROR(Aprēķins!O77,0),"")</f>
        <v/>
      </c>
      <c r="P30" s="159" t="str">
        <f>IF(LEN(P3)*1&gt;0,IFERROR(Aprēķins!P77,0),"")</f>
        <v/>
      </c>
      <c r="Q30" s="159" t="str">
        <f>IF(LEN(Q3)*1&gt;0,IFERROR(Aprēķins!Q77,0),"")</f>
        <v/>
      </c>
      <c r="R30" s="159" t="str">
        <f>IF(LEN(R3)*1&gt;0,IFERROR(Aprēķins!R77,0),"")</f>
        <v/>
      </c>
      <c r="S30" s="159" t="str">
        <f>IF(LEN(S3)*1&gt;0,IFERROR(Aprēķins!S77,0),"")</f>
        <v/>
      </c>
      <c r="T30" s="159" t="str">
        <f>IF(LEN(T3)*1&gt;0,IFERROR(Aprēķins!T77,0),"")</f>
        <v/>
      </c>
      <c r="U30" s="159" t="str">
        <f>IF(LEN(U3)*1&gt;0,IFERROR(Aprēķins!U77,0),"")</f>
        <v/>
      </c>
      <c r="V30" s="159" t="str">
        <f>IF(LEN(V3)*1&gt;0,IFERROR(Aprēķins!V77,0),"")</f>
        <v/>
      </c>
      <c r="W30" s="159" t="str">
        <f>IF(LEN(W3)*1&gt;0,IFERROR(Aprēķins!W77,0),"")</f>
        <v/>
      </c>
      <c r="X30" s="159" t="str">
        <f>IF(LEN(X3)*1&gt;0,IFERROR(Aprēķins!X77,0),"")</f>
        <v/>
      </c>
      <c r="Y30" s="159" t="str">
        <f>IF(LEN(Y3)*1&gt;0,IFERROR(Aprēķins!Y77,0),"")</f>
        <v/>
      </c>
      <c r="Z30" s="159" t="str">
        <f>IF(LEN(Z3)*1&gt;0,IFERROR(Aprēķins!Z77,0),"")</f>
        <v/>
      </c>
      <c r="AA30" s="159" t="str">
        <f>IF(LEN(AA3)*1&gt;0,IFERROR(Aprēķins!AA77,0),"")</f>
        <v/>
      </c>
      <c r="AB30" s="159" t="str">
        <f>IF(LEN(AB3)*1&gt;0,IFERROR(Aprēķins!AB77,0),"")</f>
        <v/>
      </c>
      <c r="AC30" s="159" t="str">
        <f>IF(LEN(AC3)*1&gt;0,IFERROR(Aprēķins!AC77,0),"")</f>
        <v/>
      </c>
      <c r="AD30" s="159" t="str">
        <f>IF(LEN(AD3)*1&gt;0,IFERROR(Aprēķins!AD77,0),"")</f>
        <v/>
      </c>
      <c r="AE30" s="159" t="str">
        <f>IF(LEN(AE3)*1&gt;0,IFERROR(Aprēķins!AE77,0),"")</f>
        <v/>
      </c>
      <c r="AF30" s="159" t="str">
        <f>IF(LEN(AF3)*1&gt;0,IFERROR(Aprēķins!AF77,0),"")</f>
        <v/>
      </c>
      <c r="AG30" s="159" t="str">
        <f>IF(LEN(AG3)*1&gt;0,IFERROR(Aprēķins!AG77,0),"")</f>
        <v/>
      </c>
      <c r="AH30" s="159" t="str">
        <f>IF(LEN(AH3)*1&gt;0,IFERROR(Aprēķins!AH77,0),"")</f>
        <v/>
      </c>
      <c r="AI30" s="159" t="str">
        <f>IF(LEN(AI3)*1&gt;0,IFERROR(Aprēķins!AI77,0),"")</f>
        <v/>
      </c>
      <c r="AJ30" s="159" t="str">
        <f>IF(LEN(AJ3)*1&gt;0,IFERROR(Aprēķins!AJ77,0),"")</f>
        <v/>
      </c>
      <c r="AK30" s="159" t="str">
        <f>IF(LEN(AK3)*1&gt;0,IFERROR(Aprēķins!AK77,0),"")</f>
        <v/>
      </c>
      <c r="AL30" s="159" t="str">
        <f>IF(LEN(AL3)*1&gt;0,IFERROR(Aprēķins!AL77,0),"")</f>
        <v/>
      </c>
      <c r="AM30" s="159" t="str">
        <f>IF(LEN(AM3)*1&gt;0,IFERROR(Aprēķins!AM77,0),"")</f>
        <v/>
      </c>
      <c r="AN30" s="159" t="str">
        <f>IF(LEN(AN3)*1&gt;0,IFERROR(Aprēķins!AN77,0),"")</f>
        <v/>
      </c>
      <c r="AO30" s="159" t="str">
        <f>IF(LEN(AO3)*1&gt;0,IFERROR(Aprēķins!AO77,0),"")</f>
        <v/>
      </c>
      <c r="AP30" s="159" t="str">
        <f>IF(LEN(AP3)*1&gt;0,IFERROR(Aprēķins!AP77,0),"")</f>
        <v/>
      </c>
      <c r="AQ30" s="159" t="str">
        <f>IF(LEN(AQ3)*1&gt;0,IFERROR(Aprēķins!AQ77,0),"")</f>
        <v/>
      </c>
      <c r="AR30" s="159" t="str">
        <f>IF(LEN(AR3)*1&gt;0,IFERROR(Aprēķins!AR77,0),"")</f>
        <v/>
      </c>
      <c r="AS30" s="159" t="str">
        <f>IF(LEN(AS3)*1&gt;0,IFERROR(Aprēķins!AS77,0),"")</f>
        <v/>
      </c>
      <c r="AT30" s="159" t="str">
        <f>IF(LEN(AT3)*1&gt;0,IFERROR(Aprēķins!AT77,0),"")</f>
        <v/>
      </c>
      <c r="AU30" s="159" t="str">
        <f>IF(LEN(AU3)*1&gt;0,IFERROR(Aprēķins!AU77,0),"")</f>
        <v/>
      </c>
      <c r="AV30" s="159" t="str">
        <f>IF(LEN(AV3)*1&gt;0,IFERROR(Aprēķins!AV77,0),"")</f>
        <v/>
      </c>
      <c r="AW30" s="159" t="str">
        <f>IF(LEN(AW3)*1&gt;0,IFERROR(Aprēķins!AW77,0),"")</f>
        <v/>
      </c>
      <c r="AX30" s="159" t="str">
        <f>IF(LEN(AX3)*1&gt;0,IFERROR(Aprēķins!AX77,0),"")</f>
        <v/>
      </c>
      <c r="AY30" s="159" t="str">
        <f>IF(LEN(AY3)*1&gt;0,IFERROR(Aprēķins!AY77,0),"")</f>
        <v/>
      </c>
      <c r="AZ30" s="159" t="str">
        <f>IF(LEN(AZ3)*1&gt;0,IFERROR(Aprēķins!AZ77,0),"")</f>
        <v/>
      </c>
      <c r="BA30" s="159" t="str">
        <f>IF(LEN(BA3)*1&gt;0,IFERROR(Aprēķins!BA77,0),"")</f>
        <v/>
      </c>
      <c r="BB30" s="159" t="str">
        <f>IF(LEN(BB3)*1&gt;0,IFERROR(Aprēķins!BB77,0),"")</f>
        <v/>
      </c>
      <c r="BC30" s="159" t="str">
        <f>IF(LEN(BC3)*1&gt;0,IFERROR(Aprēķins!BC77,0),"")</f>
        <v/>
      </c>
      <c r="BD30" s="159" t="str">
        <f>IF(LEN(BD3)*1&gt;0,IFERROR(Aprēķins!BD77,0),"")</f>
        <v/>
      </c>
      <c r="BE30" s="159" t="str">
        <f>IF(LEN(BE3)*1&gt;0,IFERROR(Aprēķins!BE77,0),"")</f>
        <v/>
      </c>
      <c r="BF30" s="159" t="str">
        <f>IF(LEN(BF3)*1&gt;0,IFERROR(Aprēķins!BF77,0),"")</f>
        <v/>
      </c>
    </row>
    <row r="31" spans="2:58">
      <c r="I31" s="1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65"/>
      <c r="BD31" s="165"/>
      <c r="BE31" s="165"/>
      <c r="BF31" s="165"/>
    </row>
    <row r="32" spans="2:58">
      <c r="D32" s="6" t="s">
        <v>620</v>
      </c>
      <c r="I32" s="1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65"/>
      <c r="BD32" s="165"/>
      <c r="BE32" s="165"/>
      <c r="BF32" s="165"/>
    </row>
    <row r="33" spans="4:58" s="31" customFormat="1">
      <c r="D33" s="62"/>
      <c r="E33" s="31" t="s">
        <v>621</v>
      </c>
      <c r="F33" s="116" t="s">
        <v>1</v>
      </c>
      <c r="I33" s="86" t="str">
        <f>IF(LEN(I3)*1&gt;0,IFERROR(SUM(I34:I47),0),"")</f>
        <v/>
      </c>
      <c r="J33" s="159" t="str">
        <f t="shared" ref="J33:BF33" si="10">IF(LEN(J3)*1&gt;0,IFERROR(SUM(J34:J47),0),"")</f>
        <v/>
      </c>
      <c r="K33" s="159" t="str">
        <f t="shared" si="10"/>
        <v/>
      </c>
      <c r="L33" s="159" t="str">
        <f t="shared" si="10"/>
        <v/>
      </c>
      <c r="M33" s="159" t="str">
        <f t="shared" si="10"/>
        <v/>
      </c>
      <c r="N33" s="159" t="str">
        <f t="shared" si="10"/>
        <v/>
      </c>
      <c r="O33" s="159" t="str">
        <f t="shared" si="10"/>
        <v/>
      </c>
      <c r="P33" s="159" t="str">
        <f t="shared" si="10"/>
        <v/>
      </c>
      <c r="Q33" s="159" t="str">
        <f t="shared" si="10"/>
        <v/>
      </c>
      <c r="R33" s="159" t="str">
        <f t="shared" si="10"/>
        <v/>
      </c>
      <c r="S33" s="159" t="str">
        <f t="shared" si="10"/>
        <v/>
      </c>
      <c r="T33" s="159" t="str">
        <f t="shared" si="10"/>
        <v/>
      </c>
      <c r="U33" s="159" t="str">
        <f t="shared" si="10"/>
        <v/>
      </c>
      <c r="V33" s="159" t="str">
        <f t="shared" si="10"/>
        <v/>
      </c>
      <c r="W33" s="159" t="str">
        <f t="shared" si="10"/>
        <v/>
      </c>
      <c r="X33" s="159" t="str">
        <f t="shared" si="10"/>
        <v/>
      </c>
      <c r="Y33" s="159" t="str">
        <f t="shared" si="10"/>
        <v/>
      </c>
      <c r="Z33" s="159" t="str">
        <f t="shared" si="10"/>
        <v/>
      </c>
      <c r="AA33" s="159" t="str">
        <f t="shared" si="10"/>
        <v/>
      </c>
      <c r="AB33" s="159" t="str">
        <f t="shared" si="10"/>
        <v/>
      </c>
      <c r="AC33" s="159" t="str">
        <f t="shared" si="10"/>
        <v/>
      </c>
      <c r="AD33" s="159" t="str">
        <f t="shared" si="10"/>
        <v/>
      </c>
      <c r="AE33" s="159" t="str">
        <f t="shared" si="10"/>
        <v/>
      </c>
      <c r="AF33" s="159" t="str">
        <f t="shared" si="10"/>
        <v/>
      </c>
      <c r="AG33" s="159" t="str">
        <f t="shared" si="10"/>
        <v/>
      </c>
      <c r="AH33" s="159" t="str">
        <f t="shared" si="10"/>
        <v/>
      </c>
      <c r="AI33" s="159" t="str">
        <f t="shared" si="10"/>
        <v/>
      </c>
      <c r="AJ33" s="159" t="str">
        <f t="shared" si="10"/>
        <v/>
      </c>
      <c r="AK33" s="159" t="str">
        <f t="shared" si="10"/>
        <v/>
      </c>
      <c r="AL33" s="159" t="str">
        <f t="shared" si="10"/>
        <v/>
      </c>
      <c r="AM33" s="159" t="str">
        <f t="shared" si="10"/>
        <v/>
      </c>
      <c r="AN33" s="159" t="str">
        <f t="shared" si="10"/>
        <v/>
      </c>
      <c r="AO33" s="159" t="str">
        <f t="shared" si="10"/>
        <v/>
      </c>
      <c r="AP33" s="159" t="str">
        <f t="shared" si="10"/>
        <v/>
      </c>
      <c r="AQ33" s="159" t="str">
        <f t="shared" si="10"/>
        <v/>
      </c>
      <c r="AR33" s="159" t="str">
        <f t="shared" si="10"/>
        <v/>
      </c>
      <c r="AS33" s="159" t="str">
        <f t="shared" si="10"/>
        <v/>
      </c>
      <c r="AT33" s="159" t="str">
        <f t="shared" si="10"/>
        <v/>
      </c>
      <c r="AU33" s="159" t="str">
        <f t="shared" si="10"/>
        <v/>
      </c>
      <c r="AV33" s="159" t="str">
        <f t="shared" si="10"/>
        <v/>
      </c>
      <c r="AW33" s="159" t="str">
        <f t="shared" si="10"/>
        <v/>
      </c>
      <c r="AX33" s="159" t="str">
        <f t="shared" si="10"/>
        <v/>
      </c>
      <c r="AY33" s="159" t="str">
        <f t="shared" si="10"/>
        <v/>
      </c>
      <c r="AZ33" s="159" t="str">
        <f t="shared" si="10"/>
        <v/>
      </c>
      <c r="BA33" s="159" t="str">
        <f t="shared" si="10"/>
        <v/>
      </c>
      <c r="BB33" s="159" t="str">
        <f t="shared" si="10"/>
        <v/>
      </c>
      <c r="BC33" s="159" t="str">
        <f t="shared" si="10"/>
        <v/>
      </c>
      <c r="BD33" s="159" t="str">
        <f t="shared" si="10"/>
        <v/>
      </c>
      <c r="BE33" s="159" t="str">
        <f t="shared" si="10"/>
        <v/>
      </c>
      <c r="BF33" s="159" t="str">
        <f t="shared" si="10"/>
        <v/>
      </c>
    </row>
    <row r="34" spans="4:58" s="113" customFormat="1">
      <c r="D34" s="62"/>
      <c r="E34" s="269" t="s">
        <v>733</v>
      </c>
      <c r="F34" s="116"/>
      <c r="I34" s="159" t="str">
        <f>IF(LEN(I3)*1&gt;0,IFERROR(Aprēķins!I120,0),"")</f>
        <v/>
      </c>
      <c r="J34" s="159" t="str">
        <f>IF(LEN(J3)*1&gt;0,IFERROR(Aprēķins!J120,0),"")</f>
        <v/>
      </c>
      <c r="K34" s="159" t="str">
        <f>IF(LEN(K3)*1&gt;0,IFERROR(Aprēķins!K120,0),"")</f>
        <v/>
      </c>
      <c r="L34" s="159" t="str">
        <f>IF(LEN(L3)*1&gt;0,IFERROR(Aprēķins!L120,0),"")</f>
        <v/>
      </c>
      <c r="M34" s="159" t="str">
        <f>IF(LEN(M3)*1&gt;0,IFERROR(Aprēķins!M120,0),"")</f>
        <v/>
      </c>
      <c r="N34" s="159" t="str">
        <f>IF(LEN(N3)*1&gt;0,IFERROR(Aprēķins!N120,0),"")</f>
        <v/>
      </c>
      <c r="O34" s="159" t="str">
        <f>IF(LEN(O3)*1&gt;0,IFERROR(Aprēķins!O120,0),"")</f>
        <v/>
      </c>
      <c r="P34" s="159" t="str">
        <f>IF(LEN(P3)*1&gt;0,IFERROR(Aprēķins!P120,0),"")</f>
        <v/>
      </c>
      <c r="Q34" s="159" t="str">
        <f>IF(LEN(Q3)*1&gt;0,IFERROR(Aprēķins!Q120,0),"")</f>
        <v/>
      </c>
      <c r="R34" s="159" t="str">
        <f>IF(LEN(R3)*1&gt;0,IFERROR(Aprēķins!R120,0),"")</f>
        <v/>
      </c>
      <c r="S34" s="159" t="str">
        <f>IF(LEN(S3)*1&gt;0,IFERROR(Aprēķins!S120,0),"")</f>
        <v/>
      </c>
      <c r="T34" s="159" t="str">
        <f>IF(LEN(T3)*1&gt;0,IFERROR(Aprēķins!T120,0),"")</f>
        <v/>
      </c>
      <c r="U34" s="159" t="str">
        <f>IF(LEN(U3)*1&gt;0,IFERROR(Aprēķins!U120,0),"")</f>
        <v/>
      </c>
      <c r="V34" s="159" t="str">
        <f>IF(LEN(V3)*1&gt;0,IFERROR(Aprēķins!V120,0),"")</f>
        <v/>
      </c>
      <c r="W34" s="159" t="str">
        <f>IF(LEN(W3)*1&gt;0,IFERROR(Aprēķins!W120,0),"")</f>
        <v/>
      </c>
      <c r="X34" s="159" t="str">
        <f>IF(LEN(X3)*1&gt;0,IFERROR(Aprēķins!X120,0),"")</f>
        <v/>
      </c>
      <c r="Y34" s="159" t="str">
        <f>IF(LEN(Y3)*1&gt;0,IFERROR(Aprēķins!Y120,0),"")</f>
        <v/>
      </c>
      <c r="Z34" s="159" t="str">
        <f>IF(LEN(Z3)*1&gt;0,IFERROR(Aprēķins!Z120,0),"")</f>
        <v/>
      </c>
      <c r="AA34" s="159" t="str">
        <f>IF(LEN(AA3)*1&gt;0,IFERROR(Aprēķins!AA120,0),"")</f>
        <v/>
      </c>
      <c r="AB34" s="159" t="str">
        <f>IF(LEN(AB3)*1&gt;0,IFERROR(Aprēķins!AB120,0),"")</f>
        <v/>
      </c>
      <c r="AC34" s="159" t="str">
        <f>IF(LEN(AC3)*1&gt;0,IFERROR(Aprēķins!AC120,0),"")</f>
        <v/>
      </c>
      <c r="AD34" s="159" t="str">
        <f>IF(LEN(AD3)*1&gt;0,IFERROR(Aprēķins!AD120,0),"")</f>
        <v/>
      </c>
      <c r="AE34" s="159" t="str">
        <f>IF(LEN(AE3)*1&gt;0,IFERROR(Aprēķins!AE120,0),"")</f>
        <v/>
      </c>
      <c r="AF34" s="159" t="str">
        <f>IF(LEN(AF3)*1&gt;0,IFERROR(Aprēķins!AF120,0),"")</f>
        <v/>
      </c>
      <c r="AG34" s="159" t="str">
        <f>IF(LEN(AG3)*1&gt;0,IFERROR(Aprēķins!AG120,0),"")</f>
        <v/>
      </c>
      <c r="AH34" s="159" t="str">
        <f>IF(LEN(AH3)*1&gt;0,IFERROR(Aprēķins!AH120,0),"")</f>
        <v/>
      </c>
      <c r="AI34" s="159" t="str">
        <f>IF(LEN(AI3)*1&gt;0,IFERROR(Aprēķins!AI120,0),"")</f>
        <v/>
      </c>
      <c r="AJ34" s="159" t="str">
        <f>IF(LEN(AJ3)*1&gt;0,IFERROR(Aprēķins!AJ120,0),"")</f>
        <v/>
      </c>
      <c r="AK34" s="159" t="str">
        <f>IF(LEN(AK3)*1&gt;0,IFERROR(Aprēķins!AK120,0),"")</f>
        <v/>
      </c>
      <c r="AL34" s="159" t="str">
        <f>IF(LEN(AL3)*1&gt;0,IFERROR(Aprēķins!AL120,0),"")</f>
        <v/>
      </c>
      <c r="AM34" s="159" t="str">
        <f>IF(LEN(AM3)*1&gt;0,IFERROR(Aprēķins!AM120,0),"")</f>
        <v/>
      </c>
      <c r="AN34" s="159" t="str">
        <f>IF(LEN(AN3)*1&gt;0,IFERROR(Aprēķins!AN120,0),"")</f>
        <v/>
      </c>
      <c r="AO34" s="159" t="str">
        <f>IF(LEN(AO3)*1&gt;0,IFERROR(Aprēķins!AO120,0),"")</f>
        <v/>
      </c>
      <c r="AP34" s="159" t="str">
        <f>IF(LEN(AP3)*1&gt;0,IFERROR(Aprēķins!AP120,0),"")</f>
        <v/>
      </c>
      <c r="AQ34" s="159" t="str">
        <f>IF(LEN(AQ3)*1&gt;0,IFERROR(Aprēķins!AQ120,0),"")</f>
        <v/>
      </c>
      <c r="AR34" s="159" t="str">
        <f>IF(LEN(AR3)*1&gt;0,IFERROR(Aprēķins!AR120,0),"")</f>
        <v/>
      </c>
      <c r="AS34" s="159" t="str">
        <f>IF(LEN(AS3)*1&gt;0,IFERROR(Aprēķins!AS120,0),"")</f>
        <v/>
      </c>
      <c r="AT34" s="159" t="str">
        <f>IF(LEN(AT3)*1&gt;0,IFERROR(Aprēķins!AT120,0),"")</f>
        <v/>
      </c>
      <c r="AU34" s="159" t="str">
        <f>IF(LEN(AU3)*1&gt;0,IFERROR(Aprēķins!AU120,0),"")</f>
        <v/>
      </c>
      <c r="AV34" s="159" t="str">
        <f>IF(LEN(AV3)*1&gt;0,IFERROR(Aprēķins!AV120,0),"")</f>
        <v/>
      </c>
      <c r="AW34" s="159" t="str">
        <f>IF(LEN(AW3)*1&gt;0,IFERROR(Aprēķins!AW120,0),"")</f>
        <v/>
      </c>
      <c r="AX34" s="159" t="str">
        <f>IF(LEN(AX3)*1&gt;0,IFERROR(Aprēķins!AX120,0),"")</f>
        <v/>
      </c>
      <c r="AY34" s="159" t="str">
        <f>IF(LEN(AY3)*1&gt;0,IFERROR(Aprēķins!AY120,0),"")</f>
        <v/>
      </c>
      <c r="AZ34" s="159" t="str">
        <f>IF(LEN(AZ3)*1&gt;0,IFERROR(Aprēķins!AZ120,0),"")</f>
        <v/>
      </c>
      <c r="BA34" s="159" t="str">
        <f>IF(LEN(BA3)*1&gt;0,IFERROR(Aprēķins!BA120,0),"")</f>
        <v/>
      </c>
      <c r="BB34" s="159" t="str">
        <f>IF(LEN(BB3)*1&gt;0,IFERROR(Aprēķins!BB120,0),"")</f>
        <v/>
      </c>
      <c r="BC34" s="159" t="str">
        <f>IF(LEN(BC3)*1&gt;0,IFERROR(Aprēķins!BC120,0),"")</f>
        <v/>
      </c>
      <c r="BD34" s="159" t="str">
        <f>IF(LEN(BD3)*1&gt;0,IFERROR(Aprēķins!BD120,0),"")</f>
        <v/>
      </c>
      <c r="BE34" s="159" t="str">
        <f>IF(LEN(BE3)*1&gt;0,IFERROR(Aprēķins!BE120,0),"")</f>
        <v/>
      </c>
      <c r="BF34" s="159" t="str">
        <f>IF(LEN(BF3)*1&gt;0,IFERROR(Aprēķins!BF120,0),"")</f>
        <v/>
      </c>
    </row>
    <row r="35" spans="4:58" s="113" customFormat="1">
      <c r="D35" s="62"/>
      <c r="E35" s="269" t="s">
        <v>938</v>
      </c>
      <c r="F35" s="116" t="s">
        <v>1</v>
      </c>
      <c r="I35" s="159" t="str">
        <f>IF(LEN(I3)*1&gt;0,IFERROR(Aprēķins!I178,0),"")</f>
        <v/>
      </c>
      <c r="J35" s="159" t="str">
        <f>IF(LEN(J3)*1&gt;0,IFERROR(Aprēķins!J178,0),"")</f>
        <v/>
      </c>
      <c r="K35" s="159" t="str">
        <f>IF(LEN(K3)*1&gt;0,IFERROR(Aprēķins!K178,0),"")</f>
        <v/>
      </c>
      <c r="L35" s="159" t="str">
        <f>IF(LEN(L3)*1&gt;0,IFERROR(Aprēķins!L178,0),"")</f>
        <v/>
      </c>
      <c r="M35" s="159" t="str">
        <f>IF(LEN(M3)*1&gt;0,IFERROR(Aprēķins!M178,0),"")</f>
        <v/>
      </c>
      <c r="N35" s="159" t="str">
        <f>IF(LEN(N3)*1&gt;0,IFERROR(Aprēķins!N178,0),"")</f>
        <v/>
      </c>
      <c r="O35" s="159" t="str">
        <f>IF(LEN(O3)*1&gt;0,IFERROR(Aprēķins!O178,0),"")</f>
        <v/>
      </c>
      <c r="P35" s="159" t="str">
        <f>IF(LEN(P3)*1&gt;0,IFERROR(Aprēķins!P178,0),"")</f>
        <v/>
      </c>
      <c r="Q35" s="159" t="str">
        <f>IF(LEN(Q3)*1&gt;0,IFERROR(Aprēķins!Q178,0),"")</f>
        <v/>
      </c>
      <c r="R35" s="159" t="str">
        <f>IF(LEN(R3)*1&gt;0,IFERROR(Aprēķins!R178,0),"")</f>
        <v/>
      </c>
      <c r="S35" s="159" t="str">
        <f>IF(LEN(S3)*1&gt;0,IFERROR(Aprēķins!S178,0),"")</f>
        <v/>
      </c>
      <c r="T35" s="159" t="str">
        <f>IF(LEN(T3)*1&gt;0,IFERROR(Aprēķins!T178,0),"")</f>
        <v/>
      </c>
      <c r="U35" s="159" t="str">
        <f>IF(LEN(U3)*1&gt;0,IFERROR(Aprēķins!U178,0),"")</f>
        <v/>
      </c>
      <c r="V35" s="159" t="str">
        <f>IF(LEN(V3)*1&gt;0,IFERROR(Aprēķins!V178,0),"")</f>
        <v/>
      </c>
      <c r="W35" s="159" t="str">
        <f>IF(LEN(W3)*1&gt;0,IFERROR(Aprēķins!W178,0),"")</f>
        <v/>
      </c>
      <c r="X35" s="159" t="str">
        <f>IF(LEN(X3)*1&gt;0,IFERROR(Aprēķins!X178,0),"")</f>
        <v/>
      </c>
      <c r="Y35" s="159" t="str">
        <f>IF(LEN(Y3)*1&gt;0,IFERROR(Aprēķins!Y178,0),"")</f>
        <v/>
      </c>
      <c r="Z35" s="159" t="str">
        <f>IF(LEN(Z3)*1&gt;0,IFERROR(Aprēķins!Z178,0),"")</f>
        <v/>
      </c>
      <c r="AA35" s="159" t="str">
        <f>IF(LEN(AA3)*1&gt;0,IFERROR(Aprēķins!AA178,0),"")</f>
        <v/>
      </c>
      <c r="AB35" s="159" t="str">
        <f>IF(LEN(AB3)*1&gt;0,IFERROR(Aprēķins!AB178,0),"")</f>
        <v/>
      </c>
      <c r="AC35" s="159" t="str">
        <f>IF(LEN(AC3)*1&gt;0,IFERROR(Aprēķins!AC178,0),"")</f>
        <v/>
      </c>
      <c r="AD35" s="159" t="str">
        <f>IF(LEN(AD3)*1&gt;0,IFERROR(Aprēķins!AD178,0),"")</f>
        <v/>
      </c>
      <c r="AE35" s="159" t="str">
        <f>IF(LEN(AE3)*1&gt;0,IFERROR(Aprēķins!AE178,0),"")</f>
        <v/>
      </c>
      <c r="AF35" s="159" t="str">
        <f>IF(LEN(AF3)*1&gt;0,IFERROR(Aprēķins!AF178,0),"")</f>
        <v/>
      </c>
      <c r="AG35" s="159" t="str">
        <f>IF(LEN(AG3)*1&gt;0,IFERROR(Aprēķins!AG178,0),"")</f>
        <v/>
      </c>
      <c r="AH35" s="159" t="str">
        <f>IF(LEN(AH3)*1&gt;0,IFERROR(Aprēķins!AH178,0),"")</f>
        <v/>
      </c>
      <c r="AI35" s="159" t="str">
        <f>IF(LEN(AI3)*1&gt;0,IFERROR(Aprēķins!AI178,0),"")</f>
        <v/>
      </c>
      <c r="AJ35" s="159" t="str">
        <f>IF(LEN(AJ3)*1&gt;0,IFERROR(Aprēķins!AJ178,0),"")</f>
        <v/>
      </c>
      <c r="AK35" s="159" t="str">
        <f>IF(LEN(AK3)*1&gt;0,IFERROR(Aprēķins!AK178,0),"")</f>
        <v/>
      </c>
      <c r="AL35" s="159" t="str">
        <f>IF(LEN(AL3)*1&gt;0,IFERROR(Aprēķins!AL178,0),"")</f>
        <v/>
      </c>
      <c r="AM35" s="159" t="str">
        <f>IF(LEN(AM3)*1&gt;0,IFERROR(Aprēķins!AM178,0),"")</f>
        <v/>
      </c>
      <c r="AN35" s="159" t="str">
        <f>IF(LEN(AN3)*1&gt;0,IFERROR(Aprēķins!AN178,0),"")</f>
        <v/>
      </c>
      <c r="AO35" s="159" t="str">
        <f>IF(LEN(AO3)*1&gt;0,IFERROR(Aprēķins!AO178,0),"")</f>
        <v/>
      </c>
      <c r="AP35" s="159" t="str">
        <f>IF(LEN(AP3)*1&gt;0,IFERROR(Aprēķins!AP178,0),"")</f>
        <v/>
      </c>
      <c r="AQ35" s="159" t="str">
        <f>IF(LEN(AQ3)*1&gt;0,IFERROR(Aprēķins!AQ178,0),"")</f>
        <v/>
      </c>
      <c r="AR35" s="159" t="str">
        <f>IF(LEN(AR3)*1&gt;0,IFERROR(Aprēķins!AR178,0),"")</f>
        <v/>
      </c>
      <c r="AS35" s="159" t="str">
        <f>IF(LEN(AS3)*1&gt;0,IFERROR(Aprēķins!AS178,0),"")</f>
        <v/>
      </c>
      <c r="AT35" s="159" t="str">
        <f>IF(LEN(AT3)*1&gt;0,IFERROR(Aprēķins!AT178,0),"")</f>
        <v/>
      </c>
      <c r="AU35" s="159" t="str">
        <f>IF(LEN(AU3)*1&gt;0,IFERROR(Aprēķins!AU178,0),"")</f>
        <v/>
      </c>
      <c r="AV35" s="159" t="str">
        <f>IF(LEN(AV3)*1&gt;0,IFERROR(Aprēķins!AV178,0),"")</f>
        <v/>
      </c>
      <c r="AW35" s="159" t="str">
        <f>IF(LEN(AW3)*1&gt;0,IFERROR(Aprēķins!AW178,0),"")</f>
        <v/>
      </c>
      <c r="AX35" s="159" t="str">
        <f>IF(LEN(AX3)*1&gt;0,IFERROR(Aprēķins!AX178,0),"")</f>
        <v/>
      </c>
      <c r="AY35" s="159" t="str">
        <f>IF(LEN(AY3)*1&gt;0,IFERROR(Aprēķins!AY178,0),"")</f>
        <v/>
      </c>
      <c r="AZ35" s="159" t="str">
        <f>IF(LEN(AZ3)*1&gt;0,IFERROR(Aprēķins!AZ178,0),"")</f>
        <v/>
      </c>
      <c r="BA35" s="159" t="str">
        <f>IF(LEN(BA3)*1&gt;0,IFERROR(Aprēķins!BA178,0),"")</f>
        <v/>
      </c>
      <c r="BB35" s="159" t="str">
        <f>IF(LEN(BB3)*1&gt;0,IFERROR(Aprēķins!BB178,0),"")</f>
        <v/>
      </c>
      <c r="BC35" s="159" t="str">
        <f>IF(LEN(BC3)*1&gt;0,IFERROR(Aprēķins!BC178,0),"")</f>
        <v/>
      </c>
      <c r="BD35" s="159" t="str">
        <f>IF(LEN(BD3)*1&gt;0,IFERROR(Aprēķins!BD178,0),"")</f>
        <v/>
      </c>
      <c r="BE35" s="159" t="str">
        <f>IF(LEN(BE3)*1&gt;0,IFERROR(Aprēķins!BE178,0),"")</f>
        <v/>
      </c>
      <c r="BF35" s="159" t="str">
        <f>IF(LEN(BF3)*1&gt;0,IFERROR(Aprēķins!BF178,0),"")</f>
        <v/>
      </c>
    </row>
    <row r="36" spans="4:58" s="113" customFormat="1">
      <c r="D36" s="62"/>
      <c r="E36" s="269" t="s">
        <v>622</v>
      </c>
      <c r="F36" s="116" t="s">
        <v>1</v>
      </c>
      <c r="I36" s="159" t="str">
        <f>IF(LEN(I3)*1&gt;0,IFERROR(Aprēķins!I115,0),"")</f>
        <v/>
      </c>
      <c r="J36" s="159" t="str">
        <f>IF(LEN(J3)*1&gt;0,IFERROR(Aprēķins!J115,0),"")</f>
        <v/>
      </c>
      <c r="K36" s="159" t="str">
        <f>IF(LEN(K3)*1&gt;0,IFERROR(Aprēķins!K115,0),"")</f>
        <v/>
      </c>
      <c r="L36" s="159" t="str">
        <f>IF(LEN(L3)*1&gt;0,IFERROR(Aprēķins!L115,0),"")</f>
        <v/>
      </c>
      <c r="M36" s="159" t="str">
        <f>IF(LEN(M3)*1&gt;0,IFERROR(Aprēķins!M115,0),"")</f>
        <v/>
      </c>
      <c r="N36" s="159" t="str">
        <f>IF(LEN(N3)*1&gt;0,IFERROR(Aprēķins!N115,0),"")</f>
        <v/>
      </c>
      <c r="O36" s="159" t="str">
        <f>IF(LEN(O3)*1&gt;0,IFERROR(Aprēķins!O115,0),"")</f>
        <v/>
      </c>
      <c r="P36" s="159" t="str">
        <f>IF(LEN(P3)*1&gt;0,IFERROR(Aprēķins!P115,0),"")</f>
        <v/>
      </c>
      <c r="Q36" s="159" t="str">
        <f>IF(LEN(Q3)*1&gt;0,IFERROR(Aprēķins!Q115,0),"")</f>
        <v/>
      </c>
      <c r="R36" s="159" t="str">
        <f>IF(LEN(R3)*1&gt;0,IFERROR(Aprēķins!R115,0),"")</f>
        <v/>
      </c>
      <c r="S36" s="159" t="str">
        <f>IF(LEN(S3)*1&gt;0,IFERROR(Aprēķins!S115,0),"")</f>
        <v/>
      </c>
      <c r="T36" s="159" t="str">
        <f>IF(LEN(T3)*1&gt;0,IFERROR(Aprēķins!T115,0),"")</f>
        <v/>
      </c>
      <c r="U36" s="159" t="str">
        <f>IF(LEN(U3)*1&gt;0,IFERROR(Aprēķins!U115,0),"")</f>
        <v/>
      </c>
      <c r="V36" s="159" t="str">
        <f>IF(LEN(V3)*1&gt;0,IFERROR(Aprēķins!V115,0),"")</f>
        <v/>
      </c>
      <c r="W36" s="159" t="str">
        <f>IF(LEN(W3)*1&gt;0,IFERROR(Aprēķins!W115,0),"")</f>
        <v/>
      </c>
      <c r="X36" s="159" t="str">
        <f>IF(LEN(X3)*1&gt;0,IFERROR(Aprēķins!X115,0),"")</f>
        <v/>
      </c>
      <c r="Y36" s="159" t="str">
        <f>IF(LEN(Y3)*1&gt;0,IFERROR(Aprēķins!Y115,0),"")</f>
        <v/>
      </c>
      <c r="Z36" s="159" t="str">
        <f>IF(LEN(Z3)*1&gt;0,IFERROR(Aprēķins!Z115,0),"")</f>
        <v/>
      </c>
      <c r="AA36" s="159" t="str">
        <f>IF(LEN(AA3)*1&gt;0,IFERROR(Aprēķins!AA115,0),"")</f>
        <v/>
      </c>
      <c r="AB36" s="159" t="str">
        <f>IF(LEN(AB3)*1&gt;0,IFERROR(Aprēķins!AB115,0),"")</f>
        <v/>
      </c>
      <c r="AC36" s="159" t="str">
        <f>IF(LEN(AC3)*1&gt;0,IFERROR(Aprēķins!AC115,0),"")</f>
        <v/>
      </c>
      <c r="AD36" s="159" t="str">
        <f>IF(LEN(AD3)*1&gt;0,IFERROR(Aprēķins!AD115,0),"")</f>
        <v/>
      </c>
      <c r="AE36" s="159" t="str">
        <f>IF(LEN(AE3)*1&gt;0,IFERROR(Aprēķins!AE115,0),"")</f>
        <v/>
      </c>
      <c r="AF36" s="159" t="str">
        <f>IF(LEN(AF3)*1&gt;0,IFERROR(Aprēķins!AF115,0),"")</f>
        <v/>
      </c>
      <c r="AG36" s="159" t="str">
        <f>IF(LEN(AG3)*1&gt;0,IFERROR(Aprēķins!AG115,0),"")</f>
        <v/>
      </c>
      <c r="AH36" s="159" t="str">
        <f>IF(LEN(AH3)*1&gt;0,IFERROR(Aprēķins!AH115,0),"")</f>
        <v/>
      </c>
      <c r="AI36" s="159" t="str">
        <f>IF(LEN(AI3)*1&gt;0,IFERROR(Aprēķins!AI115,0),"")</f>
        <v/>
      </c>
      <c r="AJ36" s="159" t="str">
        <f>IF(LEN(AJ3)*1&gt;0,IFERROR(Aprēķins!AJ115,0),"")</f>
        <v/>
      </c>
      <c r="AK36" s="159" t="str">
        <f>IF(LEN(AK3)*1&gt;0,IFERROR(Aprēķins!AK115,0),"")</f>
        <v/>
      </c>
      <c r="AL36" s="159" t="str">
        <f>IF(LEN(AL3)*1&gt;0,IFERROR(Aprēķins!AL115,0),"")</f>
        <v/>
      </c>
      <c r="AM36" s="159" t="str">
        <f>IF(LEN(AM3)*1&gt;0,IFERROR(Aprēķins!AM115,0),"")</f>
        <v/>
      </c>
      <c r="AN36" s="159" t="str">
        <f>IF(LEN(AN3)*1&gt;0,IFERROR(Aprēķins!AN115,0),"")</f>
        <v/>
      </c>
      <c r="AO36" s="159" t="str">
        <f>IF(LEN(AO3)*1&gt;0,IFERROR(Aprēķins!AO115,0),"")</f>
        <v/>
      </c>
      <c r="AP36" s="159" t="str">
        <f>IF(LEN(AP3)*1&gt;0,IFERROR(Aprēķins!AP115,0),"")</f>
        <v/>
      </c>
      <c r="AQ36" s="159" t="str">
        <f>IF(LEN(AQ3)*1&gt;0,IFERROR(Aprēķins!AQ115,0),"")</f>
        <v/>
      </c>
      <c r="AR36" s="159" t="str">
        <f>IF(LEN(AR3)*1&gt;0,IFERROR(Aprēķins!AR115,0),"")</f>
        <v/>
      </c>
      <c r="AS36" s="159" t="str">
        <f>IF(LEN(AS3)*1&gt;0,IFERROR(Aprēķins!AS115,0),"")</f>
        <v/>
      </c>
      <c r="AT36" s="159" t="str">
        <f>IF(LEN(AT3)*1&gt;0,IFERROR(Aprēķins!AT115,0),"")</f>
        <v/>
      </c>
      <c r="AU36" s="159" t="str">
        <f>IF(LEN(AU3)*1&gt;0,IFERROR(Aprēķins!AU115,0),"")</f>
        <v/>
      </c>
      <c r="AV36" s="159" t="str">
        <f>IF(LEN(AV3)*1&gt;0,IFERROR(Aprēķins!AV115,0),"")</f>
        <v/>
      </c>
      <c r="AW36" s="159" t="str">
        <f>IF(LEN(AW3)*1&gt;0,IFERROR(Aprēķins!AW115,0),"")</f>
        <v/>
      </c>
      <c r="AX36" s="159" t="str">
        <f>IF(LEN(AX3)*1&gt;0,IFERROR(Aprēķins!AX115,0),"")</f>
        <v/>
      </c>
      <c r="AY36" s="159" t="str">
        <f>IF(LEN(AY3)*1&gt;0,IFERROR(Aprēķins!AY115,0),"")</f>
        <v/>
      </c>
      <c r="AZ36" s="159" t="str">
        <f>IF(LEN(AZ3)*1&gt;0,IFERROR(Aprēķins!AZ115,0),"")</f>
        <v/>
      </c>
      <c r="BA36" s="159" t="str">
        <f>IF(LEN(BA3)*1&gt;0,IFERROR(Aprēķins!BA115,0),"")</f>
        <v/>
      </c>
      <c r="BB36" s="159" t="str">
        <f>IF(LEN(BB3)*1&gt;0,IFERROR(Aprēķins!BB115,0),"")</f>
        <v/>
      </c>
      <c r="BC36" s="159" t="str">
        <f>IF(LEN(BC3)*1&gt;0,IFERROR(Aprēķins!BC115,0),"")</f>
        <v/>
      </c>
      <c r="BD36" s="159" t="str">
        <f>IF(LEN(BD3)*1&gt;0,IFERROR(Aprēķins!BD115,0),"")</f>
        <v/>
      </c>
      <c r="BE36" s="159" t="str">
        <f>IF(LEN(BE3)*1&gt;0,IFERROR(Aprēķins!BE115,0),"")</f>
        <v/>
      </c>
      <c r="BF36" s="159" t="str">
        <f>IF(LEN(BF3)*1&gt;0,IFERROR(Aprēķins!BF115,0),"")</f>
        <v/>
      </c>
    </row>
    <row r="37" spans="4:58" s="113" customFormat="1">
      <c r="D37" s="62"/>
      <c r="E37" s="113" t="s">
        <v>623</v>
      </c>
      <c r="F37" s="116" t="s">
        <v>1</v>
      </c>
      <c r="I37" s="159" t="str">
        <f>IF(LEN(I3)*1&gt;0,IFERROR(Aprēķins!I184,0),"")</f>
        <v/>
      </c>
      <c r="J37" s="159" t="str">
        <f>IF(LEN(J3)*1&gt;0,IFERROR(Aprēķins!J184,0),"")</f>
        <v/>
      </c>
      <c r="K37" s="159" t="str">
        <f>IF(LEN(K3)*1&gt;0,IFERROR(Aprēķins!K184,0),"")</f>
        <v/>
      </c>
      <c r="L37" s="159" t="str">
        <f>IF(LEN(L3)*1&gt;0,IFERROR(Aprēķins!L184,0),"")</f>
        <v/>
      </c>
      <c r="M37" s="159" t="str">
        <f>IF(LEN(M3)*1&gt;0,IFERROR(Aprēķins!M184,0),"")</f>
        <v/>
      </c>
      <c r="N37" s="159" t="str">
        <f>IF(LEN(N3)*1&gt;0,IFERROR(Aprēķins!N184,0),"")</f>
        <v/>
      </c>
      <c r="O37" s="159" t="str">
        <f>IF(LEN(O3)*1&gt;0,IFERROR(Aprēķins!O184,0),"")</f>
        <v/>
      </c>
      <c r="P37" s="159" t="str">
        <f>IF(LEN(P3)*1&gt;0,IFERROR(Aprēķins!P184,0),"")</f>
        <v/>
      </c>
      <c r="Q37" s="159" t="str">
        <f>IF(LEN(Q3)*1&gt;0,IFERROR(Aprēķins!Q184,0),"")</f>
        <v/>
      </c>
      <c r="R37" s="159" t="str">
        <f>IF(LEN(R3)*1&gt;0,IFERROR(Aprēķins!R184,0),"")</f>
        <v/>
      </c>
      <c r="S37" s="159" t="str">
        <f>IF(LEN(S3)*1&gt;0,IFERROR(Aprēķins!S184,0),"")</f>
        <v/>
      </c>
      <c r="T37" s="159" t="str">
        <f>IF(LEN(T3)*1&gt;0,IFERROR(Aprēķins!T184,0),"")</f>
        <v/>
      </c>
      <c r="U37" s="159" t="str">
        <f>IF(LEN(U3)*1&gt;0,IFERROR(Aprēķins!U184,0),"")</f>
        <v/>
      </c>
      <c r="V37" s="159" t="str">
        <f>IF(LEN(V3)*1&gt;0,IFERROR(Aprēķins!V184,0),"")</f>
        <v/>
      </c>
      <c r="W37" s="159" t="str">
        <f>IF(LEN(W3)*1&gt;0,IFERROR(Aprēķins!W184,0),"")</f>
        <v/>
      </c>
      <c r="X37" s="159" t="str">
        <f>IF(LEN(X3)*1&gt;0,IFERROR(Aprēķins!X184,0),"")</f>
        <v/>
      </c>
      <c r="Y37" s="159" t="str">
        <f>IF(LEN(Y3)*1&gt;0,IFERROR(Aprēķins!Y184,0),"")</f>
        <v/>
      </c>
      <c r="Z37" s="159" t="str">
        <f>IF(LEN(Z3)*1&gt;0,IFERROR(Aprēķins!Z184,0),"")</f>
        <v/>
      </c>
      <c r="AA37" s="159" t="str">
        <f>IF(LEN(AA3)*1&gt;0,IFERROR(Aprēķins!AA184,0),"")</f>
        <v/>
      </c>
      <c r="AB37" s="159" t="str">
        <f>IF(LEN(AB3)*1&gt;0,IFERROR(Aprēķins!AB184,0),"")</f>
        <v/>
      </c>
      <c r="AC37" s="159" t="str">
        <f>IF(LEN(AC3)*1&gt;0,IFERROR(Aprēķins!AC184,0),"")</f>
        <v/>
      </c>
      <c r="AD37" s="159" t="str">
        <f>IF(LEN(AD3)*1&gt;0,IFERROR(Aprēķins!AD184,0),"")</f>
        <v/>
      </c>
      <c r="AE37" s="159" t="str">
        <f>IF(LEN(AE3)*1&gt;0,IFERROR(Aprēķins!AE184,0),"")</f>
        <v/>
      </c>
      <c r="AF37" s="159" t="str">
        <f>IF(LEN(AF3)*1&gt;0,IFERROR(Aprēķins!AF184,0),"")</f>
        <v/>
      </c>
      <c r="AG37" s="159" t="str">
        <f>IF(LEN(AG3)*1&gt;0,IFERROR(Aprēķins!AG184,0),"")</f>
        <v/>
      </c>
      <c r="AH37" s="159" t="str">
        <f>IF(LEN(AH3)*1&gt;0,IFERROR(Aprēķins!AH184,0),"")</f>
        <v/>
      </c>
      <c r="AI37" s="159" t="str">
        <f>IF(LEN(AI3)*1&gt;0,IFERROR(Aprēķins!AI184,0),"")</f>
        <v/>
      </c>
      <c r="AJ37" s="159" t="str">
        <f>IF(LEN(AJ3)*1&gt;0,IFERROR(Aprēķins!AJ184,0),"")</f>
        <v/>
      </c>
      <c r="AK37" s="159" t="str">
        <f>IF(LEN(AK3)*1&gt;0,IFERROR(Aprēķins!AK184,0),"")</f>
        <v/>
      </c>
      <c r="AL37" s="159" t="str">
        <f>IF(LEN(AL3)*1&gt;0,IFERROR(Aprēķins!AL184,0),"")</f>
        <v/>
      </c>
      <c r="AM37" s="159" t="str">
        <f>IF(LEN(AM3)*1&gt;0,IFERROR(Aprēķins!AM184,0),"")</f>
        <v/>
      </c>
      <c r="AN37" s="159" t="str">
        <f>IF(LEN(AN3)*1&gt;0,IFERROR(Aprēķins!AN184,0),"")</f>
        <v/>
      </c>
      <c r="AO37" s="159" t="str">
        <f>IF(LEN(AO3)*1&gt;0,IFERROR(Aprēķins!AO184,0),"")</f>
        <v/>
      </c>
      <c r="AP37" s="159" t="str">
        <f>IF(LEN(AP3)*1&gt;0,IFERROR(Aprēķins!AP184,0),"")</f>
        <v/>
      </c>
      <c r="AQ37" s="159" t="str">
        <f>IF(LEN(AQ3)*1&gt;0,IFERROR(Aprēķins!AQ184,0),"")</f>
        <v/>
      </c>
      <c r="AR37" s="159" t="str">
        <f>IF(LEN(AR3)*1&gt;0,IFERROR(Aprēķins!AR184,0),"")</f>
        <v/>
      </c>
      <c r="AS37" s="159" t="str">
        <f>IF(LEN(AS3)*1&gt;0,IFERROR(Aprēķins!AS184,0),"")</f>
        <v/>
      </c>
      <c r="AT37" s="159" t="str">
        <f>IF(LEN(AT3)*1&gt;0,IFERROR(Aprēķins!AT184,0),"")</f>
        <v/>
      </c>
      <c r="AU37" s="159" t="str">
        <f>IF(LEN(AU3)*1&gt;0,IFERROR(Aprēķins!AU184,0),"")</f>
        <v/>
      </c>
      <c r="AV37" s="159" t="str">
        <f>IF(LEN(AV3)*1&gt;0,IFERROR(Aprēķins!AV184,0),"")</f>
        <v/>
      </c>
      <c r="AW37" s="159" t="str">
        <f>IF(LEN(AW3)*1&gt;0,IFERROR(Aprēķins!AW184,0),"")</f>
        <v/>
      </c>
      <c r="AX37" s="159" t="str">
        <f>IF(LEN(AX3)*1&gt;0,IFERROR(Aprēķins!AX184,0),"")</f>
        <v/>
      </c>
      <c r="AY37" s="159" t="str">
        <f>IF(LEN(AY3)*1&gt;0,IFERROR(Aprēķins!AY184,0),"")</f>
        <v/>
      </c>
      <c r="AZ37" s="159" t="str">
        <f>IF(LEN(AZ3)*1&gt;0,IFERROR(Aprēķins!AZ184,0),"")</f>
        <v/>
      </c>
      <c r="BA37" s="159" t="str">
        <f>IF(LEN(BA3)*1&gt;0,IFERROR(Aprēķins!BA184,0),"")</f>
        <v/>
      </c>
      <c r="BB37" s="159" t="str">
        <f>IF(LEN(BB3)*1&gt;0,IFERROR(Aprēķins!BB184,0),"")</f>
        <v/>
      </c>
      <c r="BC37" s="159" t="str">
        <f>IF(LEN(BC3)*1&gt;0,IFERROR(Aprēķins!BC184,0),"")</f>
        <v/>
      </c>
      <c r="BD37" s="159" t="str">
        <f>IF(LEN(BD3)*1&gt;0,IFERROR(Aprēķins!BD184,0),"")</f>
        <v/>
      </c>
      <c r="BE37" s="159" t="str">
        <f>IF(LEN(BE3)*1&gt;0,IFERROR(Aprēķins!BE184,0),"")</f>
        <v/>
      </c>
      <c r="BF37" s="159" t="str">
        <f>IF(LEN(BF3)*1&gt;0,IFERROR(Aprēķins!BF184,0),"")</f>
        <v/>
      </c>
    </row>
    <row r="38" spans="4:58" s="113" customFormat="1">
      <c r="D38" s="62"/>
      <c r="E38" s="113" t="s">
        <v>624</v>
      </c>
      <c r="F38" s="116" t="s">
        <v>1</v>
      </c>
      <c r="I38" s="159" t="str">
        <f>IF(LEN(I3)*1&gt;0,IFERROR(Aprēķins!I192,0),"")</f>
        <v/>
      </c>
      <c r="J38" s="159" t="str">
        <f>IF(LEN(J3)*1&gt;0,IFERROR(Aprēķins!J192,0),"")</f>
        <v/>
      </c>
      <c r="K38" s="159" t="str">
        <f>IF(LEN(K3)*1&gt;0,IFERROR(Aprēķins!K192,0),"")</f>
        <v/>
      </c>
      <c r="L38" s="159" t="str">
        <f>IF(LEN(L3)*1&gt;0,IFERROR(Aprēķins!L192,0),"")</f>
        <v/>
      </c>
      <c r="M38" s="159" t="str">
        <f>IF(LEN(M3)*1&gt;0,IFERROR(Aprēķins!M192,0),"")</f>
        <v/>
      </c>
      <c r="N38" s="159" t="str">
        <f>IF(LEN(N3)*1&gt;0,IFERROR(Aprēķins!N192,0),"")</f>
        <v/>
      </c>
      <c r="O38" s="159" t="str">
        <f>IF(LEN(O3)*1&gt;0,IFERROR(Aprēķins!O192,0),"")</f>
        <v/>
      </c>
      <c r="P38" s="159" t="str">
        <f>IF(LEN(P3)*1&gt;0,IFERROR(Aprēķins!P192,0),"")</f>
        <v/>
      </c>
      <c r="Q38" s="159" t="str">
        <f>IF(LEN(Q3)*1&gt;0,IFERROR(Aprēķins!Q192,0),"")</f>
        <v/>
      </c>
      <c r="R38" s="159" t="str">
        <f>IF(LEN(R3)*1&gt;0,IFERROR(Aprēķins!R192,0),"")</f>
        <v/>
      </c>
      <c r="S38" s="159" t="str">
        <f>IF(LEN(S3)*1&gt;0,IFERROR(Aprēķins!S192,0),"")</f>
        <v/>
      </c>
      <c r="T38" s="159" t="str">
        <f>IF(LEN(T3)*1&gt;0,IFERROR(Aprēķins!T192,0),"")</f>
        <v/>
      </c>
      <c r="U38" s="159" t="str">
        <f>IF(LEN(U3)*1&gt;0,IFERROR(Aprēķins!U192,0),"")</f>
        <v/>
      </c>
      <c r="V38" s="159" t="str">
        <f>IF(LEN(V3)*1&gt;0,IFERROR(Aprēķins!V192,0),"")</f>
        <v/>
      </c>
      <c r="W38" s="159" t="str">
        <f>IF(LEN(W3)*1&gt;0,IFERROR(Aprēķins!W192,0),"")</f>
        <v/>
      </c>
      <c r="X38" s="159" t="str">
        <f>IF(LEN(X3)*1&gt;0,IFERROR(Aprēķins!X192,0),"")</f>
        <v/>
      </c>
      <c r="Y38" s="159" t="str">
        <f>IF(LEN(Y3)*1&gt;0,IFERROR(Aprēķins!Y192,0),"")</f>
        <v/>
      </c>
      <c r="Z38" s="159" t="str">
        <f>IF(LEN(Z3)*1&gt;0,IFERROR(Aprēķins!Z192,0),"")</f>
        <v/>
      </c>
      <c r="AA38" s="159" t="str">
        <f>IF(LEN(AA3)*1&gt;0,IFERROR(Aprēķins!AA192,0),"")</f>
        <v/>
      </c>
      <c r="AB38" s="159" t="str">
        <f>IF(LEN(AB3)*1&gt;0,IFERROR(Aprēķins!AB192,0),"")</f>
        <v/>
      </c>
      <c r="AC38" s="159" t="str">
        <f>IF(LEN(AC3)*1&gt;0,IFERROR(Aprēķins!AC192,0),"")</f>
        <v/>
      </c>
      <c r="AD38" s="159" t="str">
        <f>IF(LEN(AD3)*1&gt;0,IFERROR(Aprēķins!AD192,0),"")</f>
        <v/>
      </c>
      <c r="AE38" s="159" t="str">
        <f>IF(LEN(AE3)*1&gt;0,IFERROR(Aprēķins!AE192,0),"")</f>
        <v/>
      </c>
      <c r="AF38" s="159" t="str">
        <f>IF(LEN(AF3)*1&gt;0,IFERROR(Aprēķins!AF192,0),"")</f>
        <v/>
      </c>
      <c r="AG38" s="159" t="str">
        <f>IF(LEN(AG3)*1&gt;0,IFERROR(Aprēķins!AG192,0),"")</f>
        <v/>
      </c>
      <c r="AH38" s="159" t="str">
        <f>IF(LEN(AH3)*1&gt;0,IFERROR(Aprēķins!AH192,0),"")</f>
        <v/>
      </c>
      <c r="AI38" s="159" t="str">
        <f>IF(LEN(AI3)*1&gt;0,IFERROR(Aprēķins!AI192,0),"")</f>
        <v/>
      </c>
      <c r="AJ38" s="159" t="str">
        <f>IF(LEN(AJ3)*1&gt;0,IFERROR(Aprēķins!AJ192,0),"")</f>
        <v/>
      </c>
      <c r="AK38" s="159" t="str">
        <f>IF(LEN(AK3)*1&gt;0,IFERROR(Aprēķins!AK192,0),"")</f>
        <v/>
      </c>
      <c r="AL38" s="159" t="str">
        <f>IF(LEN(AL3)*1&gt;0,IFERROR(Aprēķins!AL192,0),"")</f>
        <v/>
      </c>
      <c r="AM38" s="159" t="str">
        <f>IF(LEN(AM3)*1&gt;0,IFERROR(Aprēķins!AM192,0),"")</f>
        <v/>
      </c>
      <c r="AN38" s="159" t="str">
        <f>IF(LEN(AN3)*1&gt;0,IFERROR(Aprēķins!AN192,0),"")</f>
        <v/>
      </c>
      <c r="AO38" s="159" t="str">
        <f>IF(LEN(AO3)*1&gt;0,IFERROR(Aprēķins!AO192,0),"")</f>
        <v/>
      </c>
      <c r="AP38" s="159" t="str">
        <f>IF(LEN(AP3)*1&gt;0,IFERROR(Aprēķins!AP192,0),"")</f>
        <v/>
      </c>
      <c r="AQ38" s="159" t="str">
        <f>IF(LEN(AQ3)*1&gt;0,IFERROR(Aprēķins!AQ192,0),"")</f>
        <v/>
      </c>
      <c r="AR38" s="159" t="str">
        <f>IF(LEN(AR3)*1&gt;0,IFERROR(Aprēķins!AR192,0),"")</f>
        <v/>
      </c>
      <c r="AS38" s="159" t="str">
        <f>IF(LEN(AS3)*1&gt;0,IFERROR(Aprēķins!AS192,0),"")</f>
        <v/>
      </c>
      <c r="AT38" s="159" t="str">
        <f>IF(LEN(AT3)*1&gt;0,IFERROR(Aprēķins!AT192,0),"")</f>
        <v/>
      </c>
      <c r="AU38" s="159" t="str">
        <f>IF(LEN(AU3)*1&gt;0,IFERROR(Aprēķins!AU192,0),"")</f>
        <v/>
      </c>
      <c r="AV38" s="159" t="str">
        <f>IF(LEN(AV3)*1&gt;0,IFERROR(Aprēķins!AV192,0),"")</f>
        <v/>
      </c>
      <c r="AW38" s="159" t="str">
        <f>IF(LEN(AW3)*1&gt;0,IFERROR(Aprēķins!AW192,0),"")</f>
        <v/>
      </c>
      <c r="AX38" s="159" t="str">
        <f>IF(LEN(AX3)*1&gt;0,IFERROR(Aprēķins!AX192,0),"")</f>
        <v/>
      </c>
      <c r="AY38" s="159" t="str">
        <f>IF(LEN(AY3)*1&gt;0,IFERROR(Aprēķins!AY192,0),"")</f>
        <v/>
      </c>
      <c r="AZ38" s="159" t="str">
        <f>IF(LEN(AZ3)*1&gt;0,IFERROR(Aprēķins!AZ192,0),"")</f>
        <v/>
      </c>
      <c r="BA38" s="159" t="str">
        <f>IF(LEN(BA3)*1&gt;0,IFERROR(Aprēķins!BA192,0),"")</f>
        <v/>
      </c>
      <c r="BB38" s="159" t="str">
        <f>IF(LEN(BB3)*1&gt;0,IFERROR(Aprēķins!BB192,0),"")</f>
        <v/>
      </c>
      <c r="BC38" s="159" t="str">
        <f>IF(LEN(BC3)*1&gt;0,IFERROR(Aprēķins!BC192,0),"")</f>
        <v/>
      </c>
      <c r="BD38" s="159" t="str">
        <f>IF(LEN(BD3)*1&gt;0,IFERROR(Aprēķins!BD192,0),"")</f>
        <v/>
      </c>
      <c r="BE38" s="159" t="str">
        <f>IF(LEN(BE3)*1&gt;0,IFERROR(Aprēķins!BE192,0),"")</f>
        <v/>
      </c>
      <c r="BF38" s="159" t="str">
        <f>IF(LEN(BF3)*1&gt;0,IFERROR(Aprēķins!BF192,0),"")</f>
        <v/>
      </c>
    </row>
    <row r="39" spans="4:58" s="31" customFormat="1">
      <c r="D39" s="62"/>
      <c r="E39" s="31" t="s">
        <v>764</v>
      </c>
      <c r="F39" s="34" t="s">
        <v>1</v>
      </c>
      <c r="I39" s="86" t="str">
        <f>IF(LEN(I$3)*1&gt;0,IF($F$1=Saraksti!$B$14,0,IF(LEN(I$3)*1&gt;0,IFERROR(Aprēķins!I$88,0),"")),"")</f>
        <v/>
      </c>
      <c r="J39" s="159" t="str">
        <f>IF(LEN(J$3)*1&gt;0,IF($F$1=Saraksti!$B$14,0,IF(LEN(J$3)*1&gt;0,IFERROR(Aprēķins!J$88,0),"")),"")</f>
        <v/>
      </c>
      <c r="K39" s="159" t="str">
        <f>IF(LEN(K$3)*1&gt;0,IF($F$1=Saraksti!$B$14,0,IF(LEN(K$3)*1&gt;0,IFERROR(Aprēķins!K$88,0),"")),"")</f>
        <v/>
      </c>
      <c r="L39" s="159" t="str">
        <f>IF(LEN(L$3)*1&gt;0,IF($F$1=Saraksti!$B$14,0,IF(LEN(L$3)*1&gt;0,IFERROR(Aprēķins!L$88,0),"")),"")</f>
        <v/>
      </c>
      <c r="M39" s="159" t="str">
        <f>IF(LEN(M$3)*1&gt;0,IF($F$1=Saraksti!$B$14,0,IF(LEN(M$3)*1&gt;0,IFERROR(Aprēķins!M$88,0),"")),"")</f>
        <v/>
      </c>
      <c r="N39" s="159" t="str">
        <f>IF(LEN(N$3)*1&gt;0,IF($F$1=Saraksti!$B$14,0,IF(LEN(N$3)*1&gt;0,IFERROR(Aprēķins!N$88,0),"")),"")</f>
        <v/>
      </c>
      <c r="O39" s="159" t="str">
        <f>IF(LEN(O$3)*1&gt;0,IF($F$1=Saraksti!$B$14,0,IF(LEN(O$3)*1&gt;0,IFERROR(Aprēķins!O$88,0),"")),"")</f>
        <v/>
      </c>
      <c r="P39" s="159" t="str">
        <f>IF(LEN(P$3)*1&gt;0,IF($F$1=Saraksti!$B$14,0,IF(LEN(P$3)*1&gt;0,IFERROR(Aprēķins!P$88,0),"")),"")</f>
        <v/>
      </c>
      <c r="Q39" s="159" t="str">
        <f>IF(LEN(Q$3)*1&gt;0,IF($F$1=Saraksti!$B$14,0,IF(LEN(Q$3)*1&gt;0,IFERROR(Aprēķins!Q$88,0),"")),"")</f>
        <v/>
      </c>
      <c r="R39" s="159" t="str">
        <f>IF(LEN(R$3)*1&gt;0,IF($F$1=Saraksti!$B$14,0,IF(LEN(R$3)*1&gt;0,IFERROR(Aprēķins!R$88,0),"")),"")</f>
        <v/>
      </c>
      <c r="S39" s="159" t="str">
        <f>IF(LEN(S$3)*1&gt;0,IF($F$1=Saraksti!$B$14,0,IF(LEN(S$3)*1&gt;0,IFERROR(Aprēķins!S$88,0),"")),"")</f>
        <v/>
      </c>
      <c r="T39" s="159" t="str">
        <f>IF(LEN(T$3)*1&gt;0,IF($F$1=Saraksti!$B$14,0,IF(LEN(T$3)*1&gt;0,IFERROR(Aprēķins!T$88,0),"")),"")</f>
        <v/>
      </c>
      <c r="U39" s="159" t="str">
        <f>IF(LEN(U$3)*1&gt;0,IF($F$1=Saraksti!$B$14,0,IF(LEN(U$3)*1&gt;0,IFERROR(Aprēķins!U$88,0),"")),"")</f>
        <v/>
      </c>
      <c r="V39" s="159" t="str">
        <f>IF(LEN(V$3)*1&gt;0,IF($F$1=Saraksti!$B$14,0,IF(LEN(V$3)*1&gt;0,IFERROR(Aprēķins!V$88,0),"")),"")</f>
        <v/>
      </c>
      <c r="W39" s="159" t="str">
        <f>IF(LEN(W$3)*1&gt;0,IF($F$1=Saraksti!$B$14,0,IF(LEN(W$3)*1&gt;0,IFERROR(Aprēķins!W$88,0),"")),"")</f>
        <v/>
      </c>
      <c r="X39" s="159" t="str">
        <f>IF(LEN(X$3)*1&gt;0,IF($F$1=Saraksti!$B$14,0,IF(LEN(X$3)*1&gt;0,IFERROR(Aprēķins!X$88,0),"")),"")</f>
        <v/>
      </c>
      <c r="Y39" s="159" t="str">
        <f>IF(LEN(Y$3)*1&gt;0,IF($F$1=Saraksti!$B$14,0,IF(LEN(Y$3)*1&gt;0,IFERROR(Aprēķins!Y$88,0),"")),"")</f>
        <v/>
      </c>
      <c r="Z39" s="159" t="str">
        <f>IF(LEN(Z$3)*1&gt;0,IF($F$1=Saraksti!$B$14,0,IF(LEN(Z$3)*1&gt;0,IFERROR(Aprēķins!Z$88,0),"")),"")</f>
        <v/>
      </c>
      <c r="AA39" s="159" t="str">
        <f>IF(LEN(AA$3)*1&gt;0,IF($F$1=Saraksti!$B$14,0,IF(LEN(AA$3)*1&gt;0,IFERROR(Aprēķins!AA$88,0),"")),"")</f>
        <v/>
      </c>
      <c r="AB39" s="159" t="str">
        <f>IF(LEN(AB$3)*1&gt;0,IF($F$1=Saraksti!$B$14,0,IF(LEN(AB$3)*1&gt;0,IFERROR(Aprēķins!AB$88,0),"")),"")</f>
        <v/>
      </c>
      <c r="AC39" s="159" t="str">
        <f>IF(LEN(AC$3)*1&gt;0,IF($F$1=Saraksti!$B$14,0,IF(LEN(AC$3)*1&gt;0,IFERROR(Aprēķins!AC$88,0),"")),"")</f>
        <v/>
      </c>
      <c r="AD39" s="159" t="str">
        <f>IF(LEN(AD$3)*1&gt;0,IF($F$1=Saraksti!$B$14,0,IF(LEN(AD$3)*1&gt;0,IFERROR(Aprēķins!AD$88,0),"")),"")</f>
        <v/>
      </c>
      <c r="AE39" s="159" t="str">
        <f>IF(LEN(AE$3)*1&gt;0,IF($F$1=Saraksti!$B$14,0,IF(LEN(AE$3)*1&gt;0,IFERROR(Aprēķins!AE$88,0),"")),"")</f>
        <v/>
      </c>
      <c r="AF39" s="159" t="str">
        <f>IF(LEN(AF$3)*1&gt;0,IF($F$1=Saraksti!$B$14,0,IF(LEN(AF$3)*1&gt;0,IFERROR(Aprēķins!AF$88,0),"")),"")</f>
        <v/>
      </c>
      <c r="AG39" s="159" t="str">
        <f>IF(LEN(AG$3)*1&gt;0,IF($F$1=Saraksti!$B$14,0,IF(LEN(AG$3)*1&gt;0,IFERROR(Aprēķins!AG$88,0),"")),"")</f>
        <v/>
      </c>
      <c r="AH39" s="159" t="str">
        <f>IF(LEN(AH$3)*1&gt;0,IF($F$1=Saraksti!$B$14,0,IF(LEN(AH$3)*1&gt;0,IFERROR(Aprēķins!AH$88,0),"")),"")</f>
        <v/>
      </c>
      <c r="AI39" s="159" t="str">
        <f>IF(LEN(AI$3)*1&gt;0,IF($F$1=Saraksti!$B$14,0,IF(LEN(AI$3)*1&gt;0,IFERROR(Aprēķins!AI$88,0),"")),"")</f>
        <v/>
      </c>
      <c r="AJ39" s="159" t="str">
        <f>IF(LEN(AJ$3)*1&gt;0,IF($F$1=Saraksti!$B$14,0,IF(LEN(AJ$3)*1&gt;0,IFERROR(Aprēķins!AJ$88,0),"")),"")</f>
        <v/>
      </c>
      <c r="AK39" s="159" t="str">
        <f>IF(LEN(AK$3)*1&gt;0,IF($F$1=Saraksti!$B$14,0,IF(LEN(AK$3)*1&gt;0,IFERROR(Aprēķins!AK$88,0),"")),"")</f>
        <v/>
      </c>
      <c r="AL39" s="159" t="str">
        <f>IF(LEN(AL$3)*1&gt;0,IF($F$1=Saraksti!$B$14,0,IF(LEN(AL$3)*1&gt;0,IFERROR(Aprēķins!AL$88,0),"")),"")</f>
        <v/>
      </c>
      <c r="AM39" s="159" t="str">
        <f>IF(LEN(AM$3)*1&gt;0,IF($F$1=Saraksti!$B$14,0,IF(LEN(AM$3)*1&gt;0,IFERROR(Aprēķins!AM$88,0),"")),"")</f>
        <v/>
      </c>
      <c r="AN39" s="159" t="str">
        <f>IF(LEN(AN$3)*1&gt;0,IF($F$1=Saraksti!$B$14,0,IF(LEN(AN$3)*1&gt;0,IFERROR(Aprēķins!AN$88,0),"")),"")</f>
        <v/>
      </c>
      <c r="AO39" s="159" t="str">
        <f>IF(LEN(AO$3)*1&gt;0,IF($F$1=Saraksti!$B$14,0,IF(LEN(AO$3)*1&gt;0,IFERROR(Aprēķins!AO$88,0),"")),"")</f>
        <v/>
      </c>
      <c r="AP39" s="159" t="str">
        <f>IF(LEN(AP$3)*1&gt;0,IF($F$1=Saraksti!$B$14,0,IF(LEN(AP$3)*1&gt;0,IFERROR(Aprēķins!AP$88,0),"")),"")</f>
        <v/>
      </c>
      <c r="AQ39" s="159" t="str">
        <f>IF(LEN(AQ$3)*1&gt;0,IF($F$1=Saraksti!$B$14,0,IF(LEN(AQ$3)*1&gt;0,IFERROR(Aprēķins!AQ$88,0),"")),"")</f>
        <v/>
      </c>
      <c r="AR39" s="159" t="str">
        <f>IF(LEN(AR$3)*1&gt;0,IF($F$1=Saraksti!$B$14,0,IF(LEN(AR$3)*1&gt;0,IFERROR(Aprēķins!AR$88,0),"")),"")</f>
        <v/>
      </c>
      <c r="AS39" s="159" t="str">
        <f>IF(LEN(AS$3)*1&gt;0,IF($F$1=Saraksti!$B$14,0,IF(LEN(AS$3)*1&gt;0,IFERROR(Aprēķins!AS$88,0),"")),"")</f>
        <v/>
      </c>
      <c r="AT39" s="159" t="str">
        <f>IF(LEN(AT$3)*1&gt;0,IF($F$1=Saraksti!$B$14,0,IF(LEN(AT$3)*1&gt;0,IFERROR(Aprēķins!AT$88,0),"")),"")</f>
        <v/>
      </c>
      <c r="AU39" s="159" t="str">
        <f>IF(LEN(AU$3)*1&gt;0,IF($F$1=Saraksti!$B$14,0,IF(LEN(AU$3)*1&gt;0,IFERROR(Aprēķins!AU$88,0),"")),"")</f>
        <v/>
      </c>
      <c r="AV39" s="159" t="str">
        <f>IF(LEN(AV$3)*1&gt;0,IF($F$1=Saraksti!$B$14,0,IF(LEN(AV$3)*1&gt;0,IFERROR(Aprēķins!AV$88,0),"")),"")</f>
        <v/>
      </c>
      <c r="AW39" s="159" t="str">
        <f>IF(LEN(AW$3)*1&gt;0,IF($F$1=Saraksti!$B$14,0,IF(LEN(AW$3)*1&gt;0,IFERROR(Aprēķins!AW$88,0),"")),"")</f>
        <v/>
      </c>
      <c r="AX39" s="159" t="str">
        <f>IF(LEN(AX$3)*1&gt;0,IF($F$1=Saraksti!$B$14,0,IF(LEN(AX$3)*1&gt;0,IFERROR(Aprēķins!AX$88,0),"")),"")</f>
        <v/>
      </c>
      <c r="AY39" s="159" t="str">
        <f>IF(LEN(AY$3)*1&gt;0,IF($F$1=Saraksti!$B$14,0,IF(LEN(AY$3)*1&gt;0,IFERROR(Aprēķins!AY$88,0),"")),"")</f>
        <v/>
      </c>
      <c r="AZ39" s="159" t="str">
        <f>IF(LEN(AZ$3)*1&gt;0,IF($F$1=Saraksti!$B$14,0,IF(LEN(AZ$3)*1&gt;0,IFERROR(Aprēķins!AZ$88,0),"")),"")</f>
        <v/>
      </c>
      <c r="BA39" s="159" t="str">
        <f>IF(LEN(BA$3)*1&gt;0,IF($F$1=Saraksti!$B$14,0,IF(LEN(BA$3)*1&gt;0,IFERROR(Aprēķins!BA$88,0),"")),"")</f>
        <v/>
      </c>
      <c r="BB39" s="159" t="str">
        <f>IF(LEN(BB$3)*1&gt;0,IF($F$1=Saraksti!$B$14,0,IF(LEN(BB$3)*1&gt;0,IFERROR(Aprēķins!BB$88,0),"")),"")</f>
        <v/>
      </c>
      <c r="BC39" s="159" t="str">
        <f>IF(LEN(BC$3)*1&gt;0,IF($F$1=Saraksti!$B$14,0,IF(LEN(BC$3)*1&gt;0,IFERROR(Aprēķins!BC$88,0),"")),"")</f>
        <v/>
      </c>
      <c r="BD39" s="159" t="str">
        <f>IF(LEN(BD$3)*1&gt;0,IF($F$1=Saraksti!$B$14,0,IF(LEN(BD$3)*1&gt;0,IFERROR(Aprēķins!BD$88,0),"")),"")</f>
        <v/>
      </c>
      <c r="BE39" s="159" t="str">
        <f>IF(LEN(BE$3)*1&gt;0,IF($F$1=Saraksti!$B$14,0,IF(LEN(BE$3)*1&gt;0,IFERROR(Aprēķins!BE$88,0),"")),"")</f>
        <v/>
      </c>
      <c r="BF39" s="159" t="str">
        <f>IF(LEN(BF$3)*1&gt;0,IF($F$1=Saraksti!$B$14,0,IF(LEN(BF$3)*1&gt;0,IFERROR(Aprēķins!BF$88,0),"")),"")</f>
        <v/>
      </c>
    </row>
    <row r="40" spans="4:58">
      <c r="D40" s="6"/>
      <c r="E40" s="269" t="s">
        <v>785</v>
      </c>
      <c r="F40" s="34" t="s">
        <v>1</v>
      </c>
      <c r="I40" s="86" t="str">
        <f>IF(LEN(I3)*1&gt;0,IFERROR(Aprēķins!I97,0),"")</f>
        <v/>
      </c>
      <c r="J40" s="159" t="str">
        <f>IF(LEN(J3)*1&gt;0,IFERROR(Aprēķins!J97,0),"")</f>
        <v/>
      </c>
      <c r="K40" s="159" t="str">
        <f>IF(LEN(K3)*1&gt;0,IFERROR(Aprēķins!K97,0),"")</f>
        <v/>
      </c>
      <c r="L40" s="159" t="str">
        <f>IF(LEN(L3)*1&gt;0,IFERROR(Aprēķins!L97,0),"")</f>
        <v/>
      </c>
      <c r="M40" s="159" t="str">
        <f>IF(LEN(M3)*1&gt;0,IFERROR(Aprēķins!M97,0),"")</f>
        <v/>
      </c>
      <c r="N40" s="159" t="str">
        <f>IF(LEN(N3)*1&gt;0,IFERROR(Aprēķins!N97,0),"")</f>
        <v/>
      </c>
      <c r="O40" s="159" t="str">
        <f>IF(LEN(O3)*1&gt;0,IFERROR(Aprēķins!O97,0),"")</f>
        <v/>
      </c>
      <c r="P40" s="159" t="str">
        <f>IF(LEN(P3)*1&gt;0,IFERROR(Aprēķins!P97,0),"")</f>
        <v/>
      </c>
      <c r="Q40" s="159" t="str">
        <f>IF(LEN(Q3)*1&gt;0,IFERROR(Aprēķins!Q97,0),"")</f>
        <v/>
      </c>
      <c r="R40" s="159" t="str">
        <f>IF(LEN(R3)*1&gt;0,IFERROR(Aprēķins!R97,0),"")</f>
        <v/>
      </c>
      <c r="S40" s="159" t="str">
        <f>IF(LEN(S3)*1&gt;0,IFERROR(Aprēķins!S97,0),"")</f>
        <v/>
      </c>
      <c r="T40" s="159" t="str">
        <f>IF(LEN(T3)*1&gt;0,IFERROR(Aprēķins!T97,0),"")</f>
        <v/>
      </c>
      <c r="U40" s="159" t="str">
        <f>IF(LEN(U3)*1&gt;0,IFERROR(Aprēķins!U97,0),"")</f>
        <v/>
      </c>
      <c r="V40" s="159" t="str">
        <f>IF(LEN(V3)*1&gt;0,IFERROR(Aprēķins!V97,0),"")</f>
        <v/>
      </c>
      <c r="W40" s="159" t="str">
        <f>IF(LEN(W3)*1&gt;0,IFERROR(Aprēķins!W97,0),"")</f>
        <v/>
      </c>
      <c r="X40" s="159" t="str">
        <f>IF(LEN(X3)*1&gt;0,IFERROR(Aprēķins!X97,0),"")</f>
        <v/>
      </c>
      <c r="Y40" s="159" t="str">
        <f>IF(LEN(Y3)*1&gt;0,IFERROR(Aprēķins!Y97,0),"")</f>
        <v/>
      </c>
      <c r="Z40" s="159" t="str">
        <f>IF(LEN(Z3)*1&gt;0,IFERROR(Aprēķins!Z97,0),"")</f>
        <v/>
      </c>
      <c r="AA40" s="159" t="str">
        <f>IF(LEN(AA3)*1&gt;0,IFERROR(Aprēķins!AA97,0),"")</f>
        <v/>
      </c>
      <c r="AB40" s="159" t="str">
        <f>IF(LEN(AB3)*1&gt;0,IFERROR(Aprēķins!AB97,0),"")</f>
        <v/>
      </c>
      <c r="AC40" s="159" t="str">
        <f>IF(LEN(AC3)*1&gt;0,IFERROR(Aprēķins!AC97,0),"")</f>
        <v/>
      </c>
      <c r="AD40" s="159" t="str">
        <f>IF(LEN(AD3)*1&gt;0,IFERROR(Aprēķins!AD97,0),"")</f>
        <v/>
      </c>
      <c r="AE40" s="159" t="str">
        <f>IF(LEN(AE3)*1&gt;0,IFERROR(Aprēķins!AE97,0),"")</f>
        <v/>
      </c>
      <c r="AF40" s="159" t="str">
        <f>IF(LEN(AF3)*1&gt;0,IFERROR(Aprēķins!AF97,0),"")</f>
        <v/>
      </c>
      <c r="AG40" s="159" t="str">
        <f>IF(LEN(AG3)*1&gt;0,IFERROR(Aprēķins!AG97,0),"")</f>
        <v/>
      </c>
      <c r="AH40" s="159" t="str">
        <f>IF(LEN(AH3)*1&gt;0,IFERROR(Aprēķins!AH97,0),"")</f>
        <v/>
      </c>
      <c r="AI40" s="159" t="str">
        <f>IF(LEN(AI3)*1&gt;0,IFERROR(Aprēķins!AI97,0),"")</f>
        <v/>
      </c>
      <c r="AJ40" s="159" t="str">
        <f>IF(LEN(AJ3)*1&gt;0,IFERROR(Aprēķins!AJ97,0),"")</f>
        <v/>
      </c>
      <c r="AK40" s="159" t="str">
        <f>IF(LEN(AK3)*1&gt;0,IFERROR(Aprēķins!AK97,0),"")</f>
        <v/>
      </c>
      <c r="AL40" s="159" t="str">
        <f>IF(LEN(AL3)*1&gt;0,IFERROR(Aprēķins!AL97,0),"")</f>
        <v/>
      </c>
      <c r="AM40" s="159" t="str">
        <f>IF(LEN(AM3)*1&gt;0,IFERROR(Aprēķins!AM97,0),"")</f>
        <v/>
      </c>
      <c r="AN40" s="159" t="str">
        <f>IF(LEN(AN3)*1&gt;0,IFERROR(Aprēķins!AN97,0),"")</f>
        <v/>
      </c>
      <c r="AO40" s="159" t="str">
        <f>IF(LEN(AO3)*1&gt;0,IFERROR(Aprēķins!AO97,0),"")</f>
        <v/>
      </c>
      <c r="AP40" s="159" t="str">
        <f>IF(LEN(AP3)*1&gt;0,IFERROR(Aprēķins!AP97,0),"")</f>
        <v/>
      </c>
      <c r="AQ40" s="159" t="str">
        <f>IF(LEN(AQ3)*1&gt;0,IFERROR(Aprēķins!AQ97,0),"")</f>
        <v/>
      </c>
      <c r="AR40" s="159" t="str">
        <f>IF(LEN(AR3)*1&gt;0,IFERROR(Aprēķins!AR97,0),"")</f>
        <v/>
      </c>
      <c r="AS40" s="159" t="str">
        <f>IF(LEN(AS3)*1&gt;0,IFERROR(Aprēķins!AS97,0),"")</f>
        <v/>
      </c>
      <c r="AT40" s="159" t="str">
        <f>IF(LEN(AT3)*1&gt;0,IFERROR(Aprēķins!AT97,0),"")</f>
        <v/>
      </c>
      <c r="AU40" s="159" t="str">
        <f>IF(LEN(AU3)*1&gt;0,IFERROR(Aprēķins!AU97,0),"")</f>
        <v/>
      </c>
      <c r="AV40" s="159" t="str">
        <f>IF(LEN(AV3)*1&gt;0,IFERROR(Aprēķins!AV97,0),"")</f>
        <v/>
      </c>
      <c r="AW40" s="159" t="str">
        <f>IF(LEN(AW3)*1&gt;0,IFERROR(Aprēķins!AW97,0),"")</f>
        <v/>
      </c>
      <c r="AX40" s="159" t="str">
        <f>IF(LEN(AX3)*1&gt;0,IFERROR(Aprēķins!AX97,0),"")</f>
        <v/>
      </c>
      <c r="AY40" s="159" t="str">
        <f>IF(LEN(AY3)*1&gt;0,IFERROR(Aprēķins!AY97,0),"")</f>
        <v/>
      </c>
      <c r="AZ40" s="159" t="str">
        <f>IF(LEN(AZ3)*1&gt;0,IFERROR(Aprēķins!AZ97,0),"")</f>
        <v/>
      </c>
      <c r="BA40" s="159" t="str">
        <f>IF(LEN(BA3)*1&gt;0,IFERROR(Aprēķins!BA97,0),"")</f>
        <v/>
      </c>
      <c r="BB40" s="159" t="str">
        <f>IF(LEN(BB3)*1&gt;0,IFERROR(Aprēķins!BB97,0),"")</f>
        <v/>
      </c>
      <c r="BC40" s="159" t="str">
        <f>IF(LEN(BC3)*1&gt;0,IFERROR(Aprēķins!BC97,0),"")</f>
        <v/>
      </c>
      <c r="BD40" s="159" t="str">
        <f>IF(LEN(BD3)*1&gt;0,IFERROR(Aprēķins!BD97,0),"")</f>
        <v/>
      </c>
      <c r="BE40" s="159" t="str">
        <f>IF(LEN(BE3)*1&gt;0,IFERROR(Aprēķins!BE97,0),"")</f>
        <v/>
      </c>
      <c r="BF40" s="159" t="str">
        <f>IF(LEN(BF3)*1&gt;0,IFERROR(Aprēķins!BF97,0),"")</f>
        <v/>
      </c>
    </row>
    <row r="41" spans="4:58">
      <c r="E41" s="269" t="s">
        <v>939</v>
      </c>
      <c r="F41" s="109" t="s">
        <v>1</v>
      </c>
      <c r="I41" s="86" t="str">
        <f>IF(LEN(I3)*1&gt;0,IFERROR(Aprēķins!I109,0),"")</f>
        <v/>
      </c>
      <c r="J41" s="159" t="str">
        <f>IF(LEN(J3)*1&gt;0,IFERROR(Aprēķins!J109,0),"")</f>
        <v/>
      </c>
      <c r="K41" s="159" t="str">
        <f>IF(LEN(K3)*1&gt;0,IFERROR(Aprēķins!K109,0),"")</f>
        <v/>
      </c>
      <c r="L41" s="159" t="str">
        <f>IF(LEN(L3)*1&gt;0,IFERROR(Aprēķins!L109,0),"")</f>
        <v/>
      </c>
      <c r="M41" s="159" t="str">
        <f>IF(LEN(M3)*1&gt;0,IFERROR(Aprēķins!M109,0),"")</f>
        <v/>
      </c>
      <c r="N41" s="159" t="str">
        <f>IF(LEN(N3)*1&gt;0,IFERROR(Aprēķins!N109,0),"")</f>
        <v/>
      </c>
      <c r="O41" s="159" t="str">
        <f>IF(LEN(O3)*1&gt;0,IFERROR(Aprēķins!O109,0),"")</f>
        <v/>
      </c>
      <c r="P41" s="159" t="str">
        <f>IF(LEN(P3)*1&gt;0,IFERROR(Aprēķins!P109,0),"")</f>
        <v/>
      </c>
      <c r="Q41" s="159" t="str">
        <f>IF(LEN(Q3)*1&gt;0,IFERROR(Aprēķins!Q109,0),"")</f>
        <v/>
      </c>
      <c r="R41" s="159" t="str">
        <f>IF(LEN(R3)*1&gt;0,IFERROR(Aprēķins!R109,0),"")</f>
        <v/>
      </c>
      <c r="S41" s="159" t="str">
        <f>IF(LEN(S3)*1&gt;0,IFERROR(Aprēķins!S109,0),"")</f>
        <v/>
      </c>
      <c r="T41" s="159" t="str">
        <f>IF(LEN(T3)*1&gt;0,IFERROR(Aprēķins!T109,0),"")</f>
        <v/>
      </c>
      <c r="U41" s="159" t="str">
        <f>IF(LEN(U3)*1&gt;0,IFERROR(Aprēķins!U109,0),"")</f>
        <v/>
      </c>
      <c r="V41" s="159" t="str">
        <f>IF(LEN(V3)*1&gt;0,IFERROR(Aprēķins!V109,0),"")</f>
        <v/>
      </c>
      <c r="W41" s="159" t="str">
        <f>IF(LEN(W3)*1&gt;0,IFERROR(Aprēķins!W109,0),"")</f>
        <v/>
      </c>
      <c r="X41" s="159" t="str">
        <f>IF(LEN(X3)*1&gt;0,IFERROR(Aprēķins!X109,0),"")</f>
        <v/>
      </c>
      <c r="Y41" s="159" t="str">
        <f>IF(LEN(Y3)*1&gt;0,IFERROR(Aprēķins!Y109,0),"")</f>
        <v/>
      </c>
      <c r="Z41" s="159" t="str">
        <f>IF(LEN(Z3)*1&gt;0,IFERROR(Aprēķins!Z109,0),"")</f>
        <v/>
      </c>
      <c r="AA41" s="159" t="str">
        <f>IF(LEN(AA3)*1&gt;0,IFERROR(Aprēķins!AA109,0),"")</f>
        <v/>
      </c>
      <c r="AB41" s="159" t="str">
        <f>IF(LEN(AB3)*1&gt;0,IFERROR(Aprēķins!AB109,0),"")</f>
        <v/>
      </c>
      <c r="AC41" s="159" t="str">
        <f>IF(LEN(AC3)*1&gt;0,IFERROR(Aprēķins!AC109,0),"")</f>
        <v/>
      </c>
      <c r="AD41" s="159" t="str">
        <f>IF(LEN(AD3)*1&gt;0,IFERROR(Aprēķins!AD109,0),"")</f>
        <v/>
      </c>
      <c r="AE41" s="159" t="str">
        <f>IF(LEN(AE3)*1&gt;0,IFERROR(Aprēķins!AE109,0),"")</f>
        <v/>
      </c>
      <c r="AF41" s="159" t="str">
        <f>IF(LEN(AF3)*1&gt;0,IFERROR(Aprēķins!AF109,0),"")</f>
        <v/>
      </c>
      <c r="AG41" s="159" t="str">
        <f>IF(LEN(AG3)*1&gt;0,IFERROR(Aprēķins!AG109,0),"")</f>
        <v/>
      </c>
      <c r="AH41" s="159" t="str">
        <f>IF(LEN(AH3)*1&gt;0,IFERROR(Aprēķins!AH109,0),"")</f>
        <v/>
      </c>
      <c r="AI41" s="159" t="str">
        <f>IF(LEN(AI3)*1&gt;0,IFERROR(Aprēķins!AI109,0),"")</f>
        <v/>
      </c>
      <c r="AJ41" s="159" t="str">
        <f>IF(LEN(AJ3)*1&gt;0,IFERROR(Aprēķins!AJ109,0),"")</f>
        <v/>
      </c>
      <c r="AK41" s="159" t="str">
        <f>IF(LEN(AK3)*1&gt;0,IFERROR(Aprēķins!AK109,0),"")</f>
        <v/>
      </c>
      <c r="AL41" s="159" t="str">
        <f>IF(LEN(AL3)*1&gt;0,IFERROR(Aprēķins!AL109,0),"")</f>
        <v/>
      </c>
      <c r="AM41" s="159" t="str">
        <f>IF(LEN(AM3)*1&gt;0,IFERROR(Aprēķins!AM109,0),"")</f>
        <v/>
      </c>
      <c r="AN41" s="159" t="str">
        <f>IF(LEN(AN3)*1&gt;0,IFERROR(Aprēķins!AN109,0),"")</f>
        <v/>
      </c>
      <c r="AO41" s="159" t="str">
        <f>IF(LEN(AO3)*1&gt;0,IFERROR(Aprēķins!AO109,0),"")</f>
        <v/>
      </c>
      <c r="AP41" s="159" t="str">
        <f>IF(LEN(AP3)*1&gt;0,IFERROR(Aprēķins!AP109,0),"")</f>
        <v/>
      </c>
      <c r="AQ41" s="159" t="str">
        <f>IF(LEN(AQ3)*1&gt;0,IFERROR(Aprēķins!AQ109,0),"")</f>
        <v/>
      </c>
      <c r="AR41" s="159" t="str">
        <f>IF(LEN(AR3)*1&gt;0,IFERROR(Aprēķins!AR109,0),"")</f>
        <v/>
      </c>
      <c r="AS41" s="159" t="str">
        <f>IF(LEN(AS3)*1&gt;0,IFERROR(Aprēķins!AS109,0),"")</f>
        <v/>
      </c>
      <c r="AT41" s="159" t="str">
        <f>IF(LEN(AT3)*1&gt;0,IFERROR(Aprēķins!AT109,0),"")</f>
        <v/>
      </c>
      <c r="AU41" s="159" t="str">
        <f>IF(LEN(AU3)*1&gt;0,IFERROR(Aprēķins!AU109,0),"")</f>
        <v/>
      </c>
      <c r="AV41" s="159" t="str">
        <f>IF(LEN(AV3)*1&gt;0,IFERROR(Aprēķins!AV109,0),"")</f>
        <v/>
      </c>
      <c r="AW41" s="159" t="str">
        <f>IF(LEN(AW3)*1&gt;0,IFERROR(Aprēķins!AW109,0),"")</f>
        <v/>
      </c>
      <c r="AX41" s="159" t="str">
        <f>IF(LEN(AX3)*1&gt;0,IFERROR(Aprēķins!AX109,0),"")</f>
        <v/>
      </c>
      <c r="AY41" s="159" t="str">
        <f>IF(LEN(AY3)*1&gt;0,IFERROR(Aprēķins!AY109,0),"")</f>
        <v/>
      </c>
      <c r="AZ41" s="159" t="str">
        <f>IF(LEN(AZ3)*1&gt;0,IFERROR(Aprēķins!AZ109,0),"")</f>
        <v/>
      </c>
      <c r="BA41" s="159" t="str">
        <f>IF(LEN(BA3)*1&gt;0,IFERROR(Aprēķins!BA109,0),"")</f>
        <v/>
      </c>
      <c r="BB41" s="159" t="str">
        <f>IF(LEN(BB3)*1&gt;0,IFERROR(Aprēķins!BB109,0),"")</f>
        <v/>
      </c>
      <c r="BC41" s="159" t="str">
        <f>IF(LEN(BC3)*1&gt;0,IFERROR(Aprēķins!BC109,0),"")</f>
        <v/>
      </c>
      <c r="BD41" s="159" t="str">
        <f>IF(LEN(BD3)*1&gt;0,IFERROR(Aprēķins!BD109,0),"")</f>
        <v/>
      </c>
      <c r="BE41" s="159" t="str">
        <f>IF(LEN(BE3)*1&gt;0,IFERROR(Aprēķins!BE109,0),"")</f>
        <v/>
      </c>
      <c r="BF41" s="159" t="str">
        <f>IF(LEN(BF3)*1&gt;0,IFERROR(Aprēķins!BF109,0),"")</f>
        <v/>
      </c>
    </row>
    <row r="42" spans="4:58">
      <c r="E42" s="40" t="s">
        <v>940</v>
      </c>
      <c r="F42" s="19" t="s">
        <v>1</v>
      </c>
      <c r="I42" s="86" t="str">
        <f>IF(LEN(I3)*1&gt;0,IFERROR(Aprēķins!I155,0),"")</f>
        <v/>
      </c>
      <c r="J42" s="159" t="str">
        <f>IF(LEN(J3)*1&gt;0,IFERROR(Aprēķins!J155,0),"")</f>
        <v/>
      </c>
      <c r="K42" s="159" t="str">
        <f>IF(LEN(K3)*1&gt;0,IFERROR(Aprēķins!K155,0),"")</f>
        <v/>
      </c>
      <c r="L42" s="159" t="str">
        <f>IF(LEN(L3)*1&gt;0,IFERROR(Aprēķins!L155,0),"")</f>
        <v/>
      </c>
      <c r="M42" s="159" t="str">
        <f>IF(LEN(M3)*1&gt;0,IFERROR(Aprēķins!M155,0),"")</f>
        <v/>
      </c>
      <c r="N42" s="159" t="str">
        <f>IF(LEN(N3)*1&gt;0,IFERROR(Aprēķins!N155,0),"")</f>
        <v/>
      </c>
      <c r="O42" s="159" t="str">
        <f>IF(LEN(O3)*1&gt;0,IFERROR(Aprēķins!O155,0),"")</f>
        <v/>
      </c>
      <c r="P42" s="159" t="str">
        <f>IF(LEN(P3)*1&gt;0,IFERROR(Aprēķins!P155,0),"")</f>
        <v/>
      </c>
      <c r="Q42" s="159" t="str">
        <f>IF(LEN(Q3)*1&gt;0,IFERROR(Aprēķins!Q155,0),"")</f>
        <v/>
      </c>
      <c r="R42" s="159" t="str">
        <f>IF(LEN(R3)*1&gt;0,IFERROR(Aprēķins!R155,0),"")</f>
        <v/>
      </c>
      <c r="S42" s="159" t="str">
        <f>IF(LEN(S3)*1&gt;0,IFERROR(Aprēķins!S155,0),"")</f>
        <v/>
      </c>
      <c r="T42" s="159" t="str">
        <f>IF(LEN(T3)*1&gt;0,IFERROR(Aprēķins!T155,0),"")</f>
        <v/>
      </c>
      <c r="U42" s="159" t="str">
        <f>IF(LEN(U3)*1&gt;0,IFERROR(Aprēķins!U155,0),"")</f>
        <v/>
      </c>
      <c r="V42" s="159" t="str">
        <f>IF(LEN(V3)*1&gt;0,IFERROR(Aprēķins!V155,0),"")</f>
        <v/>
      </c>
      <c r="W42" s="159" t="str">
        <f>IF(LEN(W3)*1&gt;0,IFERROR(Aprēķins!W155,0),"")</f>
        <v/>
      </c>
      <c r="X42" s="159" t="str">
        <f>IF(LEN(X3)*1&gt;0,IFERROR(Aprēķins!X155,0),"")</f>
        <v/>
      </c>
      <c r="Y42" s="159" t="str">
        <f>IF(LEN(Y3)*1&gt;0,IFERROR(Aprēķins!Y155,0),"")</f>
        <v/>
      </c>
      <c r="Z42" s="159" t="str">
        <f>IF(LEN(Z3)*1&gt;0,IFERROR(Aprēķins!Z155,0),"")</f>
        <v/>
      </c>
      <c r="AA42" s="159" t="str">
        <f>IF(LEN(AA3)*1&gt;0,IFERROR(Aprēķins!AA155,0),"")</f>
        <v/>
      </c>
      <c r="AB42" s="159" t="str">
        <f>IF(LEN(AB3)*1&gt;0,IFERROR(Aprēķins!AB155,0),"")</f>
        <v/>
      </c>
      <c r="AC42" s="159" t="str">
        <f>IF(LEN(AC3)*1&gt;0,IFERROR(Aprēķins!AC155,0),"")</f>
        <v/>
      </c>
      <c r="AD42" s="159" t="str">
        <f>IF(LEN(AD3)*1&gt;0,IFERROR(Aprēķins!AD155,0),"")</f>
        <v/>
      </c>
      <c r="AE42" s="159" t="str">
        <f>IF(LEN(AE3)*1&gt;0,IFERROR(Aprēķins!AE155,0),"")</f>
        <v/>
      </c>
      <c r="AF42" s="159" t="str">
        <f>IF(LEN(AF3)*1&gt;0,IFERROR(Aprēķins!AF155,0),"")</f>
        <v/>
      </c>
      <c r="AG42" s="159" t="str">
        <f>IF(LEN(AG3)*1&gt;0,IFERROR(Aprēķins!AG155,0),"")</f>
        <v/>
      </c>
      <c r="AH42" s="159" t="str">
        <f>IF(LEN(AH3)*1&gt;0,IFERROR(Aprēķins!AH155,0),"")</f>
        <v/>
      </c>
      <c r="AI42" s="159" t="str">
        <f>IF(LEN(AI3)*1&gt;0,IFERROR(Aprēķins!AI155,0),"")</f>
        <v/>
      </c>
      <c r="AJ42" s="159" t="str">
        <f>IF(LEN(AJ3)*1&gt;0,IFERROR(Aprēķins!AJ155,0),"")</f>
        <v/>
      </c>
      <c r="AK42" s="159" t="str">
        <f>IF(LEN(AK3)*1&gt;0,IFERROR(Aprēķins!AK155,0),"")</f>
        <v/>
      </c>
      <c r="AL42" s="159" t="str">
        <f>IF(LEN(AL3)*1&gt;0,IFERROR(Aprēķins!AL155,0),"")</f>
        <v/>
      </c>
      <c r="AM42" s="159" t="str">
        <f>IF(LEN(AM3)*1&gt;0,IFERROR(Aprēķins!AM155,0),"")</f>
        <v/>
      </c>
      <c r="AN42" s="159" t="str">
        <f>IF(LEN(AN3)*1&gt;0,IFERROR(Aprēķins!AN155,0),"")</f>
        <v/>
      </c>
      <c r="AO42" s="159" t="str">
        <f>IF(LEN(AO3)*1&gt;0,IFERROR(Aprēķins!AO155,0),"")</f>
        <v/>
      </c>
      <c r="AP42" s="159" t="str">
        <f>IF(LEN(AP3)*1&gt;0,IFERROR(Aprēķins!AP155,0),"")</f>
        <v/>
      </c>
      <c r="AQ42" s="159" t="str">
        <f>IF(LEN(AQ3)*1&gt;0,IFERROR(Aprēķins!AQ155,0),"")</f>
        <v/>
      </c>
      <c r="AR42" s="159" t="str">
        <f>IF(LEN(AR3)*1&gt;0,IFERROR(Aprēķins!AR155,0),"")</f>
        <v/>
      </c>
      <c r="AS42" s="159" t="str">
        <f>IF(LEN(AS3)*1&gt;0,IFERROR(Aprēķins!AS155,0),"")</f>
        <v/>
      </c>
      <c r="AT42" s="159" t="str">
        <f>IF(LEN(AT3)*1&gt;0,IFERROR(Aprēķins!AT155,0),"")</f>
        <v/>
      </c>
      <c r="AU42" s="159" t="str">
        <f>IF(LEN(AU3)*1&gt;0,IFERROR(Aprēķins!AU155,0),"")</f>
        <v/>
      </c>
      <c r="AV42" s="159" t="str">
        <f>IF(LEN(AV3)*1&gt;0,IFERROR(Aprēķins!AV155,0),"")</f>
        <v/>
      </c>
      <c r="AW42" s="159" t="str">
        <f>IF(LEN(AW3)*1&gt;0,IFERROR(Aprēķins!AW155,0),"")</f>
        <v/>
      </c>
      <c r="AX42" s="159" t="str">
        <f>IF(LEN(AX3)*1&gt;0,IFERROR(Aprēķins!AX155,0),"")</f>
        <v/>
      </c>
      <c r="AY42" s="159" t="str">
        <f>IF(LEN(AY3)*1&gt;0,IFERROR(Aprēķins!AY155,0),"")</f>
        <v/>
      </c>
      <c r="AZ42" s="159" t="str">
        <f>IF(LEN(AZ3)*1&gt;0,IFERROR(Aprēķins!AZ155,0),"")</f>
        <v/>
      </c>
      <c r="BA42" s="159" t="str">
        <f>IF(LEN(BA3)*1&gt;0,IFERROR(Aprēķins!BA155,0),"")</f>
        <v/>
      </c>
      <c r="BB42" s="159" t="str">
        <f>IF(LEN(BB3)*1&gt;0,IFERROR(Aprēķins!BB155,0),"")</f>
        <v/>
      </c>
      <c r="BC42" s="159" t="str">
        <f>IF(LEN(BC3)*1&gt;0,IFERROR(Aprēķins!BC155,0),"")</f>
        <v/>
      </c>
      <c r="BD42" s="159" t="str">
        <f>IF(LEN(BD3)*1&gt;0,IFERROR(Aprēķins!BD155,0),"")</f>
        <v/>
      </c>
      <c r="BE42" s="159" t="str">
        <f>IF(LEN(BE3)*1&gt;0,IFERROR(Aprēķins!BE155,0),"")</f>
        <v/>
      </c>
      <c r="BF42" s="159" t="str">
        <f>IF(LEN(BF3)*1&gt;0,IFERROR(Aprēķins!BF155,0),"")</f>
        <v/>
      </c>
    </row>
    <row r="43" spans="4:58">
      <c r="E43" t="s">
        <v>1120</v>
      </c>
      <c r="F43" s="19" t="s">
        <v>1</v>
      </c>
      <c r="I43" s="86" t="str">
        <f>IF(LEN(I3)*1&gt;0,IFERROR(Aprēķins!I168,0),"")</f>
        <v/>
      </c>
      <c r="J43" s="159" t="str">
        <f>IF(LEN(J3)*1&gt;0,IFERROR(Aprēķins!J168,0),"")</f>
        <v/>
      </c>
      <c r="K43" s="159" t="str">
        <f>IF(LEN(K3)*1&gt;0,IFERROR(Aprēķins!K168,0),"")</f>
        <v/>
      </c>
      <c r="L43" s="159" t="str">
        <f>IF(LEN(L3)*1&gt;0,IFERROR(Aprēķins!L168,0),"")</f>
        <v/>
      </c>
      <c r="M43" s="159" t="str">
        <f>IF(LEN(M3)*1&gt;0,IFERROR(Aprēķins!M168,0),"")</f>
        <v/>
      </c>
      <c r="N43" s="159" t="str">
        <f>IF(LEN(N3)*1&gt;0,IFERROR(Aprēķins!N168,0),"")</f>
        <v/>
      </c>
      <c r="O43" s="159" t="str">
        <f>IF(LEN(O3)*1&gt;0,IFERROR(Aprēķins!O168,0),"")</f>
        <v/>
      </c>
      <c r="P43" s="159" t="str">
        <f>IF(LEN(P3)*1&gt;0,IFERROR(Aprēķins!P168,0),"")</f>
        <v/>
      </c>
      <c r="Q43" s="159" t="str">
        <f>IF(LEN(Q3)*1&gt;0,IFERROR(Aprēķins!Q168,0),"")</f>
        <v/>
      </c>
      <c r="R43" s="159" t="str">
        <f>IF(LEN(R3)*1&gt;0,IFERROR(Aprēķins!R168,0),"")</f>
        <v/>
      </c>
      <c r="S43" s="159" t="str">
        <f>IF(LEN(S3)*1&gt;0,IFERROR(Aprēķins!S168,0),"")</f>
        <v/>
      </c>
      <c r="T43" s="159" t="str">
        <f>IF(LEN(T3)*1&gt;0,IFERROR(Aprēķins!T168,0),"")</f>
        <v/>
      </c>
      <c r="U43" s="159" t="str">
        <f>IF(LEN(U3)*1&gt;0,IFERROR(Aprēķins!U168,0),"")</f>
        <v/>
      </c>
      <c r="V43" s="159" t="str">
        <f>IF(LEN(V3)*1&gt;0,IFERROR(Aprēķins!V168,0),"")</f>
        <v/>
      </c>
      <c r="W43" s="159" t="str">
        <f>IF(LEN(W3)*1&gt;0,IFERROR(Aprēķins!W168,0),"")</f>
        <v/>
      </c>
      <c r="X43" s="159" t="str">
        <f>IF(LEN(X3)*1&gt;0,IFERROR(Aprēķins!X168,0),"")</f>
        <v/>
      </c>
      <c r="Y43" s="159" t="str">
        <f>IF(LEN(Y3)*1&gt;0,IFERROR(Aprēķins!Y168,0),"")</f>
        <v/>
      </c>
      <c r="Z43" s="159" t="str">
        <f>IF(LEN(Z3)*1&gt;0,IFERROR(Aprēķins!Z168,0),"")</f>
        <v/>
      </c>
      <c r="AA43" s="159" t="str">
        <f>IF(LEN(AA3)*1&gt;0,IFERROR(Aprēķins!AA168,0),"")</f>
        <v/>
      </c>
      <c r="AB43" s="159" t="str">
        <f>IF(LEN(AB3)*1&gt;0,IFERROR(Aprēķins!AB168,0),"")</f>
        <v/>
      </c>
      <c r="AC43" s="159" t="str">
        <f>IF(LEN(AC3)*1&gt;0,IFERROR(Aprēķins!AC168,0),"")</f>
        <v/>
      </c>
      <c r="AD43" s="159" t="str">
        <f>IF(LEN(AD3)*1&gt;0,IFERROR(Aprēķins!AD168,0),"")</f>
        <v/>
      </c>
      <c r="AE43" s="159" t="str">
        <f>IF(LEN(AE3)*1&gt;0,IFERROR(Aprēķins!AE168,0),"")</f>
        <v/>
      </c>
      <c r="AF43" s="159" t="str">
        <f>IF(LEN(AF3)*1&gt;0,IFERROR(Aprēķins!AF168,0),"")</f>
        <v/>
      </c>
      <c r="AG43" s="159" t="str">
        <f>IF(LEN(AG3)*1&gt;0,IFERROR(Aprēķins!AG168,0),"")</f>
        <v/>
      </c>
      <c r="AH43" s="159" t="str">
        <f>IF(LEN(AH3)*1&gt;0,IFERROR(Aprēķins!AH168,0),"")</f>
        <v/>
      </c>
      <c r="AI43" s="159" t="str">
        <f>IF(LEN(AI3)*1&gt;0,IFERROR(Aprēķins!AI168,0),"")</f>
        <v/>
      </c>
      <c r="AJ43" s="159" t="str">
        <f>IF(LEN(AJ3)*1&gt;0,IFERROR(Aprēķins!AJ168,0),"")</f>
        <v/>
      </c>
      <c r="AK43" s="159" t="str">
        <f>IF(LEN(AK3)*1&gt;0,IFERROR(Aprēķins!AK168,0),"")</f>
        <v/>
      </c>
      <c r="AL43" s="159" t="str">
        <f>IF(LEN(AL3)*1&gt;0,IFERROR(Aprēķins!AL168,0),"")</f>
        <v/>
      </c>
      <c r="AM43" s="159" t="str">
        <f>IF(LEN(AM3)*1&gt;0,IFERROR(Aprēķins!AM168,0),"")</f>
        <v/>
      </c>
      <c r="AN43" s="159" t="str">
        <f>IF(LEN(AN3)*1&gt;0,IFERROR(Aprēķins!AN168,0),"")</f>
        <v/>
      </c>
      <c r="AO43" s="159" t="str">
        <f>IF(LEN(AO3)*1&gt;0,IFERROR(Aprēķins!AO168,0),"")</f>
        <v/>
      </c>
      <c r="AP43" s="159" t="str">
        <f>IF(LEN(AP3)*1&gt;0,IFERROR(Aprēķins!AP168,0),"")</f>
        <v/>
      </c>
      <c r="AQ43" s="159" t="str">
        <f>IF(LEN(AQ3)*1&gt;0,IFERROR(Aprēķins!AQ168,0),"")</f>
        <v/>
      </c>
      <c r="AR43" s="159" t="str">
        <f>IF(LEN(AR3)*1&gt;0,IFERROR(Aprēķins!AR168,0),"")</f>
        <v/>
      </c>
      <c r="AS43" s="159" t="str">
        <f>IF(LEN(AS3)*1&gt;0,IFERROR(Aprēķins!AS168,0),"")</f>
        <v/>
      </c>
      <c r="AT43" s="159" t="str">
        <f>IF(LEN(AT3)*1&gt;0,IFERROR(Aprēķins!AT168,0),"")</f>
        <v/>
      </c>
      <c r="AU43" s="159" t="str">
        <f>IF(LEN(AU3)*1&gt;0,IFERROR(Aprēķins!AU168,0),"")</f>
        <v/>
      </c>
      <c r="AV43" s="159" t="str">
        <f>IF(LEN(AV3)*1&gt;0,IFERROR(Aprēķins!AV168,0),"")</f>
        <v/>
      </c>
      <c r="AW43" s="159" t="str">
        <f>IF(LEN(AW3)*1&gt;0,IFERROR(Aprēķins!AW168,0),"")</f>
        <v/>
      </c>
      <c r="AX43" s="159" t="str">
        <f>IF(LEN(AX3)*1&gt;0,IFERROR(Aprēķins!AX168,0),"")</f>
        <v/>
      </c>
      <c r="AY43" s="159" t="str">
        <f>IF(LEN(AY3)*1&gt;0,IFERROR(Aprēķins!AY168,0),"")</f>
        <v/>
      </c>
      <c r="AZ43" s="159" t="str">
        <f>IF(LEN(AZ3)*1&gt;0,IFERROR(Aprēķins!AZ168,0),"")</f>
        <v/>
      </c>
      <c r="BA43" s="159" t="str">
        <f>IF(LEN(BA3)*1&gt;0,IFERROR(Aprēķins!BA168,0),"")</f>
        <v/>
      </c>
      <c r="BB43" s="159" t="str">
        <f>IF(LEN(BB3)*1&gt;0,IFERROR(Aprēķins!BB168,0),"")</f>
        <v/>
      </c>
      <c r="BC43" s="159" t="str">
        <f>IF(LEN(BC3)*1&gt;0,IFERROR(Aprēķins!BC168,0),"")</f>
        <v/>
      </c>
      <c r="BD43" s="159" t="str">
        <f>IF(LEN(BD3)*1&gt;0,IFERROR(Aprēķins!BD168,0),"")</f>
        <v/>
      </c>
      <c r="BE43" s="159" t="str">
        <f>IF(LEN(BE3)*1&gt;0,IFERROR(Aprēķins!BE168,0),"")</f>
        <v/>
      </c>
      <c r="BF43" s="159" t="str">
        <f>IF(LEN(BF3)*1&gt;0,IFERROR(Aprēķins!BF168,0),"")</f>
        <v/>
      </c>
    </row>
    <row r="44" spans="4:58">
      <c r="E44" t="s">
        <v>625</v>
      </c>
      <c r="F44" s="19" t="s">
        <v>1</v>
      </c>
      <c r="I44" s="86" t="str">
        <f>IF(LEN(I3)*1&gt;0,IFERROR(Aprēķins!I173,0),"")</f>
        <v/>
      </c>
      <c r="J44" s="159" t="str">
        <f>IF(LEN(J3)*1&gt;0,IFERROR(Aprēķins!J173,0),"")</f>
        <v/>
      </c>
      <c r="K44" s="159" t="str">
        <f>IF(LEN(K3)*1&gt;0,IFERROR(Aprēķins!K173,0),"")</f>
        <v/>
      </c>
      <c r="L44" s="159" t="str">
        <f>IF(LEN(L3)*1&gt;0,IFERROR(Aprēķins!L173,0),"")</f>
        <v/>
      </c>
      <c r="M44" s="159" t="str">
        <f>IF(LEN(M3)*1&gt;0,IFERROR(Aprēķins!M173,0),"")</f>
        <v/>
      </c>
      <c r="N44" s="159" t="str">
        <f>IF(LEN(N3)*1&gt;0,IFERROR(Aprēķins!N173,0),"")</f>
        <v/>
      </c>
      <c r="O44" s="159" t="str">
        <f>IF(LEN(O3)*1&gt;0,IFERROR(Aprēķins!O173,0),"")</f>
        <v/>
      </c>
      <c r="P44" s="159" t="str">
        <f>IF(LEN(P3)*1&gt;0,IFERROR(Aprēķins!P173,0),"")</f>
        <v/>
      </c>
      <c r="Q44" s="159" t="str">
        <f>IF(LEN(Q3)*1&gt;0,IFERROR(Aprēķins!Q173,0),"")</f>
        <v/>
      </c>
      <c r="R44" s="159" t="str">
        <f>IF(LEN(R3)*1&gt;0,IFERROR(Aprēķins!R173,0),"")</f>
        <v/>
      </c>
      <c r="S44" s="159" t="str">
        <f>IF(LEN(S3)*1&gt;0,IFERROR(Aprēķins!S173,0),"")</f>
        <v/>
      </c>
      <c r="T44" s="159" t="str">
        <f>IF(LEN(T3)*1&gt;0,IFERROR(Aprēķins!T173,0),"")</f>
        <v/>
      </c>
      <c r="U44" s="159" t="str">
        <f>IF(LEN(U3)*1&gt;0,IFERROR(Aprēķins!U173,0),"")</f>
        <v/>
      </c>
      <c r="V44" s="159" t="str">
        <f>IF(LEN(V3)*1&gt;0,IFERROR(Aprēķins!V173,0),"")</f>
        <v/>
      </c>
      <c r="W44" s="159" t="str">
        <f>IF(LEN(W3)*1&gt;0,IFERROR(Aprēķins!W173,0),"")</f>
        <v/>
      </c>
      <c r="X44" s="159" t="str">
        <f>IF(LEN(X3)*1&gt;0,IFERROR(Aprēķins!X173,0),"")</f>
        <v/>
      </c>
      <c r="Y44" s="159" t="str">
        <f>IF(LEN(Y3)*1&gt;0,IFERROR(Aprēķins!Y173,0),"")</f>
        <v/>
      </c>
      <c r="Z44" s="159" t="str">
        <f>IF(LEN(Z3)*1&gt;0,IFERROR(Aprēķins!Z173,0),"")</f>
        <v/>
      </c>
      <c r="AA44" s="159" t="str">
        <f>IF(LEN(AA3)*1&gt;0,IFERROR(Aprēķins!AA173,0),"")</f>
        <v/>
      </c>
      <c r="AB44" s="159" t="str">
        <f>IF(LEN(AB3)*1&gt;0,IFERROR(Aprēķins!AB173,0),"")</f>
        <v/>
      </c>
      <c r="AC44" s="159" t="str">
        <f>IF(LEN(AC3)*1&gt;0,IFERROR(Aprēķins!AC173,0),"")</f>
        <v/>
      </c>
      <c r="AD44" s="159" t="str">
        <f>IF(LEN(AD3)*1&gt;0,IFERROR(Aprēķins!AD173,0),"")</f>
        <v/>
      </c>
      <c r="AE44" s="159" t="str">
        <f>IF(LEN(AE3)*1&gt;0,IFERROR(Aprēķins!AE173,0),"")</f>
        <v/>
      </c>
      <c r="AF44" s="159" t="str">
        <f>IF(LEN(AF3)*1&gt;0,IFERROR(Aprēķins!AF173,0),"")</f>
        <v/>
      </c>
      <c r="AG44" s="159" t="str">
        <f>IF(LEN(AG3)*1&gt;0,IFERROR(Aprēķins!AG173,0),"")</f>
        <v/>
      </c>
      <c r="AH44" s="159" t="str">
        <f>IF(LEN(AH3)*1&gt;0,IFERROR(Aprēķins!AH173,0),"")</f>
        <v/>
      </c>
      <c r="AI44" s="159" t="str">
        <f>IF(LEN(AI3)*1&gt;0,IFERROR(Aprēķins!AI173,0),"")</f>
        <v/>
      </c>
      <c r="AJ44" s="159" t="str">
        <f>IF(LEN(AJ3)*1&gt;0,IFERROR(Aprēķins!AJ173,0),"")</f>
        <v/>
      </c>
      <c r="AK44" s="159" t="str">
        <f>IF(LEN(AK3)*1&gt;0,IFERROR(Aprēķins!AK173,0),"")</f>
        <v/>
      </c>
      <c r="AL44" s="159" t="str">
        <f>IF(LEN(AL3)*1&gt;0,IFERROR(Aprēķins!AL173,0),"")</f>
        <v/>
      </c>
      <c r="AM44" s="159" t="str">
        <f>IF(LEN(AM3)*1&gt;0,IFERROR(Aprēķins!AM173,0),"")</f>
        <v/>
      </c>
      <c r="AN44" s="159" t="str">
        <f>IF(LEN(AN3)*1&gt;0,IFERROR(Aprēķins!AN173,0),"")</f>
        <v/>
      </c>
      <c r="AO44" s="159" t="str">
        <f>IF(LEN(AO3)*1&gt;0,IFERROR(Aprēķins!AO173,0),"")</f>
        <v/>
      </c>
      <c r="AP44" s="159" t="str">
        <f>IF(LEN(AP3)*1&gt;0,IFERROR(Aprēķins!AP173,0),"")</f>
        <v/>
      </c>
      <c r="AQ44" s="159" t="str">
        <f>IF(LEN(AQ3)*1&gt;0,IFERROR(Aprēķins!AQ173,0),"")</f>
        <v/>
      </c>
      <c r="AR44" s="159" t="str">
        <f>IF(LEN(AR3)*1&gt;0,IFERROR(Aprēķins!AR173,0),"")</f>
        <v/>
      </c>
      <c r="AS44" s="159" t="str">
        <f>IF(LEN(AS3)*1&gt;0,IFERROR(Aprēķins!AS173,0),"")</f>
        <v/>
      </c>
      <c r="AT44" s="159" t="str">
        <f>IF(LEN(AT3)*1&gt;0,IFERROR(Aprēķins!AT173,0),"")</f>
        <v/>
      </c>
      <c r="AU44" s="159" t="str">
        <f>IF(LEN(AU3)*1&gt;0,IFERROR(Aprēķins!AU173,0),"")</f>
        <v/>
      </c>
      <c r="AV44" s="159" t="str">
        <f>IF(LEN(AV3)*1&gt;0,IFERROR(Aprēķins!AV173,0),"")</f>
        <v/>
      </c>
      <c r="AW44" s="159" t="str">
        <f>IF(LEN(AW3)*1&gt;0,IFERROR(Aprēķins!AW173,0),"")</f>
        <v/>
      </c>
      <c r="AX44" s="159" t="str">
        <f>IF(LEN(AX3)*1&gt;0,IFERROR(Aprēķins!AX173,0),"")</f>
        <v/>
      </c>
      <c r="AY44" s="159" t="str">
        <f>IF(LEN(AY3)*1&gt;0,IFERROR(Aprēķins!AY173,0),"")</f>
        <v/>
      </c>
      <c r="AZ44" s="159" t="str">
        <f>IF(LEN(AZ3)*1&gt;0,IFERROR(Aprēķins!AZ173,0),"")</f>
        <v/>
      </c>
      <c r="BA44" s="159" t="str">
        <f>IF(LEN(BA3)*1&gt;0,IFERROR(Aprēķins!BA173,0),"")</f>
        <v/>
      </c>
      <c r="BB44" s="159" t="str">
        <f>IF(LEN(BB3)*1&gt;0,IFERROR(Aprēķins!BB173,0),"")</f>
        <v/>
      </c>
      <c r="BC44" s="159" t="str">
        <f>IF(LEN(BC3)*1&gt;0,IFERROR(Aprēķins!BC173,0),"")</f>
        <v/>
      </c>
      <c r="BD44" s="159" t="str">
        <f>IF(LEN(BD3)*1&gt;0,IFERROR(Aprēķins!BD173,0),"")</f>
        <v/>
      </c>
      <c r="BE44" s="159" t="str">
        <f>IF(LEN(BE3)*1&gt;0,IFERROR(Aprēķins!BE173,0),"")</f>
        <v/>
      </c>
      <c r="BF44" s="159" t="str">
        <f>IF(LEN(BF3)*1&gt;0,IFERROR(Aprēķins!BF173,0),"")</f>
        <v/>
      </c>
    </row>
    <row r="45" spans="4:58" s="240" customFormat="1">
      <c r="E45" s="240" t="s">
        <v>626</v>
      </c>
      <c r="F45" s="245" t="s">
        <v>1</v>
      </c>
      <c r="I45" s="159" t="str">
        <f>IF(LEN(I3)*1&gt;0,IFERROR(Aprēķins!I207,0),"")</f>
        <v/>
      </c>
      <c r="J45" s="159" t="str">
        <f>IF(LEN(J3)*1&gt;0,IFERROR(Aprēķins!J207,0),"")</f>
        <v/>
      </c>
      <c r="K45" s="159" t="str">
        <f>IF(LEN(K3)*1&gt;0,IFERROR(Aprēķins!K207,0),"")</f>
        <v/>
      </c>
      <c r="L45" s="159" t="str">
        <f>IF(LEN(L3)*1&gt;0,IFERROR(Aprēķins!L207,0),"")</f>
        <v/>
      </c>
      <c r="M45" s="159" t="str">
        <f>IF(LEN(M3)*1&gt;0,IFERROR(Aprēķins!M207,0),"")</f>
        <v/>
      </c>
      <c r="N45" s="159" t="str">
        <f>IF(LEN(N3)*1&gt;0,IFERROR(Aprēķins!N207,0),"")</f>
        <v/>
      </c>
      <c r="O45" s="159" t="str">
        <f>IF(LEN(O3)*1&gt;0,IFERROR(Aprēķins!O207,0),"")</f>
        <v/>
      </c>
      <c r="P45" s="159" t="str">
        <f>IF(LEN(P3)*1&gt;0,IFERROR(Aprēķins!P207,0),"")</f>
        <v/>
      </c>
      <c r="Q45" s="159" t="str">
        <f>IF(LEN(Q3)*1&gt;0,IFERROR(Aprēķins!Q207,0),"")</f>
        <v/>
      </c>
      <c r="R45" s="159" t="str">
        <f>IF(LEN(R3)*1&gt;0,IFERROR(Aprēķins!R207,0),"")</f>
        <v/>
      </c>
      <c r="S45" s="159" t="str">
        <f>IF(LEN(S3)*1&gt;0,IFERROR(Aprēķins!S207,0),"")</f>
        <v/>
      </c>
      <c r="T45" s="159" t="str">
        <f>IF(LEN(T3)*1&gt;0,IFERROR(Aprēķins!T207,0),"")</f>
        <v/>
      </c>
      <c r="U45" s="159" t="str">
        <f>IF(LEN(U3)*1&gt;0,IFERROR(Aprēķins!U207,0),"")</f>
        <v/>
      </c>
      <c r="V45" s="159" t="str">
        <f>IF(LEN(V3)*1&gt;0,IFERROR(Aprēķins!V207,0),"")</f>
        <v/>
      </c>
      <c r="W45" s="159" t="str">
        <f>IF(LEN(W3)*1&gt;0,IFERROR(Aprēķins!W207,0),"")</f>
        <v/>
      </c>
      <c r="X45" s="159" t="str">
        <f>IF(LEN(X3)*1&gt;0,IFERROR(Aprēķins!X207,0),"")</f>
        <v/>
      </c>
      <c r="Y45" s="159" t="str">
        <f>IF(LEN(Y3)*1&gt;0,IFERROR(Aprēķins!Y207,0),"")</f>
        <v/>
      </c>
      <c r="Z45" s="159" t="str">
        <f>IF(LEN(Z3)*1&gt;0,IFERROR(Aprēķins!Z207,0),"")</f>
        <v/>
      </c>
      <c r="AA45" s="159" t="str">
        <f>IF(LEN(AA3)*1&gt;0,IFERROR(Aprēķins!AA207,0),"")</f>
        <v/>
      </c>
      <c r="AB45" s="159" t="str">
        <f>IF(LEN(AB3)*1&gt;0,IFERROR(Aprēķins!AB207,0),"")</f>
        <v/>
      </c>
      <c r="AC45" s="159" t="str">
        <f>IF(LEN(AC3)*1&gt;0,IFERROR(Aprēķins!AC207,0),"")</f>
        <v/>
      </c>
      <c r="AD45" s="159" t="str">
        <f>IF(LEN(AD3)*1&gt;0,IFERROR(Aprēķins!AD207,0),"")</f>
        <v/>
      </c>
      <c r="AE45" s="159" t="str">
        <f>IF(LEN(AE3)*1&gt;0,IFERROR(Aprēķins!AE207,0),"")</f>
        <v/>
      </c>
      <c r="AF45" s="159" t="str">
        <f>IF(LEN(AF3)*1&gt;0,IFERROR(Aprēķins!AF207,0),"")</f>
        <v/>
      </c>
      <c r="AG45" s="159" t="str">
        <f>IF(LEN(AG3)*1&gt;0,IFERROR(Aprēķins!AG207,0),"")</f>
        <v/>
      </c>
      <c r="AH45" s="159" t="str">
        <f>IF(LEN(AH3)*1&gt;0,IFERROR(Aprēķins!AH207,0),"")</f>
        <v/>
      </c>
      <c r="AI45" s="159" t="str">
        <f>IF(LEN(AI3)*1&gt;0,IFERROR(Aprēķins!AI207,0),"")</f>
        <v/>
      </c>
      <c r="AJ45" s="159" t="str">
        <f>IF(LEN(AJ3)*1&gt;0,IFERROR(Aprēķins!AJ207,0),"")</f>
        <v/>
      </c>
      <c r="AK45" s="159" t="str">
        <f>IF(LEN(AK3)*1&gt;0,IFERROR(Aprēķins!AK207,0),"")</f>
        <v/>
      </c>
      <c r="AL45" s="159" t="str">
        <f>IF(LEN(AL3)*1&gt;0,IFERROR(Aprēķins!AL207,0),"")</f>
        <v/>
      </c>
      <c r="AM45" s="159" t="str">
        <f>IF(LEN(AM3)*1&gt;0,IFERROR(Aprēķins!AM207,0),"")</f>
        <v/>
      </c>
      <c r="AN45" s="159" t="str">
        <f>IF(LEN(AN3)*1&gt;0,IFERROR(Aprēķins!AN207,0),"")</f>
        <v/>
      </c>
      <c r="AO45" s="159" t="str">
        <f>IF(LEN(AO3)*1&gt;0,IFERROR(Aprēķins!AO207,0),"")</f>
        <v/>
      </c>
      <c r="AP45" s="159" t="str">
        <f>IF(LEN(AP3)*1&gt;0,IFERROR(Aprēķins!AP207,0),"")</f>
        <v/>
      </c>
      <c r="AQ45" s="159" t="str">
        <f>IF(LEN(AQ3)*1&gt;0,IFERROR(Aprēķins!AQ207,0),"")</f>
        <v/>
      </c>
      <c r="AR45" s="159" t="str">
        <f>IF(LEN(AR3)*1&gt;0,IFERROR(Aprēķins!AR207,0),"")</f>
        <v/>
      </c>
      <c r="AS45" s="159" t="str">
        <f>IF(LEN(AS3)*1&gt;0,IFERROR(Aprēķins!AS207,0),"")</f>
        <v/>
      </c>
      <c r="AT45" s="159" t="str">
        <f>IF(LEN(AT3)*1&gt;0,IFERROR(Aprēķins!AT207,0),"")</f>
        <v/>
      </c>
      <c r="AU45" s="159" t="str">
        <f>IF(LEN(AU3)*1&gt;0,IFERROR(Aprēķins!AU207,0),"")</f>
        <v/>
      </c>
      <c r="AV45" s="159" t="str">
        <f>IF(LEN(AV3)*1&gt;0,IFERROR(Aprēķins!AV207,0),"")</f>
        <v/>
      </c>
      <c r="AW45" s="159" t="str">
        <f>IF(LEN(AW3)*1&gt;0,IFERROR(Aprēķins!AW207,0),"")</f>
        <v/>
      </c>
      <c r="AX45" s="159" t="str">
        <f>IF(LEN(AX3)*1&gt;0,IFERROR(Aprēķins!AX207,0),"")</f>
        <v/>
      </c>
      <c r="AY45" s="159" t="str">
        <f>IF(LEN(AY3)*1&gt;0,IFERROR(Aprēķins!AY207,0),"")</f>
        <v/>
      </c>
      <c r="AZ45" s="159" t="str">
        <f>IF(LEN(AZ3)*1&gt;0,IFERROR(Aprēķins!AZ207,0),"")</f>
        <v/>
      </c>
      <c r="BA45" s="159" t="str">
        <f>IF(LEN(BA3)*1&gt;0,IFERROR(Aprēķins!BA207,0),"")</f>
        <v/>
      </c>
      <c r="BB45" s="159" t="str">
        <f>IF(LEN(BB3)*1&gt;0,IFERROR(Aprēķins!BB207,0),"")</f>
        <v/>
      </c>
      <c r="BC45" s="159" t="str">
        <f>IF(LEN(BC3)*1&gt;0,IFERROR(Aprēķins!BC207,0),"")</f>
        <v/>
      </c>
      <c r="BD45" s="159" t="str">
        <f>IF(LEN(BD3)*1&gt;0,IFERROR(Aprēķins!BD207,0),"")</f>
        <v/>
      </c>
      <c r="BE45" s="159" t="str">
        <f>IF(LEN(BE3)*1&gt;0,IFERROR(Aprēķins!BE207,0),"")</f>
        <v/>
      </c>
      <c r="BF45" s="159" t="str">
        <f>IF(LEN(BF3)*1&gt;0,IFERROR(Aprēķins!BF207,0),"")</f>
        <v/>
      </c>
    </row>
    <row r="46" spans="4:58">
      <c r="E46" t="s">
        <v>5</v>
      </c>
      <c r="F46" s="19" t="s">
        <v>1</v>
      </c>
      <c r="I46" s="86" t="str">
        <f>IF(LEN(I3)*1&gt;0,IFERROR(Aprēķins!I214,0),"")</f>
        <v/>
      </c>
      <c r="J46" s="159" t="str">
        <f>IF(LEN(J3)*1&gt;0,IFERROR(Aprēķins!J214,0),"")</f>
        <v/>
      </c>
      <c r="K46" s="159" t="str">
        <f>IF(LEN(K3)*1&gt;0,IFERROR(Aprēķins!K214,0),"")</f>
        <v/>
      </c>
      <c r="L46" s="159" t="str">
        <f>IF(LEN(L3)*1&gt;0,IFERROR(Aprēķins!L214,0),"")</f>
        <v/>
      </c>
      <c r="M46" s="159" t="str">
        <f>IF(LEN(M3)*1&gt;0,IFERROR(Aprēķins!M214,0),"")</f>
        <v/>
      </c>
      <c r="N46" s="159" t="str">
        <f>IF(LEN(N3)*1&gt;0,IFERROR(Aprēķins!N214,0),"")</f>
        <v/>
      </c>
      <c r="O46" s="159" t="str">
        <f>IF(LEN(O3)*1&gt;0,IFERROR(Aprēķins!O214,0),"")</f>
        <v/>
      </c>
      <c r="P46" s="159" t="str">
        <f>IF(LEN(P3)*1&gt;0,IFERROR(Aprēķins!P214,0),"")</f>
        <v/>
      </c>
      <c r="Q46" s="159" t="str">
        <f>IF(LEN(Q3)*1&gt;0,IFERROR(Aprēķins!Q214,0),"")</f>
        <v/>
      </c>
      <c r="R46" s="159" t="str">
        <f>IF(LEN(R3)*1&gt;0,IFERROR(Aprēķins!R214,0),"")</f>
        <v/>
      </c>
      <c r="S46" s="159" t="str">
        <f>IF(LEN(S3)*1&gt;0,IFERROR(Aprēķins!S214,0),"")</f>
        <v/>
      </c>
      <c r="T46" s="159" t="str">
        <f>IF(LEN(T3)*1&gt;0,IFERROR(Aprēķins!T214,0),"")</f>
        <v/>
      </c>
      <c r="U46" s="159" t="str">
        <f>IF(LEN(U3)*1&gt;0,IFERROR(Aprēķins!U214,0),"")</f>
        <v/>
      </c>
      <c r="V46" s="159" t="str">
        <f>IF(LEN(V3)*1&gt;0,IFERROR(Aprēķins!V214,0),"")</f>
        <v/>
      </c>
      <c r="W46" s="159" t="str">
        <f>IF(LEN(W3)*1&gt;0,IFERROR(Aprēķins!W214,0),"")</f>
        <v/>
      </c>
      <c r="X46" s="159" t="str">
        <f>IF(LEN(X3)*1&gt;0,IFERROR(Aprēķins!X214,0),"")</f>
        <v/>
      </c>
      <c r="Y46" s="159" t="str">
        <f>IF(LEN(Y3)*1&gt;0,IFERROR(Aprēķins!Y214,0),"")</f>
        <v/>
      </c>
      <c r="Z46" s="159" t="str">
        <f>IF(LEN(Z3)*1&gt;0,IFERROR(Aprēķins!Z214,0),"")</f>
        <v/>
      </c>
      <c r="AA46" s="159" t="str">
        <f>IF(LEN(AA3)*1&gt;0,IFERROR(Aprēķins!AA214,0),"")</f>
        <v/>
      </c>
      <c r="AB46" s="159" t="str">
        <f>IF(LEN(AB3)*1&gt;0,IFERROR(Aprēķins!AB214,0),"")</f>
        <v/>
      </c>
      <c r="AC46" s="159" t="str">
        <f>IF(LEN(AC3)*1&gt;0,IFERROR(Aprēķins!AC214,0),"")</f>
        <v/>
      </c>
      <c r="AD46" s="159" t="str">
        <f>IF(LEN(AD3)*1&gt;0,IFERROR(Aprēķins!AD214,0),"")</f>
        <v/>
      </c>
      <c r="AE46" s="159" t="str">
        <f>IF(LEN(AE3)*1&gt;0,IFERROR(Aprēķins!AE214,0),"")</f>
        <v/>
      </c>
      <c r="AF46" s="159" t="str">
        <f>IF(LEN(AF3)*1&gt;0,IFERROR(Aprēķins!AF214,0),"")</f>
        <v/>
      </c>
      <c r="AG46" s="159" t="str">
        <f>IF(LEN(AG3)*1&gt;0,IFERROR(Aprēķins!AG214,0),"")</f>
        <v/>
      </c>
      <c r="AH46" s="159" t="str">
        <f>IF(LEN(AH3)*1&gt;0,IFERROR(Aprēķins!AH214,0),"")</f>
        <v/>
      </c>
      <c r="AI46" s="159" t="str">
        <f>IF(LEN(AI3)*1&gt;0,IFERROR(Aprēķins!AI214,0),"")</f>
        <v/>
      </c>
      <c r="AJ46" s="159" t="str">
        <f>IF(LEN(AJ3)*1&gt;0,IFERROR(Aprēķins!AJ214,0),"")</f>
        <v/>
      </c>
      <c r="AK46" s="159" t="str">
        <f>IF(LEN(AK3)*1&gt;0,IFERROR(Aprēķins!AK214,0),"")</f>
        <v/>
      </c>
      <c r="AL46" s="159" t="str">
        <f>IF(LEN(AL3)*1&gt;0,IFERROR(Aprēķins!AL214,0),"")</f>
        <v/>
      </c>
      <c r="AM46" s="159" t="str">
        <f>IF(LEN(AM3)*1&gt;0,IFERROR(Aprēķins!AM214,0),"")</f>
        <v/>
      </c>
      <c r="AN46" s="159" t="str">
        <f>IF(LEN(AN3)*1&gt;0,IFERROR(Aprēķins!AN214,0),"")</f>
        <v/>
      </c>
      <c r="AO46" s="159" t="str">
        <f>IF(LEN(AO3)*1&gt;0,IFERROR(Aprēķins!AO214,0),"")</f>
        <v/>
      </c>
      <c r="AP46" s="159" t="str">
        <f>IF(LEN(AP3)*1&gt;0,IFERROR(Aprēķins!AP214,0),"")</f>
        <v/>
      </c>
      <c r="AQ46" s="159" t="str">
        <f>IF(LEN(AQ3)*1&gt;0,IFERROR(Aprēķins!AQ214,0),"")</f>
        <v/>
      </c>
      <c r="AR46" s="159" t="str">
        <f>IF(LEN(AR3)*1&gt;0,IFERROR(Aprēķins!AR214,0),"")</f>
        <v/>
      </c>
      <c r="AS46" s="159" t="str">
        <f>IF(LEN(AS3)*1&gt;0,IFERROR(Aprēķins!AS214,0),"")</f>
        <v/>
      </c>
      <c r="AT46" s="159" t="str">
        <f>IF(LEN(AT3)*1&gt;0,IFERROR(Aprēķins!AT214,0),"")</f>
        <v/>
      </c>
      <c r="AU46" s="159" t="str">
        <f>IF(LEN(AU3)*1&gt;0,IFERROR(Aprēķins!AU214,0),"")</f>
        <v/>
      </c>
      <c r="AV46" s="159" t="str">
        <f>IF(LEN(AV3)*1&gt;0,IFERROR(Aprēķins!AV214,0),"")</f>
        <v/>
      </c>
      <c r="AW46" s="159" t="str">
        <f>IF(LEN(AW3)*1&gt;0,IFERROR(Aprēķins!AW214,0),"")</f>
        <v/>
      </c>
      <c r="AX46" s="159" t="str">
        <f>IF(LEN(AX3)*1&gt;0,IFERROR(Aprēķins!AX214,0),"")</f>
        <v/>
      </c>
      <c r="AY46" s="159" t="str">
        <f>IF(LEN(AY3)*1&gt;0,IFERROR(Aprēķins!AY214,0),"")</f>
        <v/>
      </c>
      <c r="AZ46" s="159" t="str">
        <f>IF(LEN(AZ3)*1&gt;0,IFERROR(Aprēķins!AZ214,0),"")</f>
        <v/>
      </c>
      <c r="BA46" s="159" t="str">
        <f>IF(LEN(BA3)*1&gt;0,IFERROR(Aprēķins!BA214,0),"")</f>
        <v/>
      </c>
      <c r="BB46" s="159" t="str">
        <f>IF(LEN(BB3)*1&gt;0,IFERROR(Aprēķins!BB214,0),"")</f>
        <v/>
      </c>
      <c r="BC46" s="159" t="str">
        <f>IF(LEN(BC3)*1&gt;0,IFERROR(Aprēķins!BC214,0),"")</f>
        <v/>
      </c>
      <c r="BD46" s="159" t="str">
        <f>IF(LEN(BD3)*1&gt;0,IFERROR(Aprēķins!BD214,0),"")</f>
        <v/>
      </c>
      <c r="BE46" s="159" t="str">
        <f>IF(LEN(BE3)*1&gt;0,IFERROR(Aprēķins!BE214,0),"")</f>
        <v/>
      </c>
      <c r="BF46" s="159" t="str">
        <f>IF(LEN(BF3)*1&gt;0,IFERROR(Aprēķins!BF214,0),"")</f>
        <v/>
      </c>
    </row>
    <row r="47" spans="4:58" s="161" customFormat="1">
      <c r="D47" s="162" t="s">
        <v>627</v>
      </c>
      <c r="F47" s="181" t="s">
        <v>1</v>
      </c>
      <c r="I47" s="166" t="str">
        <f>IF(LEN(I3)*1^0,IFERROR(SUM(I48:I52),0),"")</f>
        <v/>
      </c>
      <c r="J47" s="166" t="str">
        <f t="shared" ref="J47:BF47" si="11">IF(LEN(J3)*1^0,IFERROR(SUM(J48:J52),0),"")</f>
        <v/>
      </c>
      <c r="K47" s="166" t="str">
        <f t="shared" si="11"/>
        <v/>
      </c>
      <c r="L47" s="166" t="str">
        <f t="shared" si="11"/>
        <v/>
      </c>
      <c r="M47" s="166" t="str">
        <f t="shared" si="11"/>
        <v/>
      </c>
      <c r="N47" s="166" t="str">
        <f t="shared" si="11"/>
        <v/>
      </c>
      <c r="O47" s="166" t="str">
        <f t="shared" si="11"/>
        <v/>
      </c>
      <c r="P47" s="166" t="str">
        <f t="shared" si="11"/>
        <v/>
      </c>
      <c r="Q47" s="166" t="str">
        <f t="shared" si="11"/>
        <v/>
      </c>
      <c r="R47" s="166" t="str">
        <f t="shared" si="11"/>
        <v/>
      </c>
      <c r="S47" s="166" t="str">
        <f t="shared" si="11"/>
        <v/>
      </c>
      <c r="T47" s="166" t="str">
        <f t="shared" si="11"/>
        <v/>
      </c>
      <c r="U47" s="166" t="str">
        <f t="shared" si="11"/>
        <v/>
      </c>
      <c r="V47" s="166" t="str">
        <f t="shared" si="11"/>
        <v/>
      </c>
      <c r="W47" s="166" t="str">
        <f t="shared" si="11"/>
        <v/>
      </c>
      <c r="X47" s="166" t="str">
        <f t="shared" si="11"/>
        <v/>
      </c>
      <c r="Y47" s="166" t="str">
        <f t="shared" si="11"/>
        <v/>
      </c>
      <c r="Z47" s="166" t="str">
        <f t="shared" si="11"/>
        <v/>
      </c>
      <c r="AA47" s="166" t="str">
        <f t="shared" si="11"/>
        <v/>
      </c>
      <c r="AB47" s="166" t="str">
        <f t="shared" si="11"/>
        <v/>
      </c>
      <c r="AC47" s="166" t="str">
        <f t="shared" si="11"/>
        <v/>
      </c>
      <c r="AD47" s="166" t="str">
        <f t="shared" si="11"/>
        <v/>
      </c>
      <c r="AE47" s="166" t="str">
        <f t="shared" si="11"/>
        <v/>
      </c>
      <c r="AF47" s="166" t="str">
        <f t="shared" si="11"/>
        <v/>
      </c>
      <c r="AG47" s="166" t="str">
        <f t="shared" si="11"/>
        <v/>
      </c>
      <c r="AH47" s="166" t="str">
        <f t="shared" si="11"/>
        <v/>
      </c>
      <c r="AI47" s="166" t="str">
        <f t="shared" si="11"/>
        <v/>
      </c>
      <c r="AJ47" s="166" t="str">
        <f t="shared" si="11"/>
        <v/>
      </c>
      <c r="AK47" s="166" t="str">
        <f t="shared" si="11"/>
        <v/>
      </c>
      <c r="AL47" s="166" t="str">
        <f t="shared" si="11"/>
        <v/>
      </c>
      <c r="AM47" s="166" t="str">
        <f t="shared" si="11"/>
        <v/>
      </c>
      <c r="AN47" s="166" t="str">
        <f t="shared" si="11"/>
        <v/>
      </c>
      <c r="AO47" s="166" t="str">
        <f t="shared" si="11"/>
        <v/>
      </c>
      <c r="AP47" s="166" t="str">
        <f t="shared" si="11"/>
        <v/>
      </c>
      <c r="AQ47" s="166" t="str">
        <f t="shared" si="11"/>
        <v/>
      </c>
      <c r="AR47" s="166" t="str">
        <f t="shared" si="11"/>
        <v/>
      </c>
      <c r="AS47" s="166" t="str">
        <f t="shared" si="11"/>
        <v/>
      </c>
      <c r="AT47" s="166" t="str">
        <f t="shared" si="11"/>
        <v/>
      </c>
      <c r="AU47" s="166" t="str">
        <f t="shared" si="11"/>
        <v/>
      </c>
      <c r="AV47" s="166" t="str">
        <f t="shared" si="11"/>
        <v/>
      </c>
      <c r="AW47" s="166" t="str">
        <f t="shared" si="11"/>
        <v/>
      </c>
      <c r="AX47" s="166" t="str">
        <f t="shared" si="11"/>
        <v/>
      </c>
      <c r="AY47" s="166" t="str">
        <f t="shared" si="11"/>
        <v/>
      </c>
      <c r="AZ47" s="166" t="str">
        <f t="shared" si="11"/>
        <v/>
      </c>
      <c r="BA47" s="166" t="str">
        <f t="shared" si="11"/>
        <v/>
      </c>
      <c r="BB47" s="166" t="str">
        <f t="shared" si="11"/>
        <v/>
      </c>
      <c r="BC47" s="166" t="str">
        <f t="shared" si="11"/>
        <v/>
      </c>
      <c r="BD47" s="166" t="str">
        <f t="shared" si="11"/>
        <v/>
      </c>
      <c r="BE47" s="166" t="str">
        <f t="shared" si="11"/>
        <v/>
      </c>
      <c r="BF47" s="166" t="str">
        <f t="shared" si="11"/>
        <v/>
      </c>
    </row>
    <row r="48" spans="4:58" s="161" customFormat="1">
      <c r="D48" s="162"/>
      <c r="E48" s="161" t="str">
        <f>Aprēķins!D222</f>
        <v>Starpsavienojumu pieslēgvietas</v>
      </c>
      <c r="F48" s="181" t="s">
        <v>1</v>
      </c>
      <c r="I48" s="159" t="str">
        <f>IF(LEN(I$3)*1&gt;0,IF(AND($F$1=Saraksti!$B$14,$E$1=Saraksti!$C$7),Aprēķins!I229,0),"")</f>
        <v/>
      </c>
      <c r="J48" s="159" t="str">
        <f>IF(LEN(J$3)*1&gt;0,IF(AND($F$1=Saraksti!$B$14,$E$1=Saraksti!$C$7),Aprēķins!J229,0),"")</f>
        <v/>
      </c>
      <c r="K48" s="159" t="str">
        <f>IF(LEN(K$3)*1&gt;0,IF(AND($F$1=Saraksti!$B$14,$E$1=Saraksti!$C$7),Aprēķins!K229,0),"")</f>
        <v/>
      </c>
      <c r="L48" s="159" t="str">
        <f>IF(LEN(L$3)*1&gt;0,IF(AND($F$1=Saraksti!$B$14,$E$1=Saraksti!$C$7),Aprēķins!L229,0),"")</f>
        <v/>
      </c>
      <c r="M48" s="159" t="str">
        <f>IF(LEN(M$3)*1&gt;0,IF(AND($F$1=Saraksti!$B$14,$E$1=Saraksti!$C$7),Aprēķins!M229,0),"")</f>
        <v/>
      </c>
      <c r="N48" s="159" t="str">
        <f>IF(LEN(N$3)*1&gt;0,IF(AND($F$1=Saraksti!$B$14,$E$1=Saraksti!$C$7),Aprēķins!N229,0),"")</f>
        <v/>
      </c>
      <c r="O48" s="159" t="str">
        <f>IF(LEN(O$3)*1&gt;0,IF(AND($F$1=Saraksti!$B$14,$E$1=Saraksti!$C$7),Aprēķins!O229,0),"")</f>
        <v/>
      </c>
      <c r="P48" s="159" t="str">
        <f>IF(LEN(P$3)*1&gt;0,IF(AND($F$1=Saraksti!$B$14,$E$1=Saraksti!$C$7),Aprēķins!P229,0),"")</f>
        <v/>
      </c>
      <c r="Q48" s="159" t="str">
        <f>IF(LEN(Q$3)*1&gt;0,IF(AND($F$1=Saraksti!$B$14,$E$1=Saraksti!$C$7),Aprēķins!Q229,0),"")</f>
        <v/>
      </c>
      <c r="R48" s="159" t="str">
        <f>IF(LEN(R$3)*1&gt;0,IF(AND($F$1=Saraksti!$B$14,$E$1=Saraksti!$C$7),Aprēķins!R229,0),"")</f>
        <v/>
      </c>
      <c r="S48" s="159" t="str">
        <f>IF(LEN(S$3)*1&gt;0,IF(AND($F$1=Saraksti!$B$14,$E$1=Saraksti!$C$7),Aprēķins!S229,0),"")</f>
        <v/>
      </c>
      <c r="T48" s="159" t="str">
        <f>IF(LEN(T$3)*1&gt;0,IF(AND($F$1=Saraksti!$B$14,$E$1=Saraksti!$C$7),Aprēķins!T229,0),"")</f>
        <v/>
      </c>
      <c r="U48" s="159" t="str">
        <f>IF(LEN(U$3)*1&gt;0,IF(AND($F$1=Saraksti!$B$14,$E$1=Saraksti!$C$7),Aprēķins!U229,0),"")</f>
        <v/>
      </c>
      <c r="V48" s="159" t="str">
        <f>IF(LEN(V$3)*1&gt;0,IF(AND($F$1=Saraksti!$B$14,$E$1=Saraksti!$C$7),Aprēķins!V229,0),"")</f>
        <v/>
      </c>
      <c r="W48" s="159" t="str">
        <f>IF(LEN(W$3)*1&gt;0,IF(AND($F$1=Saraksti!$B$14,$E$1=Saraksti!$C$7),Aprēķins!W229,0),"")</f>
        <v/>
      </c>
      <c r="X48" s="159" t="str">
        <f>IF(LEN(X$3)*1&gt;0,IF(AND($F$1=Saraksti!$B$14,$E$1=Saraksti!$C$7),Aprēķins!X229,0),"")</f>
        <v/>
      </c>
      <c r="Y48" s="159" t="str">
        <f>IF(LEN(Y$3)*1&gt;0,IF(AND($F$1=Saraksti!$B$14,$E$1=Saraksti!$C$7),Aprēķins!Y229,0),"")</f>
        <v/>
      </c>
      <c r="Z48" s="159" t="str">
        <f>IF(LEN(Z$3)*1&gt;0,IF(AND($F$1=Saraksti!$B$14,$E$1=Saraksti!$C$7),Aprēķins!Z229,0),"")</f>
        <v/>
      </c>
      <c r="AA48" s="159" t="str">
        <f>IF(LEN(AA$3)*1&gt;0,IF(AND($F$1=Saraksti!$B$14,$E$1=Saraksti!$C$7),Aprēķins!AA229,0),"")</f>
        <v/>
      </c>
      <c r="AB48" s="159" t="str">
        <f>IF(LEN(AB$3)*1&gt;0,IF(AND($F$1=Saraksti!$B$14,$E$1=Saraksti!$C$7),Aprēķins!AB229,0),"")</f>
        <v/>
      </c>
      <c r="AC48" s="159" t="str">
        <f>IF(LEN(AC$3)*1&gt;0,IF(AND($F$1=Saraksti!$B$14,$E$1=Saraksti!$C$7),Aprēķins!AC229,0),"")</f>
        <v/>
      </c>
      <c r="AD48" s="159" t="str">
        <f>IF(LEN(AD$3)*1&gt;0,IF(AND($F$1=Saraksti!$B$14,$E$1=Saraksti!$C$7),Aprēķins!AD229,0),"")</f>
        <v/>
      </c>
      <c r="AE48" s="159" t="str">
        <f>IF(LEN(AE$3)*1&gt;0,IF(AND($F$1=Saraksti!$B$14,$E$1=Saraksti!$C$7),Aprēķins!AE229,0),"")</f>
        <v/>
      </c>
      <c r="AF48" s="159" t="str">
        <f>IF(LEN(AF$3)*1&gt;0,IF(AND($F$1=Saraksti!$B$14,$E$1=Saraksti!$C$7),Aprēķins!AF229,0),"")</f>
        <v/>
      </c>
      <c r="AG48" s="159" t="str">
        <f>IF(LEN(AG$3)*1&gt;0,IF(AND($F$1=Saraksti!$B$14,$E$1=Saraksti!$C$7),Aprēķins!AG229,0),"")</f>
        <v/>
      </c>
      <c r="AH48" s="159" t="str">
        <f>IF(LEN(AH$3)*1&gt;0,IF(AND($F$1=Saraksti!$B$14,$E$1=Saraksti!$C$7),Aprēķins!AH229,0),"")</f>
        <v/>
      </c>
      <c r="AI48" s="159" t="str">
        <f>IF(LEN(AI$3)*1&gt;0,IF(AND($F$1=Saraksti!$B$14,$E$1=Saraksti!$C$7),Aprēķins!AI229,0),"")</f>
        <v/>
      </c>
      <c r="AJ48" s="159" t="str">
        <f>IF(LEN(AJ$3)*1&gt;0,IF(AND($F$1=Saraksti!$B$14,$E$1=Saraksti!$C$7),Aprēķins!AJ229,0),"")</f>
        <v/>
      </c>
      <c r="AK48" s="159" t="str">
        <f>IF(LEN(AK$3)*1&gt;0,IF(AND($F$1=Saraksti!$B$14,$E$1=Saraksti!$C$7),Aprēķins!AK229,0),"")</f>
        <v/>
      </c>
      <c r="AL48" s="159" t="str">
        <f>IF(LEN(AL$3)*1&gt;0,IF(AND($F$1=Saraksti!$B$14,$E$1=Saraksti!$C$7),Aprēķins!AL229,0),"")</f>
        <v/>
      </c>
      <c r="AM48" s="159" t="str">
        <f>IF(LEN(AM$3)*1&gt;0,IF(AND($F$1=Saraksti!$B$14,$E$1=Saraksti!$C$7),Aprēķins!AM229,0),"")</f>
        <v/>
      </c>
      <c r="AN48" s="159" t="str">
        <f>IF(LEN(AN$3)*1&gt;0,IF(AND($F$1=Saraksti!$B$14,$E$1=Saraksti!$C$7),Aprēķins!AN229,0),"")</f>
        <v/>
      </c>
      <c r="AO48" s="159" t="str">
        <f>IF(LEN(AO$3)*1&gt;0,IF(AND($F$1=Saraksti!$B$14,$E$1=Saraksti!$C$7),Aprēķins!AO229,0),"")</f>
        <v/>
      </c>
      <c r="AP48" s="159" t="str">
        <f>IF(LEN(AP$3)*1&gt;0,IF(AND($F$1=Saraksti!$B$14,$E$1=Saraksti!$C$7),Aprēķins!AP229,0),"")</f>
        <v/>
      </c>
      <c r="AQ48" s="159" t="str">
        <f>IF(LEN(AQ$3)*1&gt;0,IF(AND($F$1=Saraksti!$B$14,$E$1=Saraksti!$C$7),Aprēķins!AQ229,0),"")</f>
        <v/>
      </c>
      <c r="AR48" s="159" t="str">
        <f>IF(LEN(AR$3)*1&gt;0,IF(AND($F$1=Saraksti!$B$14,$E$1=Saraksti!$C$7),Aprēķins!AR229,0),"")</f>
        <v/>
      </c>
      <c r="AS48" s="159" t="str">
        <f>IF(LEN(AS$3)*1&gt;0,IF(AND($F$1=Saraksti!$B$14,$E$1=Saraksti!$C$7),Aprēķins!AS229,0),"")</f>
        <v/>
      </c>
      <c r="AT48" s="159" t="str">
        <f>IF(LEN(AT$3)*1&gt;0,IF(AND($F$1=Saraksti!$B$14,$E$1=Saraksti!$C$7),Aprēķins!AT229,0),"")</f>
        <v/>
      </c>
      <c r="AU48" s="159" t="str">
        <f>IF(LEN(AU$3)*1&gt;0,IF(AND($F$1=Saraksti!$B$14,$E$1=Saraksti!$C$7),Aprēķins!AU229,0),"")</f>
        <v/>
      </c>
      <c r="AV48" s="159" t="str">
        <f>IF(LEN(AV$3)*1&gt;0,IF(AND($F$1=Saraksti!$B$14,$E$1=Saraksti!$C$7),Aprēķins!AV229,0),"")</f>
        <v/>
      </c>
      <c r="AW48" s="159" t="str">
        <f>IF(LEN(AW$3)*1&gt;0,IF(AND($F$1=Saraksti!$B$14,$E$1=Saraksti!$C$7),Aprēķins!AW229,0),"")</f>
        <v/>
      </c>
      <c r="AX48" s="159" t="str">
        <f>IF(LEN(AX$3)*1&gt;0,IF(AND($F$1=Saraksti!$B$14,$E$1=Saraksti!$C$7),Aprēķins!AX229,0),"")</f>
        <v/>
      </c>
      <c r="AY48" s="159" t="str">
        <f>IF(LEN(AY$3)*1&gt;0,IF(AND($F$1=Saraksti!$B$14,$E$1=Saraksti!$C$7),Aprēķins!AY229,0),"")</f>
        <v/>
      </c>
      <c r="AZ48" s="159" t="str">
        <f>IF(LEN(AZ$3)*1&gt;0,IF(AND($F$1=Saraksti!$B$14,$E$1=Saraksti!$C$7),Aprēķins!AZ229,0),"")</f>
        <v/>
      </c>
      <c r="BA48" s="159" t="str">
        <f>IF(LEN(BA$3)*1&gt;0,IF(AND($F$1=Saraksti!$B$14,$E$1=Saraksti!$C$7),Aprēķins!BA229,0),"")</f>
        <v/>
      </c>
      <c r="BB48" s="159" t="str">
        <f>IF(LEN(BB$3)*1&gt;0,IF(AND($F$1=Saraksti!$B$14,$E$1=Saraksti!$C$7),Aprēķins!BB229,0),"")</f>
        <v/>
      </c>
      <c r="BC48" s="159" t="str">
        <f>IF(LEN(BC$3)*1&gt;0,IF(AND($F$1=Saraksti!$B$14,$E$1=Saraksti!$C$7),Aprēķins!BC229,0),"")</f>
        <v/>
      </c>
      <c r="BD48" s="159" t="str">
        <f>IF(LEN(BD$3)*1&gt;0,IF(AND($F$1=Saraksti!$B$14,$E$1=Saraksti!$C$7),Aprēķins!BD229,0),"")</f>
        <v/>
      </c>
      <c r="BE48" s="159" t="str">
        <f>IF(LEN(BE$3)*1&gt;0,IF(AND($F$1=Saraksti!$B$14,$E$1=Saraksti!$C$7),Aprēķins!BE229,0),"")</f>
        <v/>
      </c>
      <c r="BF48" s="159" t="str">
        <f>IF(LEN(BF$3)*1&gt;0,IF(AND($F$1=Saraksti!$B$14,$E$1=Saraksti!$C$7),Aprēķins!BF229,0),"")</f>
        <v/>
      </c>
    </row>
    <row r="49" spans="4:58" s="161" customFormat="1">
      <c r="D49" s="162"/>
      <c r="E49" s="161" t="s">
        <v>764</v>
      </c>
      <c r="F49" s="181" t="s">
        <v>1</v>
      </c>
      <c r="I49" s="159" t="str">
        <f>IF(LEN(I$3)*1&gt;0,IF(AND($E$1=Saraksti!$C$7,$F$1=Saraksti!$B$14),Aprēķins!I$88,0),"")</f>
        <v/>
      </c>
      <c r="J49" s="159" t="str">
        <f>IF(LEN(J$3)*1&gt;0,IF(AND($E$1=Saraksti!$C$7,$F$1=Saraksti!$B$14),Aprēķins!J$88,0),"")</f>
        <v/>
      </c>
      <c r="K49" s="159" t="str">
        <f>IF(LEN(K$3)*1&gt;0,IF(AND($E$1=Saraksti!$C$7,$F$1=Saraksti!$B$14),Aprēķins!K$88,0),"")</f>
        <v/>
      </c>
      <c r="L49" s="159" t="str">
        <f>IF(LEN(L$3)*1&gt;0,IF(AND($E$1=Saraksti!$C$7,$F$1=Saraksti!$B$14),Aprēķins!L$88,0),"")</f>
        <v/>
      </c>
      <c r="M49" s="159" t="str">
        <f>IF(LEN(M$3)*1&gt;0,IF(AND($E$1=Saraksti!$C$7,$F$1=Saraksti!$B$14),Aprēķins!M$88,0),"")</f>
        <v/>
      </c>
      <c r="N49" s="159" t="str">
        <f>IF(LEN(N$3)*1&gt;0,IF(AND($E$1=Saraksti!$C$7,$F$1=Saraksti!$B$14),Aprēķins!N$88,0),"")</f>
        <v/>
      </c>
      <c r="O49" s="159" t="str">
        <f>IF(LEN(O$3)*1&gt;0,IF(AND($E$1=Saraksti!$C$7,$F$1=Saraksti!$B$14),Aprēķins!O$88,0),"")</f>
        <v/>
      </c>
      <c r="P49" s="159" t="str">
        <f>IF(LEN(P$3)*1&gt;0,IF(AND($E$1=Saraksti!$C$7,$F$1=Saraksti!$B$14),Aprēķins!P$88,0),"")</f>
        <v/>
      </c>
      <c r="Q49" s="159" t="str">
        <f>IF(LEN(Q$3)*1&gt;0,IF(AND($E$1=Saraksti!$C$7,$F$1=Saraksti!$B$14),Aprēķins!Q$88,0),"")</f>
        <v/>
      </c>
      <c r="R49" s="159" t="str">
        <f>IF(LEN(R$3)*1&gt;0,IF(AND($E$1=Saraksti!$C$7,$F$1=Saraksti!$B$14),Aprēķins!R$88,0),"")</f>
        <v/>
      </c>
      <c r="S49" s="159" t="str">
        <f>IF(LEN(S$3)*1&gt;0,IF(AND($E$1=Saraksti!$C$7,$F$1=Saraksti!$B$14),Aprēķins!S$88,0),"")</f>
        <v/>
      </c>
      <c r="T49" s="159" t="str">
        <f>IF(LEN(T$3)*1&gt;0,IF(AND($E$1=Saraksti!$C$7,$F$1=Saraksti!$B$14),Aprēķins!T$88,0),"")</f>
        <v/>
      </c>
      <c r="U49" s="159" t="str">
        <f>IF(LEN(U$3)*1&gt;0,IF(AND($E$1=Saraksti!$C$7,$F$1=Saraksti!$B$14),Aprēķins!U$88,0),"")</f>
        <v/>
      </c>
      <c r="V49" s="159" t="str">
        <f>IF(LEN(V$3)*1&gt;0,IF(AND($E$1=Saraksti!$C$7,$F$1=Saraksti!$B$14),Aprēķins!V$88,0),"")</f>
        <v/>
      </c>
      <c r="W49" s="159" t="str">
        <f>IF(LEN(W$3)*1&gt;0,IF(AND($E$1=Saraksti!$C$7,$F$1=Saraksti!$B$14),Aprēķins!W$88,0),"")</f>
        <v/>
      </c>
      <c r="X49" s="159" t="str">
        <f>IF(LEN(X$3)*1&gt;0,IF(AND($E$1=Saraksti!$C$7,$F$1=Saraksti!$B$14),Aprēķins!X$88,0),"")</f>
        <v/>
      </c>
      <c r="Y49" s="159" t="str">
        <f>IF(LEN(Y$3)*1&gt;0,IF(AND($E$1=Saraksti!$C$7,$F$1=Saraksti!$B$14),Aprēķins!Y$88,0),"")</f>
        <v/>
      </c>
      <c r="Z49" s="159" t="str">
        <f>IF(LEN(Z$3)*1&gt;0,IF(AND($E$1=Saraksti!$C$7,$F$1=Saraksti!$B$14),Aprēķins!Z$88,0),"")</f>
        <v/>
      </c>
      <c r="AA49" s="159" t="str">
        <f>IF(LEN(AA$3)*1&gt;0,IF(AND($E$1=Saraksti!$C$7,$F$1=Saraksti!$B$14),Aprēķins!AA$88,0),"")</f>
        <v/>
      </c>
      <c r="AB49" s="159" t="str">
        <f>IF(LEN(AB$3)*1&gt;0,IF(AND($E$1=Saraksti!$C$7,$F$1=Saraksti!$B$14),Aprēķins!AB$88,0),"")</f>
        <v/>
      </c>
      <c r="AC49" s="159" t="str">
        <f>IF(LEN(AC$3)*1&gt;0,IF(AND($E$1=Saraksti!$C$7,$F$1=Saraksti!$B$14),Aprēķins!AC$88,0),"")</f>
        <v/>
      </c>
      <c r="AD49" s="159" t="str">
        <f>IF(LEN(AD$3)*1&gt;0,IF(AND($E$1=Saraksti!$C$7,$F$1=Saraksti!$B$14),Aprēķins!AD$88,0),"")</f>
        <v/>
      </c>
      <c r="AE49" s="159" t="str">
        <f>IF(LEN(AE$3)*1&gt;0,IF(AND($E$1=Saraksti!$C$7,$F$1=Saraksti!$B$14),Aprēķins!AE$88,0),"")</f>
        <v/>
      </c>
      <c r="AF49" s="159" t="str">
        <f>IF(LEN(AF$3)*1&gt;0,IF(AND($E$1=Saraksti!$C$7,$F$1=Saraksti!$B$14),Aprēķins!AF$88,0),"")</f>
        <v/>
      </c>
      <c r="AG49" s="159" t="str">
        <f>IF(LEN(AG$3)*1&gt;0,IF(AND($E$1=Saraksti!$C$7,$F$1=Saraksti!$B$14),Aprēķins!AG$88,0),"")</f>
        <v/>
      </c>
      <c r="AH49" s="159" t="str">
        <f>IF(LEN(AH$3)*1&gt;0,IF(AND($E$1=Saraksti!$C$7,$F$1=Saraksti!$B$14),Aprēķins!AH$88,0),"")</f>
        <v/>
      </c>
      <c r="AI49" s="159" t="str">
        <f>IF(LEN(AI$3)*1&gt;0,IF(AND($E$1=Saraksti!$C$7,$F$1=Saraksti!$B$14),Aprēķins!AI$88,0),"")</f>
        <v/>
      </c>
      <c r="AJ49" s="159" t="str">
        <f>IF(LEN(AJ$3)*1&gt;0,IF(AND($E$1=Saraksti!$C$7,$F$1=Saraksti!$B$14),Aprēķins!AJ$88,0),"")</f>
        <v/>
      </c>
      <c r="AK49" s="159" t="str">
        <f>IF(LEN(AK$3)*1&gt;0,IF(AND($E$1=Saraksti!$C$7,$F$1=Saraksti!$B$14),Aprēķins!AK$88,0),"")</f>
        <v/>
      </c>
      <c r="AL49" s="159" t="str">
        <f>IF(LEN(AL$3)*1&gt;0,IF(AND($E$1=Saraksti!$C$7,$F$1=Saraksti!$B$14),Aprēķins!AL$88,0),"")</f>
        <v/>
      </c>
      <c r="AM49" s="159" t="str">
        <f>IF(LEN(AM$3)*1&gt;0,IF(AND($E$1=Saraksti!$C$7,$F$1=Saraksti!$B$14),Aprēķins!AM$88,0),"")</f>
        <v/>
      </c>
      <c r="AN49" s="159" t="str">
        <f>IF(LEN(AN$3)*1&gt;0,IF(AND($E$1=Saraksti!$C$7,$F$1=Saraksti!$B$14),Aprēķins!AN$88,0),"")</f>
        <v/>
      </c>
      <c r="AO49" s="159" t="str">
        <f>IF(LEN(AO$3)*1&gt;0,IF(AND($E$1=Saraksti!$C$7,$F$1=Saraksti!$B$14),Aprēķins!AO$88,0),"")</f>
        <v/>
      </c>
      <c r="AP49" s="159" t="str">
        <f>IF(LEN(AP$3)*1&gt;0,IF(AND($E$1=Saraksti!$C$7,$F$1=Saraksti!$B$14),Aprēķins!AP$88,0),"")</f>
        <v/>
      </c>
      <c r="AQ49" s="159" t="str">
        <f>IF(LEN(AQ$3)*1&gt;0,IF(AND($E$1=Saraksti!$C$7,$F$1=Saraksti!$B$14),Aprēķins!AQ$88,0),"")</f>
        <v/>
      </c>
      <c r="AR49" s="159" t="str">
        <f>IF(LEN(AR$3)*1&gt;0,IF(AND($E$1=Saraksti!$C$7,$F$1=Saraksti!$B$14),Aprēķins!AR$88,0),"")</f>
        <v/>
      </c>
      <c r="AS49" s="159" t="str">
        <f>IF(LEN(AS$3)*1&gt;0,IF(AND($E$1=Saraksti!$C$7,$F$1=Saraksti!$B$14),Aprēķins!AS$88,0),"")</f>
        <v/>
      </c>
      <c r="AT49" s="159" t="str">
        <f>IF(LEN(AT$3)*1&gt;0,IF(AND($E$1=Saraksti!$C$7,$F$1=Saraksti!$B$14),Aprēķins!AT$88,0),"")</f>
        <v/>
      </c>
      <c r="AU49" s="159" t="str">
        <f>IF(LEN(AU$3)*1&gt;0,IF(AND($E$1=Saraksti!$C$7,$F$1=Saraksti!$B$14),Aprēķins!AU$88,0),"")</f>
        <v/>
      </c>
      <c r="AV49" s="159" t="str">
        <f>IF(LEN(AV$3)*1&gt;0,IF(AND($E$1=Saraksti!$C$7,$F$1=Saraksti!$B$14),Aprēķins!AV$88,0),"")</f>
        <v/>
      </c>
      <c r="AW49" s="159" t="str">
        <f>IF(LEN(AW$3)*1&gt;0,IF(AND($E$1=Saraksti!$C$7,$F$1=Saraksti!$B$14),Aprēķins!AW$88,0),"")</f>
        <v/>
      </c>
      <c r="AX49" s="159" t="str">
        <f>IF(LEN(AX$3)*1&gt;0,IF(AND($E$1=Saraksti!$C$7,$F$1=Saraksti!$B$14),Aprēķins!AX$88,0),"")</f>
        <v/>
      </c>
      <c r="AY49" s="159" t="str">
        <f>IF(LEN(AY$3)*1&gt;0,IF(AND($E$1=Saraksti!$C$7,$F$1=Saraksti!$B$14),Aprēķins!AY$88,0),"")</f>
        <v/>
      </c>
      <c r="AZ49" s="159" t="str">
        <f>IF(LEN(AZ$3)*1&gt;0,IF(AND($E$1=Saraksti!$C$7,$F$1=Saraksti!$B$14),Aprēķins!AZ$88,0),"")</f>
        <v/>
      </c>
      <c r="BA49" s="159" t="str">
        <f>IF(LEN(BA$3)*1&gt;0,IF(AND($E$1=Saraksti!$C$7,$F$1=Saraksti!$B$14),Aprēķins!BA$88,0),"")</f>
        <v/>
      </c>
      <c r="BB49" s="159" t="str">
        <f>IF(LEN(BB$3)*1&gt;0,IF(AND($E$1=Saraksti!$C$7,$F$1=Saraksti!$B$14),Aprēķins!BB$88,0),"")</f>
        <v/>
      </c>
      <c r="BC49" s="159" t="str">
        <f>IF(LEN(BC$3)*1&gt;0,IF(AND($E$1=Saraksti!$C$7,$F$1=Saraksti!$B$14),Aprēķins!BC$88,0),"")</f>
        <v/>
      </c>
      <c r="BD49" s="159" t="str">
        <f>IF(LEN(BD$3)*1&gt;0,IF(AND($E$1=Saraksti!$C$7,$F$1=Saraksti!$B$14),Aprēķins!BD$88,0),"")</f>
        <v/>
      </c>
      <c r="BE49" s="159" t="str">
        <f>IF(LEN(BE$3)*1&gt;0,IF(AND($E$1=Saraksti!$C$7,$F$1=Saraksti!$B$14),Aprēķins!BE$88,0),"")</f>
        <v/>
      </c>
      <c r="BF49" s="159" t="str">
        <f>IF(LEN(BF$3)*1&gt;0,IF(AND($E$1=Saraksti!$C$7,$F$1=Saraksti!$B$14),Aprēķins!BF$88,0),"")</f>
        <v/>
      </c>
    </row>
    <row r="50" spans="4:58" s="161" customFormat="1">
      <c r="D50" s="162"/>
      <c r="E50" s="161" t="str">
        <f>Aprēķins!$D$231</f>
        <v>ODF vietas izvietošana</v>
      </c>
      <c r="F50" s="181" t="s">
        <v>1</v>
      </c>
      <c r="I50" s="159" t="str">
        <f>IF(LEN(I3)*1&gt;0,IF(AND($F$1=Saraksti!$B$14,$E$1=Saraksti!$C$7),Aprēķins!I239,0),"")</f>
        <v/>
      </c>
      <c r="J50" s="159" t="str">
        <f>IF(LEN(J3)*1&gt;0,IF(AND($F$1=Saraksti!$B$14,$E$1=Saraksti!$C$7),Aprēķins!J239,0),"")</f>
        <v/>
      </c>
      <c r="K50" s="159" t="str">
        <f>IF(LEN(K3)*1&gt;0,IF(AND($F$1=Saraksti!$B$14,$E$1=Saraksti!$C$7),Aprēķins!K239,0),"")</f>
        <v/>
      </c>
      <c r="L50" s="159" t="str">
        <f>IF(LEN(L3)*1&gt;0,IF(AND($F$1=Saraksti!$B$14,$E$1=Saraksti!$C$7),Aprēķins!L239,0),"")</f>
        <v/>
      </c>
      <c r="M50" s="159" t="str">
        <f>IF(LEN(M3)*1&gt;0,IF(AND($F$1=Saraksti!$B$14,$E$1=Saraksti!$C$7),Aprēķins!M239,0),"")</f>
        <v/>
      </c>
      <c r="N50" s="159" t="str">
        <f>IF(LEN(N3)*1&gt;0,IF(AND($F$1=Saraksti!$B$14,$E$1=Saraksti!$C$7),Aprēķins!N239,0),"")</f>
        <v/>
      </c>
      <c r="O50" s="159" t="str">
        <f>IF(LEN(O3)*1&gt;0,IF(AND($F$1=Saraksti!$B$14,$E$1=Saraksti!$C$7),Aprēķins!O239,0),"")</f>
        <v/>
      </c>
      <c r="P50" s="159" t="str">
        <f>IF(LEN(P3)*1&gt;0,IF(AND($F$1=Saraksti!$B$14,$E$1=Saraksti!$C$7),Aprēķins!P239,0),"")</f>
        <v/>
      </c>
      <c r="Q50" s="159" t="str">
        <f>IF(LEN(Q3)*1&gt;0,IF(AND($F$1=Saraksti!$B$14,$E$1=Saraksti!$C$7),Aprēķins!Q239,0),"")</f>
        <v/>
      </c>
      <c r="R50" s="159" t="str">
        <f>IF(LEN(R3)*1&gt;0,IF(AND($F$1=Saraksti!$B$14,$E$1=Saraksti!$C$7),Aprēķins!R239,0),"")</f>
        <v/>
      </c>
      <c r="S50" s="159" t="str">
        <f>IF(LEN(S3)*1&gt;0,IF(AND($F$1=Saraksti!$B$14,$E$1=Saraksti!$C$7),Aprēķins!S239,0),"")</f>
        <v/>
      </c>
      <c r="T50" s="159" t="str">
        <f>IF(LEN(T3)*1&gt;0,IF(AND($F$1=Saraksti!$B$14,$E$1=Saraksti!$C$7),Aprēķins!T239,0),"")</f>
        <v/>
      </c>
      <c r="U50" s="159" t="str">
        <f>IF(LEN(U3)*1&gt;0,IF(AND($F$1=Saraksti!$B$14,$E$1=Saraksti!$C$7),Aprēķins!U239,0),"")</f>
        <v/>
      </c>
      <c r="V50" s="159" t="str">
        <f>IF(LEN(V3)*1&gt;0,IF(AND($F$1=Saraksti!$B$14,$E$1=Saraksti!$C$7),Aprēķins!V239,0),"")</f>
        <v/>
      </c>
      <c r="W50" s="159" t="str">
        <f>IF(LEN(W3)*1&gt;0,IF(AND($F$1=Saraksti!$B$14,$E$1=Saraksti!$C$7),Aprēķins!W239,0),"")</f>
        <v/>
      </c>
      <c r="X50" s="159" t="str">
        <f>IF(LEN(X3)*1&gt;0,IF(AND($F$1=Saraksti!$B$14,$E$1=Saraksti!$C$7),Aprēķins!X239,0),"")</f>
        <v/>
      </c>
      <c r="Y50" s="159" t="str">
        <f>IF(LEN(Y3)*1&gt;0,IF(AND($F$1=Saraksti!$B$14,$E$1=Saraksti!$C$7),Aprēķins!Y239,0),"")</f>
        <v/>
      </c>
      <c r="Z50" s="159" t="str">
        <f>IF(LEN(Z3)*1&gt;0,IF(AND($F$1=Saraksti!$B$14,$E$1=Saraksti!$C$7),Aprēķins!Z239,0),"")</f>
        <v/>
      </c>
      <c r="AA50" s="159" t="str">
        <f>IF(LEN(AA3)*1&gt;0,IF(AND($F$1=Saraksti!$B$14,$E$1=Saraksti!$C$7),Aprēķins!AA239,0),"")</f>
        <v/>
      </c>
      <c r="AB50" s="159" t="str">
        <f>IF(LEN(AB3)*1&gt;0,IF(AND($F$1=Saraksti!$B$14,$E$1=Saraksti!$C$7),Aprēķins!AB239,0),"")</f>
        <v/>
      </c>
      <c r="AC50" s="159" t="str">
        <f>IF(LEN(AC3)*1&gt;0,IF(AND($F$1=Saraksti!$B$14,$E$1=Saraksti!$C$7),Aprēķins!AC239,0),"")</f>
        <v/>
      </c>
      <c r="AD50" s="159" t="str">
        <f>IF(LEN(AD3)*1&gt;0,IF(AND($F$1=Saraksti!$B$14,$E$1=Saraksti!$C$7),Aprēķins!AD239,0),"")</f>
        <v/>
      </c>
      <c r="AE50" s="159" t="str">
        <f>IF(LEN(AE3)*1&gt;0,IF(AND($F$1=Saraksti!$B$14,$E$1=Saraksti!$C$7),Aprēķins!AE239,0),"")</f>
        <v/>
      </c>
      <c r="AF50" s="159" t="str">
        <f>IF(LEN(AF3)*1&gt;0,IF(AND($F$1=Saraksti!$B$14,$E$1=Saraksti!$C$7),Aprēķins!AF239,0),"")</f>
        <v/>
      </c>
      <c r="AG50" s="159" t="str">
        <f>IF(LEN(AG3)*1&gt;0,IF(AND($F$1=Saraksti!$B$14,$E$1=Saraksti!$C$7),Aprēķins!AG239,0),"")</f>
        <v/>
      </c>
      <c r="AH50" s="159" t="str">
        <f>IF(LEN(AH3)*1&gt;0,IF(AND($F$1=Saraksti!$B$14,$E$1=Saraksti!$C$7),Aprēķins!AH239,0),"")</f>
        <v/>
      </c>
      <c r="AI50" s="159" t="str">
        <f>IF(LEN(AI3)*1&gt;0,IF(AND($F$1=Saraksti!$B$14,$E$1=Saraksti!$C$7),Aprēķins!AI239,0),"")</f>
        <v/>
      </c>
      <c r="AJ50" s="159" t="str">
        <f>IF(LEN(AJ3)*1&gt;0,IF(AND($F$1=Saraksti!$B$14,$E$1=Saraksti!$C$7),Aprēķins!AJ239,0),"")</f>
        <v/>
      </c>
      <c r="AK50" s="159" t="str">
        <f>IF(LEN(AK3)*1&gt;0,IF(AND($F$1=Saraksti!$B$14,$E$1=Saraksti!$C$7),Aprēķins!AK239,0),"")</f>
        <v/>
      </c>
      <c r="AL50" s="159" t="str">
        <f>IF(LEN(AL3)*1&gt;0,IF(AND($F$1=Saraksti!$B$14,$E$1=Saraksti!$C$7),Aprēķins!AL239,0),"")</f>
        <v/>
      </c>
      <c r="AM50" s="159" t="str">
        <f>IF(LEN(AM3)*1&gt;0,IF(AND($F$1=Saraksti!$B$14,$E$1=Saraksti!$C$7),Aprēķins!AM239,0),"")</f>
        <v/>
      </c>
      <c r="AN50" s="159" t="str">
        <f>IF(LEN(AN3)*1&gt;0,IF(AND($F$1=Saraksti!$B$14,$E$1=Saraksti!$C$7),Aprēķins!AN239,0),"")</f>
        <v/>
      </c>
      <c r="AO50" s="159" t="str">
        <f>IF(LEN(AO3)*1&gt;0,IF(AND($F$1=Saraksti!$B$14,$E$1=Saraksti!$C$7),Aprēķins!AO239,0),"")</f>
        <v/>
      </c>
      <c r="AP50" s="159" t="str">
        <f>IF(LEN(AP3)*1&gt;0,IF(AND($F$1=Saraksti!$B$14,$E$1=Saraksti!$C$7),Aprēķins!AP239,0),"")</f>
        <v/>
      </c>
      <c r="AQ50" s="159" t="str">
        <f>IF(LEN(AQ3)*1&gt;0,IF(AND($F$1=Saraksti!$B$14,$E$1=Saraksti!$C$7),Aprēķins!AQ239,0),"")</f>
        <v/>
      </c>
      <c r="AR50" s="159" t="str">
        <f>IF(LEN(AR3)*1&gt;0,IF(AND($F$1=Saraksti!$B$14,$E$1=Saraksti!$C$7),Aprēķins!AR239,0),"")</f>
        <v/>
      </c>
      <c r="AS50" s="159" t="str">
        <f>IF(LEN(AS3)*1&gt;0,IF(AND($F$1=Saraksti!$B$14,$E$1=Saraksti!$C$7),Aprēķins!AS239,0),"")</f>
        <v/>
      </c>
      <c r="AT50" s="159" t="str">
        <f>IF(LEN(AT3)*1&gt;0,IF(AND($F$1=Saraksti!$B$14,$E$1=Saraksti!$C$7),Aprēķins!AT239,0),"")</f>
        <v/>
      </c>
      <c r="AU50" s="159" t="str">
        <f>IF(LEN(AU3)*1&gt;0,IF(AND($F$1=Saraksti!$B$14,$E$1=Saraksti!$C$7),Aprēķins!AU239,0),"")</f>
        <v/>
      </c>
      <c r="AV50" s="159" t="str">
        <f>IF(LEN(AV3)*1&gt;0,IF(AND($F$1=Saraksti!$B$14,$E$1=Saraksti!$C$7),Aprēķins!AV239,0),"")</f>
        <v/>
      </c>
      <c r="AW50" s="159" t="str">
        <f>IF(LEN(AW3)*1&gt;0,IF(AND($F$1=Saraksti!$B$14,$E$1=Saraksti!$C$7),Aprēķins!AW239,0),"")</f>
        <v/>
      </c>
      <c r="AX50" s="159" t="str">
        <f>IF(LEN(AX3)*1&gt;0,IF(AND($F$1=Saraksti!$B$14,$E$1=Saraksti!$C$7),Aprēķins!AX239,0),"")</f>
        <v/>
      </c>
      <c r="AY50" s="159" t="str">
        <f>IF(LEN(AY3)*1&gt;0,IF(AND($F$1=Saraksti!$B$14,$E$1=Saraksti!$C$7),Aprēķins!AY239,0),"")</f>
        <v/>
      </c>
      <c r="AZ50" s="159" t="str">
        <f>IF(LEN(AZ3)*1&gt;0,IF(AND($F$1=Saraksti!$B$14,$E$1=Saraksti!$C$7),Aprēķins!AZ239,0),"")</f>
        <v/>
      </c>
      <c r="BA50" s="159" t="str">
        <f>IF(LEN(BA3)*1&gt;0,IF(AND($F$1=Saraksti!$B$14,$E$1=Saraksti!$C$7),Aprēķins!BA239,0),"")</f>
        <v/>
      </c>
      <c r="BB50" s="159" t="str">
        <f>IF(LEN(BB3)*1&gt;0,IF(AND($F$1=Saraksti!$B$14,$E$1=Saraksti!$C$7),Aprēķins!BB239,0),"")</f>
        <v/>
      </c>
      <c r="BC50" s="159" t="str">
        <f>IF(LEN(BC3)*1&gt;0,IF(AND($F$1=Saraksti!$B$14,$E$1=Saraksti!$C$7),Aprēķins!BC239,0),"")</f>
        <v/>
      </c>
      <c r="BD50" s="159" t="str">
        <f>IF(LEN(BD3)*1&gt;0,IF(AND($F$1=Saraksti!$B$14,$E$1=Saraksti!$C$7),Aprēķins!BD239,0),"")</f>
        <v/>
      </c>
      <c r="BE50" s="159" t="str">
        <f>IF(LEN(BE3)*1&gt;0,IF(AND($F$1=Saraksti!$B$14,$E$1=Saraksti!$C$7),Aprēķins!BE239,0),"")</f>
        <v/>
      </c>
      <c r="BF50" s="159" t="str">
        <f>IF(LEN(BF3)*1&gt;0,IF(AND($F$1=Saraksti!$B$14,$E$1=Saraksti!$C$7),Aprēķins!BF239,0),"")</f>
        <v/>
      </c>
    </row>
    <row r="51" spans="4:58" s="161" customFormat="1">
      <c r="D51" s="162"/>
      <c r="E51" s="161" t="str">
        <f>Aprēķins!$D$241</f>
        <v>Iekštelpu kabeļi ODF izvietošanas vietā</v>
      </c>
      <c r="F51" s="181" t="s">
        <v>1</v>
      </c>
      <c r="I51" s="159" t="str">
        <f>IF(LEN(I3)*1&gt;0,IF(AND($F$1=Saraksti!$B$14,$E$1=Saraksti!$C$7),Aprēķins!I244,0),"")</f>
        <v/>
      </c>
      <c r="J51" s="159" t="str">
        <f>IF(LEN(J3)*1&gt;0,IF(AND($F$1=Saraksti!$B$14,$E$1=Saraksti!$C$7),Aprēķins!J244,0),"")</f>
        <v/>
      </c>
      <c r="K51" s="159" t="str">
        <f>IF(LEN(K3)*1&gt;0,IF(AND($F$1=Saraksti!$B$14,$E$1=Saraksti!$C$7),Aprēķins!K244,0),"")</f>
        <v/>
      </c>
      <c r="L51" s="159" t="str">
        <f>IF(LEN(L3)*1&gt;0,IF(AND($F$1=Saraksti!$B$14,$E$1=Saraksti!$C$7),Aprēķins!L244,0),"")</f>
        <v/>
      </c>
      <c r="M51" s="159" t="str">
        <f>IF(LEN(M3)*1&gt;0,IF(AND($F$1=Saraksti!$B$14,$E$1=Saraksti!$C$7),Aprēķins!M244,0),"")</f>
        <v/>
      </c>
      <c r="N51" s="159" t="str">
        <f>IF(LEN(N3)*1&gt;0,IF(AND($F$1=Saraksti!$B$14,$E$1=Saraksti!$C$7),Aprēķins!N244,0),"")</f>
        <v/>
      </c>
      <c r="O51" s="159" t="str">
        <f>IF(LEN(O3)*1&gt;0,IF(AND($F$1=Saraksti!$B$14,$E$1=Saraksti!$C$7),Aprēķins!O244,0),"")</f>
        <v/>
      </c>
      <c r="P51" s="159" t="str">
        <f>IF(LEN(P3)*1&gt;0,IF(AND($F$1=Saraksti!$B$14,$E$1=Saraksti!$C$7),Aprēķins!P244,0),"")</f>
        <v/>
      </c>
      <c r="Q51" s="159" t="str">
        <f>IF(LEN(Q3)*1&gt;0,IF(AND($F$1=Saraksti!$B$14,$E$1=Saraksti!$C$7),Aprēķins!Q244,0),"")</f>
        <v/>
      </c>
      <c r="R51" s="159" t="str">
        <f>IF(LEN(R3)*1&gt;0,IF(AND($F$1=Saraksti!$B$14,$E$1=Saraksti!$C$7),Aprēķins!R244,0),"")</f>
        <v/>
      </c>
      <c r="S51" s="159" t="str">
        <f>IF(LEN(S3)*1&gt;0,IF(AND($F$1=Saraksti!$B$14,$E$1=Saraksti!$C$7),Aprēķins!S244,0),"")</f>
        <v/>
      </c>
      <c r="T51" s="159" t="str">
        <f>IF(LEN(T3)*1&gt;0,IF(AND($F$1=Saraksti!$B$14,$E$1=Saraksti!$C$7),Aprēķins!T244,0),"")</f>
        <v/>
      </c>
      <c r="U51" s="159" t="str">
        <f>IF(LEN(U3)*1&gt;0,IF(AND($F$1=Saraksti!$B$14,$E$1=Saraksti!$C$7),Aprēķins!U244,0),"")</f>
        <v/>
      </c>
      <c r="V51" s="159" t="str">
        <f>IF(LEN(V3)*1&gt;0,IF(AND($F$1=Saraksti!$B$14,$E$1=Saraksti!$C$7),Aprēķins!V244,0),"")</f>
        <v/>
      </c>
      <c r="W51" s="159" t="str">
        <f>IF(LEN(W3)*1&gt;0,IF(AND($F$1=Saraksti!$B$14,$E$1=Saraksti!$C$7),Aprēķins!W244,0),"")</f>
        <v/>
      </c>
      <c r="X51" s="159" t="str">
        <f>IF(LEN(X3)*1&gt;0,IF(AND($F$1=Saraksti!$B$14,$E$1=Saraksti!$C$7),Aprēķins!X244,0),"")</f>
        <v/>
      </c>
      <c r="Y51" s="159" t="str">
        <f>IF(LEN(Y3)*1&gt;0,IF(AND($F$1=Saraksti!$B$14,$E$1=Saraksti!$C$7),Aprēķins!Y244,0),"")</f>
        <v/>
      </c>
      <c r="Z51" s="159" t="str">
        <f>IF(LEN(Z3)*1&gt;0,IF(AND($F$1=Saraksti!$B$14,$E$1=Saraksti!$C$7),Aprēķins!Z244,0),"")</f>
        <v/>
      </c>
      <c r="AA51" s="159" t="str">
        <f>IF(LEN(AA3)*1&gt;0,IF(AND($F$1=Saraksti!$B$14,$E$1=Saraksti!$C$7),Aprēķins!AA244,0),"")</f>
        <v/>
      </c>
      <c r="AB51" s="159" t="str">
        <f>IF(LEN(AB3)*1&gt;0,IF(AND($F$1=Saraksti!$B$14,$E$1=Saraksti!$C$7),Aprēķins!AB244,0),"")</f>
        <v/>
      </c>
      <c r="AC51" s="159" t="str">
        <f>IF(LEN(AC3)*1&gt;0,IF(AND($F$1=Saraksti!$B$14,$E$1=Saraksti!$C$7),Aprēķins!AC244,0),"")</f>
        <v/>
      </c>
      <c r="AD51" s="159" t="str">
        <f>IF(LEN(AD3)*1&gt;0,IF(AND($F$1=Saraksti!$B$14,$E$1=Saraksti!$C$7),Aprēķins!AD244,0),"")</f>
        <v/>
      </c>
      <c r="AE51" s="159" t="str">
        <f>IF(LEN(AE3)*1&gt;0,IF(AND($F$1=Saraksti!$B$14,$E$1=Saraksti!$C$7),Aprēķins!AE244,0),"")</f>
        <v/>
      </c>
      <c r="AF51" s="159" t="str">
        <f>IF(LEN(AF3)*1&gt;0,IF(AND($F$1=Saraksti!$B$14,$E$1=Saraksti!$C$7),Aprēķins!AF244,0),"")</f>
        <v/>
      </c>
      <c r="AG51" s="159" t="str">
        <f>IF(LEN(AG3)*1&gt;0,IF(AND($F$1=Saraksti!$B$14,$E$1=Saraksti!$C$7),Aprēķins!AG244,0),"")</f>
        <v/>
      </c>
      <c r="AH51" s="159" t="str">
        <f>IF(LEN(AH3)*1&gt;0,IF(AND($F$1=Saraksti!$B$14,$E$1=Saraksti!$C$7),Aprēķins!AH244,0),"")</f>
        <v/>
      </c>
      <c r="AI51" s="159" t="str">
        <f>IF(LEN(AI3)*1&gt;0,IF(AND($F$1=Saraksti!$B$14,$E$1=Saraksti!$C$7),Aprēķins!AI244,0),"")</f>
        <v/>
      </c>
      <c r="AJ51" s="159" t="str">
        <f>IF(LEN(AJ3)*1&gt;0,IF(AND($F$1=Saraksti!$B$14,$E$1=Saraksti!$C$7),Aprēķins!AJ244,0),"")</f>
        <v/>
      </c>
      <c r="AK51" s="159" t="str">
        <f>IF(LEN(AK3)*1&gt;0,IF(AND($F$1=Saraksti!$B$14,$E$1=Saraksti!$C$7),Aprēķins!AK244,0),"")</f>
        <v/>
      </c>
      <c r="AL51" s="159" t="str">
        <f>IF(LEN(AL3)*1&gt;0,IF(AND($F$1=Saraksti!$B$14,$E$1=Saraksti!$C$7),Aprēķins!AL244,0),"")</f>
        <v/>
      </c>
      <c r="AM51" s="159" t="str">
        <f>IF(LEN(AM3)*1&gt;0,IF(AND($F$1=Saraksti!$B$14,$E$1=Saraksti!$C$7),Aprēķins!AM244,0),"")</f>
        <v/>
      </c>
      <c r="AN51" s="159" t="str">
        <f>IF(LEN(AN3)*1&gt;0,IF(AND($F$1=Saraksti!$B$14,$E$1=Saraksti!$C$7),Aprēķins!AN244,0),"")</f>
        <v/>
      </c>
      <c r="AO51" s="159" t="str">
        <f>IF(LEN(AO3)*1&gt;0,IF(AND($F$1=Saraksti!$B$14,$E$1=Saraksti!$C$7),Aprēķins!AO244,0),"")</f>
        <v/>
      </c>
      <c r="AP51" s="159" t="str">
        <f>IF(LEN(AP3)*1&gt;0,IF(AND($F$1=Saraksti!$B$14,$E$1=Saraksti!$C$7),Aprēķins!AP244,0),"")</f>
        <v/>
      </c>
      <c r="AQ51" s="159" t="str">
        <f>IF(LEN(AQ3)*1&gt;0,IF(AND($F$1=Saraksti!$B$14,$E$1=Saraksti!$C$7),Aprēķins!AQ244,0),"")</f>
        <v/>
      </c>
      <c r="AR51" s="159" t="str">
        <f>IF(LEN(AR3)*1&gt;0,IF(AND($F$1=Saraksti!$B$14,$E$1=Saraksti!$C$7),Aprēķins!AR244,0),"")</f>
        <v/>
      </c>
      <c r="AS51" s="159" t="str">
        <f>IF(LEN(AS3)*1&gt;0,IF(AND($F$1=Saraksti!$B$14,$E$1=Saraksti!$C$7),Aprēķins!AS244,0),"")</f>
        <v/>
      </c>
      <c r="AT51" s="159" t="str">
        <f>IF(LEN(AT3)*1&gt;0,IF(AND($F$1=Saraksti!$B$14,$E$1=Saraksti!$C$7),Aprēķins!AT244,0),"")</f>
        <v/>
      </c>
      <c r="AU51" s="159" t="str">
        <f>IF(LEN(AU3)*1&gt;0,IF(AND($F$1=Saraksti!$B$14,$E$1=Saraksti!$C$7),Aprēķins!AU244,0),"")</f>
        <v/>
      </c>
      <c r="AV51" s="159" t="str">
        <f>IF(LEN(AV3)*1&gt;0,IF(AND($F$1=Saraksti!$B$14,$E$1=Saraksti!$C$7),Aprēķins!AV244,0),"")</f>
        <v/>
      </c>
      <c r="AW51" s="159" t="str">
        <f>IF(LEN(AW3)*1&gt;0,IF(AND($F$1=Saraksti!$B$14,$E$1=Saraksti!$C$7),Aprēķins!AW244,0),"")</f>
        <v/>
      </c>
      <c r="AX51" s="159" t="str">
        <f>IF(LEN(AX3)*1&gt;0,IF(AND($F$1=Saraksti!$B$14,$E$1=Saraksti!$C$7),Aprēķins!AX244,0),"")</f>
        <v/>
      </c>
      <c r="AY51" s="159" t="str">
        <f>IF(LEN(AY3)*1&gt;0,IF(AND($F$1=Saraksti!$B$14,$E$1=Saraksti!$C$7),Aprēķins!AY244,0),"")</f>
        <v/>
      </c>
      <c r="AZ51" s="159" t="str">
        <f>IF(LEN(AZ3)*1&gt;0,IF(AND($F$1=Saraksti!$B$14,$E$1=Saraksti!$C$7),Aprēķins!AZ244,0),"")</f>
        <v/>
      </c>
      <c r="BA51" s="159" t="str">
        <f>IF(LEN(BA3)*1&gt;0,IF(AND($F$1=Saraksti!$B$14,$E$1=Saraksti!$C$7),Aprēķins!BA244,0),"")</f>
        <v/>
      </c>
      <c r="BB51" s="159" t="str">
        <f>IF(LEN(BB3)*1&gt;0,IF(AND($F$1=Saraksti!$B$14,$E$1=Saraksti!$C$7),Aprēķins!BB244,0),"")</f>
        <v/>
      </c>
      <c r="BC51" s="159" t="str">
        <f>IF(LEN(BC3)*1&gt;0,IF(AND($F$1=Saraksti!$B$14,$E$1=Saraksti!$C$7),Aprēķins!BC244,0),"")</f>
        <v/>
      </c>
      <c r="BD51" s="159" t="str">
        <f>IF(LEN(BD3)*1&gt;0,IF(AND($F$1=Saraksti!$B$14,$E$1=Saraksti!$C$7),Aprēķins!BD244,0),"")</f>
        <v/>
      </c>
      <c r="BE51" s="159" t="str">
        <f>IF(LEN(BE3)*1&gt;0,IF(AND($F$1=Saraksti!$B$14,$E$1=Saraksti!$C$7),Aprēķins!BE244,0),"")</f>
        <v/>
      </c>
      <c r="BF51" s="159" t="str">
        <f>IF(LEN(BF3)*1&gt;0,IF(AND($F$1=Saraksti!$B$14,$E$1=Saraksti!$C$7),Aprēķins!BF244,0),"")</f>
        <v/>
      </c>
    </row>
    <row r="52" spans="4:58" s="161" customFormat="1">
      <c r="D52" s="162"/>
      <c r="E52" s="161" t="str">
        <f>Aprēķins!$D$246</f>
        <v>Nomātās līnijas atvilcei no ODF vietām uz reģionālajiem mezgliem</v>
      </c>
      <c r="F52" s="181" t="s">
        <v>1</v>
      </c>
      <c r="I52" s="159" t="str">
        <f>IF(LEN(I3)*1&gt;0,IF(AND($F$1=Saraksti!$B$14,$E$1=Saraksti!$C$7),Aprēķins!I265,0),"")</f>
        <v/>
      </c>
      <c r="J52" s="159" t="str">
        <f>IF(LEN(J3)*1&gt;0,IF(AND($F$1=Saraksti!$B$14,$E$1=Saraksti!$C$7),Aprēķins!J265,0),"")</f>
        <v/>
      </c>
      <c r="K52" s="159" t="str">
        <f>IF(LEN(K3)*1&gt;0,IF(AND($F$1=Saraksti!$B$14,$E$1=Saraksti!$C$7),Aprēķins!K265,0),"")</f>
        <v/>
      </c>
      <c r="L52" s="159" t="str">
        <f>IF(LEN(L3)*1&gt;0,IF(AND($F$1=Saraksti!$B$14,$E$1=Saraksti!$C$7),Aprēķins!L265,0),"")</f>
        <v/>
      </c>
      <c r="M52" s="159" t="str">
        <f>IF(LEN(M3)*1&gt;0,IF(AND($F$1=Saraksti!$B$14,$E$1=Saraksti!$C$7),Aprēķins!M265,0),"")</f>
        <v/>
      </c>
      <c r="N52" s="159" t="str">
        <f>IF(LEN(N3)*1&gt;0,IF(AND($F$1=Saraksti!$B$14,$E$1=Saraksti!$C$7),Aprēķins!N265,0),"")</f>
        <v/>
      </c>
      <c r="O52" s="159" t="str">
        <f>IF(LEN(O3)*1&gt;0,IF(AND($F$1=Saraksti!$B$14,$E$1=Saraksti!$C$7),Aprēķins!O265,0),"")</f>
        <v/>
      </c>
      <c r="P52" s="159" t="str">
        <f>IF(LEN(P3)*1&gt;0,IF(AND($F$1=Saraksti!$B$14,$E$1=Saraksti!$C$7),Aprēķins!P265,0),"")</f>
        <v/>
      </c>
      <c r="Q52" s="159" t="str">
        <f>IF(LEN(Q3)*1&gt;0,IF(AND($F$1=Saraksti!$B$14,$E$1=Saraksti!$C$7),Aprēķins!Q265,0),"")</f>
        <v/>
      </c>
      <c r="R52" s="159" t="str">
        <f>IF(LEN(R3)*1&gt;0,IF(AND($F$1=Saraksti!$B$14,$E$1=Saraksti!$C$7),Aprēķins!R265,0),"")</f>
        <v/>
      </c>
      <c r="S52" s="159" t="str">
        <f>IF(LEN(S3)*1&gt;0,IF(AND($F$1=Saraksti!$B$14,$E$1=Saraksti!$C$7),Aprēķins!S265,0),"")</f>
        <v/>
      </c>
      <c r="T52" s="159" t="str">
        <f>IF(LEN(T3)*1&gt;0,IF(AND($F$1=Saraksti!$B$14,$E$1=Saraksti!$C$7),Aprēķins!T265,0),"")</f>
        <v/>
      </c>
      <c r="U52" s="159" t="str">
        <f>IF(LEN(U3)*1&gt;0,IF(AND($F$1=Saraksti!$B$14,$E$1=Saraksti!$C$7),Aprēķins!U265,0),"")</f>
        <v/>
      </c>
      <c r="V52" s="159" t="str">
        <f>IF(LEN(V3)*1&gt;0,IF(AND($F$1=Saraksti!$B$14,$E$1=Saraksti!$C$7),Aprēķins!V265,0),"")</f>
        <v/>
      </c>
      <c r="W52" s="159" t="str">
        <f>IF(LEN(W3)*1&gt;0,IF(AND($F$1=Saraksti!$B$14,$E$1=Saraksti!$C$7),Aprēķins!W265,0),"")</f>
        <v/>
      </c>
      <c r="X52" s="159" t="str">
        <f>IF(LEN(X3)*1&gt;0,IF(AND($F$1=Saraksti!$B$14,$E$1=Saraksti!$C$7),Aprēķins!X265,0),"")</f>
        <v/>
      </c>
      <c r="Y52" s="159" t="str">
        <f>IF(LEN(Y3)*1&gt;0,IF(AND($F$1=Saraksti!$B$14,$E$1=Saraksti!$C$7),Aprēķins!Y265,0),"")</f>
        <v/>
      </c>
      <c r="Z52" s="159" t="str">
        <f>IF(LEN(Z3)*1&gt;0,IF(AND($F$1=Saraksti!$B$14,$E$1=Saraksti!$C$7),Aprēķins!Z265,0),"")</f>
        <v/>
      </c>
      <c r="AA52" s="159" t="str">
        <f>IF(LEN(AA3)*1&gt;0,IF(AND($F$1=Saraksti!$B$14,$E$1=Saraksti!$C$7),Aprēķins!AA265,0),"")</f>
        <v/>
      </c>
      <c r="AB52" s="159" t="str">
        <f>IF(LEN(AB3)*1&gt;0,IF(AND($F$1=Saraksti!$B$14,$E$1=Saraksti!$C$7),Aprēķins!AB265,0),"")</f>
        <v/>
      </c>
      <c r="AC52" s="159" t="str">
        <f>IF(LEN(AC3)*1&gt;0,IF(AND($F$1=Saraksti!$B$14,$E$1=Saraksti!$C$7),Aprēķins!AC265,0),"")</f>
        <v/>
      </c>
      <c r="AD52" s="159" t="str">
        <f>IF(LEN(AD3)*1&gt;0,IF(AND($F$1=Saraksti!$B$14,$E$1=Saraksti!$C$7),Aprēķins!AD265,0),"")</f>
        <v/>
      </c>
      <c r="AE52" s="159" t="str">
        <f>IF(LEN(AE3)*1&gt;0,IF(AND($F$1=Saraksti!$B$14,$E$1=Saraksti!$C$7),Aprēķins!AE265,0),"")</f>
        <v/>
      </c>
      <c r="AF52" s="159" t="str">
        <f>IF(LEN(AF3)*1&gt;0,IF(AND($F$1=Saraksti!$B$14,$E$1=Saraksti!$C$7),Aprēķins!AF265,0),"")</f>
        <v/>
      </c>
      <c r="AG52" s="159" t="str">
        <f>IF(LEN(AG3)*1&gt;0,IF(AND($F$1=Saraksti!$B$14,$E$1=Saraksti!$C$7),Aprēķins!AG265,0),"")</f>
        <v/>
      </c>
      <c r="AH52" s="159" t="str">
        <f>IF(LEN(AH3)*1&gt;0,IF(AND($F$1=Saraksti!$B$14,$E$1=Saraksti!$C$7),Aprēķins!AH265,0),"")</f>
        <v/>
      </c>
      <c r="AI52" s="159" t="str">
        <f>IF(LEN(AI3)*1&gt;0,IF(AND($F$1=Saraksti!$B$14,$E$1=Saraksti!$C$7),Aprēķins!AI265,0),"")</f>
        <v/>
      </c>
      <c r="AJ52" s="159" t="str">
        <f>IF(LEN(AJ3)*1&gt;0,IF(AND($F$1=Saraksti!$B$14,$E$1=Saraksti!$C$7),Aprēķins!AJ265,0),"")</f>
        <v/>
      </c>
      <c r="AK52" s="159" t="str">
        <f>IF(LEN(AK3)*1&gt;0,IF(AND($F$1=Saraksti!$B$14,$E$1=Saraksti!$C$7),Aprēķins!AK265,0),"")</f>
        <v/>
      </c>
      <c r="AL52" s="159" t="str">
        <f>IF(LEN(AL3)*1&gt;0,IF(AND($F$1=Saraksti!$B$14,$E$1=Saraksti!$C$7),Aprēķins!AL265,0),"")</f>
        <v/>
      </c>
      <c r="AM52" s="159" t="str">
        <f>IF(LEN(AM3)*1&gt;0,IF(AND($F$1=Saraksti!$B$14,$E$1=Saraksti!$C$7),Aprēķins!AM265,0),"")</f>
        <v/>
      </c>
      <c r="AN52" s="159" t="str">
        <f>IF(LEN(AN3)*1&gt;0,IF(AND($F$1=Saraksti!$B$14,$E$1=Saraksti!$C$7),Aprēķins!AN265,0),"")</f>
        <v/>
      </c>
      <c r="AO52" s="159" t="str">
        <f>IF(LEN(AO3)*1&gt;0,IF(AND($F$1=Saraksti!$B$14,$E$1=Saraksti!$C$7),Aprēķins!AO265,0),"")</f>
        <v/>
      </c>
      <c r="AP52" s="159" t="str">
        <f>IF(LEN(AP3)*1&gt;0,IF(AND($F$1=Saraksti!$B$14,$E$1=Saraksti!$C$7),Aprēķins!AP265,0),"")</f>
        <v/>
      </c>
      <c r="AQ52" s="159" t="str">
        <f>IF(LEN(AQ3)*1&gt;0,IF(AND($F$1=Saraksti!$B$14,$E$1=Saraksti!$C$7),Aprēķins!AQ265,0),"")</f>
        <v/>
      </c>
      <c r="AR52" s="159" t="str">
        <f>IF(LEN(AR3)*1&gt;0,IF(AND($F$1=Saraksti!$B$14,$E$1=Saraksti!$C$7),Aprēķins!AR265,0),"")</f>
        <v/>
      </c>
      <c r="AS52" s="159" t="str">
        <f>IF(LEN(AS3)*1&gt;0,IF(AND($F$1=Saraksti!$B$14,$E$1=Saraksti!$C$7),Aprēķins!AS265,0),"")</f>
        <v/>
      </c>
      <c r="AT52" s="159" t="str">
        <f>IF(LEN(AT3)*1&gt;0,IF(AND($F$1=Saraksti!$B$14,$E$1=Saraksti!$C$7),Aprēķins!AT265,0),"")</f>
        <v/>
      </c>
      <c r="AU52" s="159" t="str">
        <f>IF(LEN(AU3)*1&gt;0,IF(AND($F$1=Saraksti!$B$14,$E$1=Saraksti!$C$7),Aprēķins!AU265,0),"")</f>
        <v/>
      </c>
      <c r="AV52" s="159" t="str">
        <f>IF(LEN(AV3)*1&gt;0,IF(AND($F$1=Saraksti!$B$14,$E$1=Saraksti!$C$7),Aprēķins!AV265,0),"")</f>
        <v/>
      </c>
      <c r="AW52" s="159" t="str">
        <f>IF(LEN(AW3)*1&gt;0,IF(AND($F$1=Saraksti!$B$14,$E$1=Saraksti!$C$7),Aprēķins!AW265,0),"")</f>
        <v/>
      </c>
      <c r="AX52" s="159" t="str">
        <f>IF(LEN(AX3)*1&gt;0,IF(AND($F$1=Saraksti!$B$14,$E$1=Saraksti!$C$7),Aprēķins!AX265,0),"")</f>
        <v/>
      </c>
      <c r="AY52" s="159" t="str">
        <f>IF(LEN(AY3)*1&gt;0,IF(AND($F$1=Saraksti!$B$14,$E$1=Saraksti!$C$7),Aprēķins!AY265,0),"")</f>
        <v/>
      </c>
      <c r="AZ52" s="159" t="str">
        <f>IF(LEN(AZ3)*1&gt;0,IF(AND($F$1=Saraksti!$B$14,$E$1=Saraksti!$C$7),Aprēķins!AZ265,0),"")</f>
        <v/>
      </c>
      <c r="BA52" s="159" t="str">
        <f>IF(LEN(BA3)*1&gt;0,IF(AND($F$1=Saraksti!$B$14,$E$1=Saraksti!$C$7),Aprēķins!BA265,0),"")</f>
        <v/>
      </c>
      <c r="BB52" s="159" t="str">
        <f>IF(LEN(BB3)*1&gt;0,IF(AND($F$1=Saraksti!$B$14,$E$1=Saraksti!$C$7),Aprēķins!BB265,0),"")</f>
        <v/>
      </c>
      <c r="BC52" s="159" t="str">
        <f>IF(LEN(BC3)*1&gt;0,IF(AND($F$1=Saraksti!$B$14,$E$1=Saraksti!$C$7),Aprēķins!BC265,0),"")</f>
        <v/>
      </c>
      <c r="BD52" s="159" t="str">
        <f>IF(LEN(BD3)*1&gt;0,IF(AND($F$1=Saraksti!$B$14,$E$1=Saraksti!$C$7),Aprēķins!BD265,0),"")</f>
        <v/>
      </c>
      <c r="BE52" s="159" t="str">
        <f>IF(LEN(BE3)*1&gt;0,IF(AND($F$1=Saraksti!$B$14,$E$1=Saraksti!$C$7),Aprēķins!BE265,0),"")</f>
        <v/>
      </c>
      <c r="BF52" s="159" t="str">
        <f>IF(LEN(BF3)*1&gt;0,IF(AND($F$1=Saraksti!$B$14,$E$1=Saraksti!$C$7),Aprēķins!BF265,0),"")</f>
        <v/>
      </c>
    </row>
    <row r="53" spans="4:58" s="161" customFormat="1">
      <c r="D53" s="162"/>
      <c r="F53" s="181"/>
    </row>
    <row r="54" spans="4:58">
      <c r="I54" s="1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65"/>
      <c r="BD54" s="165"/>
      <c r="BE54" s="165"/>
      <c r="BF54" s="165"/>
    </row>
    <row r="55" spans="4:58" s="240" customFormat="1">
      <c r="D55" s="224" t="s">
        <v>732</v>
      </c>
      <c r="F55" s="245" t="s">
        <v>1</v>
      </c>
      <c r="I55" s="159" t="str">
        <f>IF(LEN(I3)*1&gt;0,IFERROR(Aprēķins!I275,0),"")</f>
        <v/>
      </c>
      <c r="J55" s="159" t="str">
        <f>IF(LEN(J3)*1&gt;0,IFERROR(Aprēķins!J275,0),"")</f>
        <v/>
      </c>
      <c r="K55" s="159" t="str">
        <f>IF(LEN(K3)*1&gt;0,IFERROR(Aprēķins!K275,0),"")</f>
        <v/>
      </c>
      <c r="L55" s="159" t="str">
        <f>IF(LEN(L3)*1&gt;0,IFERROR(Aprēķins!L275,0),"")</f>
        <v/>
      </c>
      <c r="M55" s="159" t="str">
        <f>IF(LEN(M3)*1&gt;0,IFERROR(Aprēķins!M275,0),"")</f>
        <v/>
      </c>
      <c r="N55" s="159" t="str">
        <f>IF(LEN(N3)*1&gt;0,IFERROR(Aprēķins!N275,0),"")</f>
        <v/>
      </c>
      <c r="O55" s="159" t="str">
        <f>IF(LEN(O3)*1&gt;0,IFERROR(Aprēķins!O275,0),"")</f>
        <v/>
      </c>
      <c r="P55" s="159" t="str">
        <f>IF(LEN(P3)*1&gt;0,IFERROR(Aprēķins!P275,0),"")</f>
        <v/>
      </c>
      <c r="Q55" s="159" t="str">
        <f>IF(LEN(Q3)*1&gt;0,IFERROR(Aprēķins!Q275,0),"")</f>
        <v/>
      </c>
      <c r="R55" s="159" t="str">
        <f>IF(LEN(R3)*1&gt;0,IFERROR(Aprēķins!R275,0),"")</f>
        <v/>
      </c>
      <c r="S55" s="159" t="str">
        <f>IF(LEN(S3)*1&gt;0,IFERROR(Aprēķins!S275,0),"")</f>
        <v/>
      </c>
      <c r="T55" s="159" t="str">
        <f>IF(LEN(T3)*1&gt;0,IFERROR(Aprēķins!T275,0),"")</f>
        <v/>
      </c>
      <c r="U55" s="159" t="str">
        <f>IF(LEN(U3)*1&gt;0,IFERROR(Aprēķins!U275,0),"")</f>
        <v/>
      </c>
      <c r="V55" s="159" t="str">
        <f>IF(LEN(V3)*1&gt;0,IFERROR(Aprēķins!V275,0),"")</f>
        <v/>
      </c>
      <c r="W55" s="159" t="str">
        <f>IF(LEN(W3)*1&gt;0,IFERROR(Aprēķins!W275,0),"")</f>
        <v/>
      </c>
      <c r="X55" s="159" t="str">
        <f>IF(LEN(X3)*1&gt;0,IFERROR(Aprēķins!X275,0),"")</f>
        <v/>
      </c>
      <c r="Y55" s="159" t="str">
        <f>IF(LEN(Y3)*1&gt;0,IFERROR(Aprēķins!Y275,0),"")</f>
        <v/>
      </c>
      <c r="Z55" s="159" t="str">
        <f>IF(LEN(Z3)*1&gt;0,IFERROR(Aprēķins!Z275,0),"")</f>
        <v/>
      </c>
      <c r="AA55" s="159" t="str">
        <f>IF(LEN(AA3)*1&gt;0,IFERROR(Aprēķins!AA275,0),"")</f>
        <v/>
      </c>
      <c r="AB55" s="159" t="str">
        <f>IF(LEN(AB3)*1&gt;0,IFERROR(Aprēķins!AB275,0),"")</f>
        <v/>
      </c>
      <c r="AC55" s="159" t="str">
        <f>IF(LEN(AC3)*1&gt;0,IFERROR(Aprēķins!AC275,0),"")</f>
        <v/>
      </c>
      <c r="AD55" s="159" t="str">
        <f>IF(LEN(AD3)*1&gt;0,IFERROR(Aprēķins!AD275,0),"")</f>
        <v/>
      </c>
      <c r="AE55" s="159" t="str">
        <f>IF(LEN(AE3)*1&gt;0,IFERROR(Aprēķins!AE275,0),"")</f>
        <v/>
      </c>
      <c r="AF55" s="159" t="str">
        <f>IF(LEN(AF3)*1&gt;0,IFERROR(Aprēķins!AF275,0),"")</f>
        <v/>
      </c>
      <c r="AG55" s="159" t="str">
        <f>IF(LEN(AG3)*1&gt;0,IFERROR(Aprēķins!AG275,0),"")</f>
        <v/>
      </c>
      <c r="AH55" s="159" t="str">
        <f>IF(LEN(AH3)*1&gt;0,IFERROR(Aprēķins!AH275,0),"")</f>
        <v/>
      </c>
      <c r="AI55" s="159" t="str">
        <f>IF(LEN(AI3)*1&gt;0,IFERROR(Aprēķins!AI275,0),"")</f>
        <v/>
      </c>
      <c r="AJ55" s="159" t="str">
        <f>IF(LEN(AJ3)*1&gt;0,IFERROR(Aprēķins!AJ275,0),"")</f>
        <v/>
      </c>
      <c r="AK55" s="159" t="str">
        <f>IF(LEN(AK3)*1&gt;0,IFERROR(Aprēķins!AK275,0),"")</f>
        <v/>
      </c>
      <c r="AL55" s="159" t="str">
        <f>IF(LEN(AL3)*1&gt;0,IFERROR(Aprēķins!AL275,0),"")</f>
        <v/>
      </c>
      <c r="AM55" s="159" t="str">
        <f>IF(LEN(AM3)*1&gt;0,IFERROR(Aprēķins!AM275,0),"")</f>
        <v/>
      </c>
      <c r="AN55" s="159" t="str">
        <f>IF(LEN(AN3)*1&gt;0,IFERROR(Aprēķins!AN275,0),"")</f>
        <v/>
      </c>
      <c r="AO55" s="159" t="str">
        <f>IF(LEN(AO3)*1&gt;0,IFERROR(Aprēķins!AO275,0),"")</f>
        <v/>
      </c>
      <c r="AP55" s="159" t="str">
        <f>IF(LEN(AP3)*1&gt;0,IFERROR(Aprēķins!AP275,0),"")</f>
        <v/>
      </c>
      <c r="AQ55" s="159" t="str">
        <f>IF(LEN(AQ3)*1&gt;0,IFERROR(Aprēķins!AQ275,0),"")</f>
        <v/>
      </c>
      <c r="AR55" s="159" t="str">
        <f>IF(LEN(AR3)*1&gt;0,IFERROR(Aprēķins!AR275,0),"")</f>
        <v/>
      </c>
      <c r="AS55" s="159" t="str">
        <f>IF(LEN(AS3)*1&gt;0,IFERROR(Aprēķins!AS275,0),"")</f>
        <v/>
      </c>
      <c r="AT55" s="159" t="str">
        <f>IF(LEN(AT3)*1&gt;0,IFERROR(Aprēķins!AT275,0),"")</f>
        <v/>
      </c>
      <c r="AU55" s="159" t="str">
        <f>IF(LEN(AU3)*1&gt;0,IFERROR(Aprēķins!AU275,0),"")</f>
        <v/>
      </c>
      <c r="AV55" s="159" t="str">
        <f>IF(LEN(AV3)*1&gt;0,IFERROR(Aprēķins!AV275,0),"")</f>
        <v/>
      </c>
      <c r="AW55" s="159" t="str">
        <f>IF(LEN(AW3)*1&gt;0,IFERROR(Aprēķins!AW275,0),"")</f>
        <v/>
      </c>
      <c r="AX55" s="159" t="str">
        <f>IF(LEN(AX3)*1&gt;0,IFERROR(Aprēķins!AX275,0),"")</f>
        <v/>
      </c>
      <c r="AY55" s="159" t="str">
        <f>IF(LEN(AY3)*1&gt;0,IFERROR(Aprēķins!AY275,0),"")</f>
        <v/>
      </c>
      <c r="AZ55" s="159" t="str">
        <f>IF(LEN(AZ3)*1&gt;0,IFERROR(Aprēķins!AZ275,0),"")</f>
        <v/>
      </c>
      <c r="BA55" s="159" t="str">
        <f>IF(LEN(BA3)*1&gt;0,IFERROR(Aprēķins!BA275,0),"")</f>
        <v/>
      </c>
      <c r="BB55" s="159" t="str">
        <f>IF(LEN(BB3)*1&gt;0,IFERROR(Aprēķins!BB275,0),"")</f>
        <v/>
      </c>
      <c r="BC55" s="159" t="str">
        <f>IF(LEN(BC3)*1&gt;0,IFERROR(Aprēķins!BC275,0),"")</f>
        <v/>
      </c>
      <c r="BD55" s="159" t="str">
        <f>IF(LEN(BD3)*1&gt;0,IFERROR(Aprēķins!BD275,0),"")</f>
        <v/>
      </c>
      <c r="BE55" s="159" t="str">
        <f>IF(LEN(BE3)*1&gt;0,IFERROR(Aprēķins!BE275,0),"")</f>
        <v/>
      </c>
      <c r="BF55" s="159" t="str">
        <f>IF(LEN(BF3)*1&gt;0,IFERROR(Aprēķins!BF275,0),"")</f>
        <v/>
      </c>
    </row>
    <row r="56" spans="4:58" s="240" customFormat="1">
      <c r="D56" s="224" t="s">
        <v>731</v>
      </c>
      <c r="F56" s="245" t="s">
        <v>1</v>
      </c>
      <c r="I56" s="159" t="str">
        <f>IF(LEN(I3)*1&gt;0,IFERROR(Aprēķins!I276,0),"")</f>
        <v/>
      </c>
      <c r="J56" s="159" t="str">
        <f>IF(LEN(J3)*1&gt;0,IFERROR(Aprēķins!J276,0),"")</f>
        <v/>
      </c>
      <c r="K56" s="159" t="str">
        <f>IF(LEN(K3)*1&gt;0,IFERROR(Aprēķins!K276,0),"")</f>
        <v/>
      </c>
      <c r="L56" s="159" t="str">
        <f>IF(LEN(L3)*1&gt;0,IFERROR(Aprēķins!L276,0),"")</f>
        <v/>
      </c>
      <c r="M56" s="159" t="str">
        <f>IF(LEN(M3)*1&gt;0,IFERROR(Aprēķins!M276,0),"")</f>
        <v/>
      </c>
      <c r="N56" s="159" t="str">
        <f>IF(LEN(N3)*1&gt;0,IFERROR(Aprēķins!N276,0),"")</f>
        <v/>
      </c>
      <c r="O56" s="159" t="str">
        <f>IF(LEN(O3)*1&gt;0,IFERROR(Aprēķins!O276,0),"")</f>
        <v/>
      </c>
      <c r="P56" s="159" t="str">
        <f>IF(LEN(P3)*1&gt;0,IFERROR(Aprēķins!P276,0),"")</f>
        <v/>
      </c>
      <c r="Q56" s="159" t="str">
        <f>IF(LEN(Q3)*1&gt;0,IFERROR(Aprēķins!Q276,0),"")</f>
        <v/>
      </c>
      <c r="R56" s="159" t="str">
        <f>IF(LEN(R3)*1&gt;0,IFERROR(Aprēķins!R276,0),"")</f>
        <v/>
      </c>
      <c r="S56" s="159" t="str">
        <f>IF(LEN(S3)*1&gt;0,IFERROR(Aprēķins!S276,0),"")</f>
        <v/>
      </c>
      <c r="T56" s="159" t="str">
        <f>IF(LEN(T3)*1&gt;0,IFERROR(Aprēķins!T276,0),"")</f>
        <v/>
      </c>
      <c r="U56" s="159" t="str">
        <f>IF(LEN(U3)*1&gt;0,IFERROR(Aprēķins!U276,0),"")</f>
        <v/>
      </c>
      <c r="V56" s="159" t="str">
        <f>IF(LEN(V3)*1&gt;0,IFERROR(Aprēķins!V276,0),"")</f>
        <v/>
      </c>
      <c r="W56" s="159" t="str">
        <f>IF(LEN(W3)*1&gt;0,IFERROR(Aprēķins!W276,0),"")</f>
        <v/>
      </c>
      <c r="X56" s="159" t="str">
        <f>IF(LEN(X3)*1&gt;0,IFERROR(Aprēķins!X276,0),"")</f>
        <v/>
      </c>
      <c r="Y56" s="159" t="str">
        <f>IF(LEN(Y3)*1&gt;0,IFERROR(Aprēķins!Y276,0),"")</f>
        <v/>
      </c>
      <c r="Z56" s="159" t="str">
        <f>IF(LEN(Z3)*1&gt;0,IFERROR(Aprēķins!Z276,0),"")</f>
        <v/>
      </c>
      <c r="AA56" s="159" t="str">
        <f>IF(LEN(AA3)*1&gt;0,IFERROR(Aprēķins!AA276,0),"")</f>
        <v/>
      </c>
      <c r="AB56" s="159" t="str">
        <f>IF(LEN(AB3)*1&gt;0,IFERROR(Aprēķins!AB276,0),"")</f>
        <v/>
      </c>
      <c r="AC56" s="159" t="str">
        <f>IF(LEN(AC3)*1&gt;0,IFERROR(Aprēķins!AC276,0),"")</f>
        <v/>
      </c>
      <c r="AD56" s="159" t="str">
        <f>IF(LEN(AD3)*1&gt;0,IFERROR(Aprēķins!AD276,0),"")</f>
        <v/>
      </c>
      <c r="AE56" s="159" t="str">
        <f>IF(LEN(AE3)*1&gt;0,IFERROR(Aprēķins!AE276,0),"")</f>
        <v/>
      </c>
      <c r="AF56" s="159" t="str">
        <f>IF(LEN(AF3)*1&gt;0,IFERROR(Aprēķins!AF276,0),"")</f>
        <v/>
      </c>
      <c r="AG56" s="159" t="str">
        <f>IF(LEN(AG3)*1&gt;0,IFERROR(Aprēķins!AG276,0),"")</f>
        <v/>
      </c>
      <c r="AH56" s="159" t="str">
        <f>IF(LEN(AH3)*1&gt;0,IFERROR(Aprēķins!AH276,0),"")</f>
        <v/>
      </c>
      <c r="AI56" s="159" t="str">
        <f>IF(LEN(AI3)*1&gt;0,IFERROR(Aprēķins!AI276,0),"")</f>
        <v/>
      </c>
      <c r="AJ56" s="159" t="str">
        <f>IF(LEN(AJ3)*1&gt;0,IFERROR(Aprēķins!AJ276,0),"")</f>
        <v/>
      </c>
      <c r="AK56" s="159" t="str">
        <f>IF(LEN(AK3)*1&gt;0,IFERROR(Aprēķins!AK276,0),"")</f>
        <v/>
      </c>
      <c r="AL56" s="159" t="str">
        <f>IF(LEN(AL3)*1&gt;0,IFERROR(Aprēķins!AL276,0),"")</f>
        <v/>
      </c>
      <c r="AM56" s="159" t="str">
        <f>IF(LEN(AM3)*1&gt;0,IFERROR(Aprēķins!AM276,0),"")</f>
        <v/>
      </c>
      <c r="AN56" s="159" t="str">
        <f>IF(LEN(AN3)*1&gt;0,IFERROR(Aprēķins!AN276,0),"")</f>
        <v/>
      </c>
      <c r="AO56" s="159" t="str">
        <f>IF(LEN(AO3)*1&gt;0,IFERROR(Aprēķins!AO276,0),"")</f>
        <v/>
      </c>
      <c r="AP56" s="159" t="str">
        <f>IF(LEN(AP3)*1&gt;0,IFERROR(Aprēķins!AP276,0),"")</f>
        <v/>
      </c>
      <c r="AQ56" s="159" t="str">
        <f>IF(LEN(AQ3)*1&gt;0,IFERROR(Aprēķins!AQ276,0),"")</f>
        <v/>
      </c>
      <c r="AR56" s="159" t="str">
        <f>IF(LEN(AR3)*1&gt;0,IFERROR(Aprēķins!AR276,0),"")</f>
        <v/>
      </c>
      <c r="AS56" s="159" t="str">
        <f>IF(LEN(AS3)*1&gt;0,IFERROR(Aprēķins!AS276,0),"")</f>
        <v/>
      </c>
      <c r="AT56" s="159" t="str">
        <f>IF(LEN(AT3)*1&gt;0,IFERROR(Aprēķins!AT276,0),"")</f>
        <v/>
      </c>
      <c r="AU56" s="159" t="str">
        <f>IF(LEN(AU3)*1&gt;0,IFERROR(Aprēķins!AU276,0),"")</f>
        <v/>
      </c>
      <c r="AV56" s="159" t="str">
        <f>IF(LEN(AV3)*1&gt;0,IFERROR(Aprēķins!AV276,0),"")</f>
        <v/>
      </c>
      <c r="AW56" s="159" t="str">
        <f>IF(LEN(AW3)*1&gt;0,IFERROR(Aprēķins!AW276,0),"")</f>
        <v/>
      </c>
      <c r="AX56" s="159" t="str">
        <f>IF(LEN(AX3)*1&gt;0,IFERROR(Aprēķins!AX276,0),"")</f>
        <v/>
      </c>
      <c r="AY56" s="159" t="str">
        <f>IF(LEN(AY3)*1&gt;0,IFERROR(Aprēķins!AY276,0),"")</f>
        <v/>
      </c>
      <c r="AZ56" s="159" t="str">
        <f>IF(LEN(AZ3)*1&gt;0,IFERROR(Aprēķins!AZ276,0),"")</f>
        <v/>
      </c>
      <c r="BA56" s="159" t="str">
        <f>IF(LEN(BA3)*1&gt;0,IFERROR(Aprēķins!BA276,0),"")</f>
        <v/>
      </c>
      <c r="BB56" s="159" t="str">
        <f>IF(LEN(BB3)*1&gt;0,IFERROR(Aprēķins!BB276,0),"")</f>
        <v/>
      </c>
      <c r="BC56" s="159" t="str">
        <f>IF(LEN(BC3)*1&gt;0,IFERROR(Aprēķins!BC276,0),"")</f>
        <v/>
      </c>
      <c r="BD56" s="159" t="str">
        <f>IF(LEN(BD3)*1&gt;0,IFERROR(Aprēķins!BD276,0),"")</f>
        <v/>
      </c>
      <c r="BE56" s="159" t="str">
        <f>IF(LEN(BE3)*1&gt;0,IFERROR(Aprēķins!BE276,0),"")</f>
        <v/>
      </c>
      <c r="BF56" s="159" t="str">
        <f>IF(LEN(BF3)*1&gt;0,IFERROR(Aprēķins!BF276,0),"")</f>
        <v/>
      </c>
    </row>
    <row r="57" spans="4:58">
      <c r="D57" s="6" t="s">
        <v>9</v>
      </c>
      <c r="F57" s="19" t="s">
        <v>1</v>
      </c>
      <c r="I57" s="86" t="str">
        <f>IF(LEN(I3)*1&gt;0,IFERROR(SUM(I$49+I$46+I$41+I$40+I$39+I$36)*Datu_ievade!$E$259,0),"")</f>
        <v/>
      </c>
      <c r="J57" s="159" t="str">
        <f>IF(LEN(J3)*1&gt;0,IFERROR(SUM(J$49+J$46+J$41+J$40+J$39+J$36)*Datu_ievade!$E$259,0),"")</f>
        <v/>
      </c>
      <c r="K57" s="159" t="str">
        <f>IF(LEN(K3)*1&gt;0,IFERROR(SUM(K$49+K$46+K$41+K$40+K$39+K$36)*Datu_ievade!$E$259,0),"")</f>
        <v/>
      </c>
      <c r="L57" s="159" t="str">
        <f>IF(LEN(L3)*1&gt;0,IFERROR(SUM(L$49+L$46+L$41+L$40+L$39+L$36)*Datu_ievade!$E$259,0),"")</f>
        <v/>
      </c>
      <c r="M57" s="159" t="str">
        <f>IF(LEN(M3)*1&gt;0,IFERROR(SUM(M$49+M$46+M$41+M$40+M$39+M$36)*Datu_ievade!$E$259,0),"")</f>
        <v/>
      </c>
      <c r="N57" s="159" t="str">
        <f>IF(LEN(N3)*1&gt;0,IFERROR(SUM(N$49+N$46+N$41+N$40+N$39+N$36)*Datu_ievade!$E$259,0),"")</f>
        <v/>
      </c>
      <c r="O57" s="159" t="str">
        <f>IF(LEN(O3)*1&gt;0,IFERROR(SUM(O$49+O$46+O$41+O$40+O$39+O$36)*Datu_ievade!$E$259,0),"")</f>
        <v/>
      </c>
      <c r="P57" s="159" t="str">
        <f>IF(LEN(P3)*1&gt;0,IFERROR(SUM(P$49+P$46+P$41+P$40+P$39+P$36)*Datu_ievade!$E$259,0),"")</f>
        <v/>
      </c>
      <c r="Q57" s="159" t="str">
        <f>IF(LEN(Q3)*1&gt;0,IFERROR(SUM(Q$49+Q$46+Q$41+Q$40+Q$39+Q$36)*Datu_ievade!$E$259,0),"")</f>
        <v/>
      </c>
      <c r="R57" s="159" t="str">
        <f>IF(LEN(R3)*1&gt;0,IFERROR(SUM(R$49+R$46+R$41+R$40+R$39+R$36)*Datu_ievade!$E$259,0),"")</f>
        <v/>
      </c>
      <c r="S57" s="159" t="str">
        <f>IF(LEN(S3)*1&gt;0,IFERROR(SUM(S$49+S$46+S$41+S$40+S$39+S$36)*Datu_ievade!$E$259,0),"")</f>
        <v/>
      </c>
      <c r="T57" s="159" t="str">
        <f>IF(LEN(T3)*1&gt;0,IFERROR(SUM(T$49+T$46+T$41+T$40+T$39+T$36)*Datu_ievade!$E$259,0),"")</f>
        <v/>
      </c>
      <c r="U57" s="159" t="str">
        <f>IF(LEN(U3)*1&gt;0,IFERROR(SUM(U$49+U$46+U$41+U$40+U$39+U$36)*Datu_ievade!$E$259,0),"")</f>
        <v/>
      </c>
      <c r="V57" s="159" t="str">
        <f>IF(LEN(V3)*1&gt;0,IFERROR(SUM(V$49+V$46+V$41+V$40+V$39+V$36)*Datu_ievade!$E$259,0),"")</f>
        <v/>
      </c>
      <c r="W57" s="159" t="str">
        <f>IF(LEN(W3)*1&gt;0,IFERROR(SUM(W$49+W$46+W$41+W$40+W$39+W$36)*Datu_ievade!$E$259,0),"")</f>
        <v/>
      </c>
      <c r="X57" s="159" t="str">
        <f>IF(LEN(X3)*1&gt;0,IFERROR(SUM(X$49+X$46+X$41+X$40+X$39+X$36)*Datu_ievade!$E$259,0),"")</f>
        <v/>
      </c>
      <c r="Y57" s="159" t="str">
        <f>IF(LEN(Y3)*1&gt;0,IFERROR(SUM(Y$49+Y$46+Y$41+Y$40+Y$39+Y$36)*Datu_ievade!$E$259,0),"")</f>
        <v/>
      </c>
      <c r="Z57" s="159" t="str">
        <f>IF(LEN(Z3)*1&gt;0,IFERROR(SUM(Z$49+Z$46+Z$41+Z$40+Z$39+Z$36)*Datu_ievade!$E$259,0),"")</f>
        <v/>
      </c>
      <c r="AA57" s="159" t="str">
        <f>IF(LEN(AA3)*1&gt;0,IFERROR(SUM(AA$49+AA$46+AA$41+AA$40+AA$39+AA$36)*Datu_ievade!$E$259,0),"")</f>
        <v/>
      </c>
      <c r="AB57" s="159" t="str">
        <f>IF(LEN(AB3)*1&gt;0,IFERROR(SUM(AB$49+AB$46+AB$41+AB$40+AB$39+AB$36)*Datu_ievade!$E$259,0),"")</f>
        <v/>
      </c>
      <c r="AC57" s="159" t="str">
        <f>IF(LEN(AC3)*1&gt;0,IFERROR(SUM(AC$49+AC$46+AC$41+AC$40+AC$39+AC$36)*Datu_ievade!$E$259,0),"")</f>
        <v/>
      </c>
      <c r="AD57" s="159" t="str">
        <f>IF(LEN(AD3)*1&gt;0,IFERROR(SUM(AD$49+AD$46+AD$41+AD$40+AD$39+AD$36)*Datu_ievade!$E$259,0),"")</f>
        <v/>
      </c>
      <c r="AE57" s="159" t="str">
        <f>IF(LEN(AE3)*1&gt;0,IFERROR(SUM(AE$49+AE$46+AE$41+AE$40+AE$39+AE$36)*Datu_ievade!$E$259,0),"")</f>
        <v/>
      </c>
      <c r="AF57" s="159" t="str">
        <f>IF(LEN(AF3)*1&gt;0,IFERROR(SUM(AF$49+AF$46+AF$41+AF$40+AF$39+AF$36)*Datu_ievade!$E$259,0),"")</f>
        <v/>
      </c>
      <c r="AG57" s="159" t="str">
        <f>IF(LEN(AG3)*1&gt;0,IFERROR(SUM(AG$49+AG$46+AG$41+AG$40+AG$39+AG$36)*Datu_ievade!$E$259,0),"")</f>
        <v/>
      </c>
      <c r="AH57" s="159" t="str">
        <f>IF(LEN(AH3)*1&gt;0,IFERROR(SUM(AH$49+AH$46+AH$41+AH$40+AH$39+AH$36)*Datu_ievade!$E$259,0),"")</f>
        <v/>
      </c>
      <c r="AI57" s="159" t="str">
        <f>IF(LEN(AI3)*1&gt;0,IFERROR(SUM(AI$49+AI$46+AI$41+AI$40+AI$39+AI$36)*Datu_ievade!$E$259,0),"")</f>
        <v/>
      </c>
      <c r="AJ57" s="159" t="str">
        <f>IF(LEN(AJ3)*1&gt;0,IFERROR(SUM(AJ$49+AJ$46+AJ$41+AJ$40+AJ$39+AJ$36)*Datu_ievade!$E$259,0),"")</f>
        <v/>
      </c>
      <c r="AK57" s="159" t="str">
        <f>IF(LEN(AK3)*1&gt;0,IFERROR(SUM(AK$49+AK$46+AK$41+AK$40+AK$39+AK$36)*Datu_ievade!$E$259,0),"")</f>
        <v/>
      </c>
      <c r="AL57" s="159" t="str">
        <f>IF(LEN(AL3)*1&gt;0,IFERROR(SUM(AL$49+AL$46+AL$41+AL$40+AL$39+AL$36)*Datu_ievade!$E$259,0),"")</f>
        <v/>
      </c>
      <c r="AM57" s="159" t="str">
        <f>IF(LEN(AM3)*1&gt;0,IFERROR(SUM(AM$49+AM$46+AM$41+AM$40+AM$39+AM$36)*Datu_ievade!$E$259,0),"")</f>
        <v/>
      </c>
      <c r="AN57" s="159" t="str">
        <f>IF(LEN(AN3)*1&gt;0,IFERROR(SUM(AN$49+AN$46+AN$41+AN$40+AN$39+AN$36)*Datu_ievade!$E$259,0),"")</f>
        <v/>
      </c>
      <c r="AO57" s="159" t="str">
        <f>IF(LEN(AO3)*1&gt;0,IFERROR(SUM(AO$49+AO$46+AO$41+AO$40+AO$39+AO$36)*Datu_ievade!$E$259,0),"")</f>
        <v/>
      </c>
      <c r="AP57" s="159" t="str">
        <f>IF(LEN(AP3)*1&gt;0,IFERROR(SUM(AP$49+AP$46+AP$41+AP$40+AP$39+AP$36)*Datu_ievade!$E$259,0),"")</f>
        <v/>
      </c>
      <c r="AQ57" s="159" t="str">
        <f>IF(LEN(AQ3)*1&gt;0,IFERROR(SUM(AQ$49+AQ$46+AQ$41+AQ$40+AQ$39+AQ$36)*Datu_ievade!$E$259,0),"")</f>
        <v/>
      </c>
      <c r="AR57" s="159" t="str">
        <f>IF(LEN(AR3)*1&gt;0,IFERROR(SUM(AR$49+AR$46+AR$41+AR$40+AR$39+AR$36)*Datu_ievade!$E$259,0),"")</f>
        <v/>
      </c>
      <c r="AS57" s="159" t="str">
        <f>IF(LEN(AS3)*1&gt;0,IFERROR(SUM(AS$49+AS$46+AS$41+AS$40+AS$39+AS$36)*Datu_ievade!$E$259,0),"")</f>
        <v/>
      </c>
      <c r="AT57" s="159" t="str">
        <f>IF(LEN(AT3)*1&gt;0,IFERROR(SUM(AT$49+AT$46+AT$41+AT$40+AT$39+AT$36)*Datu_ievade!$E$259,0),"")</f>
        <v/>
      </c>
      <c r="AU57" s="159" t="str">
        <f>IF(LEN(AU3)*1&gt;0,IFERROR(SUM(AU$49+AU$46+AU$41+AU$40+AU$39+AU$36)*Datu_ievade!$E$259,0),"")</f>
        <v/>
      </c>
      <c r="AV57" s="159" t="str">
        <f>IF(LEN(AV3)*1&gt;0,IFERROR(SUM(AV$49+AV$46+AV$41+AV$40+AV$39+AV$36)*Datu_ievade!$E$259,0),"")</f>
        <v/>
      </c>
      <c r="AW57" s="159" t="str">
        <f>IF(LEN(AW3)*1&gt;0,IFERROR(SUM(AW$49+AW$46+AW$41+AW$40+AW$39+AW$36)*Datu_ievade!$E$259,0),"")</f>
        <v/>
      </c>
      <c r="AX57" s="159" t="str">
        <f>IF(LEN(AX3)*1&gt;0,IFERROR(SUM(AX$49+AX$46+AX$41+AX$40+AX$39+AX$36)*Datu_ievade!$E$259,0),"")</f>
        <v/>
      </c>
      <c r="AY57" s="159" t="str">
        <f>IF(LEN(AY3)*1&gt;0,IFERROR(SUM(AY$49+AY$46+AY$41+AY$40+AY$39+AY$36)*Datu_ievade!$E$259,0),"")</f>
        <v/>
      </c>
      <c r="AZ57" s="159" t="str">
        <f>IF(LEN(AZ3)*1&gt;0,IFERROR(SUM(AZ$49+AZ$46+AZ$41+AZ$40+AZ$39+AZ$36)*Datu_ievade!$E$259,0),"")</f>
        <v/>
      </c>
      <c r="BA57" s="159" t="str">
        <f>IF(LEN(BA3)*1&gt;0,IFERROR(SUM(BA$49+BA$46+BA$41+BA$40+BA$39+BA$36)*Datu_ievade!$E$259,0),"")</f>
        <v/>
      </c>
      <c r="BB57" s="159" t="str">
        <f>IF(LEN(BB3)*1&gt;0,IFERROR(SUM(BB$49+BB$46+BB$41+BB$40+BB$39+BB$36)*Datu_ievade!$E$259,0),"")</f>
        <v/>
      </c>
      <c r="BC57" s="159" t="str">
        <f>IF(LEN(BC3)*1&gt;0,IFERROR(SUM(BC$49+BC$46+BC$41+BC$40+BC$39+BC$36)*Datu_ievade!$E$259,0),"")</f>
        <v/>
      </c>
      <c r="BD57" s="159" t="str">
        <f>IF(LEN(BD3)*1&gt;0,IFERROR(SUM(BD$49+BD$46+BD$41+BD$40+BD$39+BD$36)*Datu_ievade!$E$259,0),"")</f>
        <v/>
      </c>
      <c r="BE57" s="159" t="str">
        <f>IF(LEN(BE3)*1&gt;0,IFERROR(SUM(BE$49+BE$46+BE$41+BE$40+BE$39+BE$36)*Datu_ievade!$E$259,0),"")</f>
        <v/>
      </c>
      <c r="BF57" s="159" t="str">
        <f>IF(LEN(BF3)*1&gt;0,IFERROR(SUM(BF$49+BF$46+BF$41+BF$40+BF$39+BF$36)*Datu_ievade!$E$259,0),"")</f>
        <v/>
      </c>
    </row>
    <row r="58" spans="4:58" s="240" customFormat="1">
      <c r="D58" s="224" t="s">
        <v>724</v>
      </c>
      <c r="F58" s="245"/>
      <c r="I58" s="159" t="str">
        <f>IF(LEN(I$3)*1&gt;0,IFERROR(SUM(I$49+I$46+I$41+I$40+I$39+I$36)*Datu_ievade!$E$249,0),"")</f>
        <v/>
      </c>
      <c r="J58" s="159" t="str">
        <f>IF(LEN(J$3)*1&gt;0,IFERROR(SUM(J$49+J$46+J$41+J$40+J$39+J$36)*Datu_ievade!$E$249,0),"")</f>
        <v/>
      </c>
      <c r="K58" s="159" t="str">
        <f>IF(LEN(K$3)*1&gt;0,IFERROR(SUM(K$49+K$46+K$41+K$40+K$39+K$36)*Datu_ievade!$E$249,0),"")</f>
        <v/>
      </c>
      <c r="L58" s="159" t="str">
        <f>IF(LEN(L$3)*1&gt;0,IFERROR(SUM(L$49+L$46+L$41+L$40+L$39+L$36)*Datu_ievade!$E$249,0),"")</f>
        <v/>
      </c>
      <c r="M58" s="159" t="str">
        <f>IF(LEN(M$3)*1&gt;0,IFERROR(SUM(M$49+M$46+M$41+M$40+M$39+M$36)*Datu_ievade!$E$249,0),"")</f>
        <v/>
      </c>
      <c r="N58" s="159" t="str">
        <f>IF(LEN(N$3)*1&gt;0,IFERROR(SUM(N$49+N$46+N$41+N$40+N$39+N$36)*Datu_ievade!$E$249,0),"")</f>
        <v/>
      </c>
      <c r="O58" s="159" t="str">
        <f>IF(LEN(O$3)*1&gt;0,IFERROR(SUM(O$49+O$46+O$41+O$40+O$39+O$36)*Datu_ievade!$E$249,0),"")</f>
        <v/>
      </c>
      <c r="P58" s="159" t="str">
        <f>IF(LEN(P$3)*1&gt;0,IFERROR(SUM(P$49+P$46+P$41+P$40+P$39+P$36)*Datu_ievade!$E$249,0),"")</f>
        <v/>
      </c>
      <c r="Q58" s="159" t="str">
        <f>IF(LEN(Q$3)*1&gt;0,IFERROR(SUM(Q$49+Q$46+Q$41+Q$40+Q$39+Q$36)*Datu_ievade!$E$249,0),"")</f>
        <v/>
      </c>
      <c r="R58" s="159" t="str">
        <f>IF(LEN(R$3)*1&gt;0,IFERROR(SUM(R$49+R$46+R$41+R$40+R$39+R$36)*Datu_ievade!$E$249,0),"")</f>
        <v/>
      </c>
      <c r="S58" s="159" t="str">
        <f>IF(LEN(S$3)*1&gt;0,IFERROR(SUM(S$49+S$46+S$41+S$40+S$39+S$36)*Datu_ievade!$E$249,0),"")</f>
        <v/>
      </c>
      <c r="T58" s="159" t="str">
        <f>IF(LEN(T$3)*1&gt;0,IFERROR(SUM(T$49+T$46+T$41+T$40+T$39+T$36)*Datu_ievade!$E$249,0),"")</f>
        <v/>
      </c>
      <c r="U58" s="159" t="str">
        <f>IF(LEN(U$3)*1&gt;0,IFERROR(SUM(U$49+U$46+U$41+U$40+U$39+U$36)*Datu_ievade!$E$249,0),"")</f>
        <v/>
      </c>
      <c r="V58" s="159" t="str">
        <f>IF(LEN(V$3)*1&gt;0,IFERROR(SUM(V$49+V$46+V$41+V$40+V$39+V$36)*Datu_ievade!$E$249,0),"")</f>
        <v/>
      </c>
      <c r="W58" s="159" t="str">
        <f>IF(LEN(W$3)*1&gt;0,IFERROR(SUM(W$49+W$46+W$41+W$40+W$39+W$36)*Datu_ievade!$E$249,0),"")</f>
        <v/>
      </c>
      <c r="X58" s="159" t="str">
        <f>IF(LEN(X$3)*1&gt;0,IFERROR(SUM(X$49+X$46+X$41+X$40+X$39+X$36)*Datu_ievade!$E$249,0),"")</f>
        <v/>
      </c>
      <c r="Y58" s="159" t="str">
        <f>IF(LEN(Y$3)*1&gt;0,IFERROR(SUM(Y$49+Y$46+Y$41+Y$40+Y$39+Y$36)*Datu_ievade!$E$249,0),"")</f>
        <v/>
      </c>
      <c r="Z58" s="159" t="str">
        <f>IF(LEN(Z$3)*1&gt;0,IFERROR(SUM(Z$49+Z$46+Z$41+Z$40+Z$39+Z$36)*Datu_ievade!$E$249,0),"")</f>
        <v/>
      </c>
      <c r="AA58" s="159" t="str">
        <f>IF(LEN(AA$3)*1&gt;0,IFERROR(SUM(AA$49+AA$46+AA$41+AA$40+AA$39+AA$36)*Datu_ievade!$E$249,0),"")</f>
        <v/>
      </c>
      <c r="AB58" s="159" t="str">
        <f>IF(LEN(AB$3)*1&gt;0,IFERROR(SUM(AB$49+AB$46+AB$41+AB$40+AB$39+AB$36)*Datu_ievade!$E$249,0),"")</f>
        <v/>
      </c>
      <c r="AC58" s="159" t="str">
        <f>IF(LEN(AC$3)*1&gt;0,IFERROR(SUM(AC$49+AC$46+AC$41+AC$40+AC$39+AC$36)*Datu_ievade!$E$249,0),"")</f>
        <v/>
      </c>
      <c r="AD58" s="159" t="str">
        <f>IF(LEN(AD$3)*1&gt;0,IFERROR(SUM(AD$49+AD$46+AD$41+AD$40+AD$39+AD$36)*Datu_ievade!$E$249,0),"")</f>
        <v/>
      </c>
      <c r="AE58" s="159" t="str">
        <f>IF(LEN(AE$3)*1&gt;0,IFERROR(SUM(AE$49+AE$46+AE$41+AE$40+AE$39+AE$36)*Datu_ievade!$E$249,0),"")</f>
        <v/>
      </c>
      <c r="AF58" s="159" t="str">
        <f>IF(LEN(AF$3)*1&gt;0,IFERROR(SUM(AF$49+AF$46+AF$41+AF$40+AF$39+AF$36)*Datu_ievade!$E$249,0),"")</f>
        <v/>
      </c>
      <c r="AG58" s="159" t="str">
        <f>IF(LEN(AG$3)*1&gt;0,IFERROR(SUM(AG$49+AG$46+AG$41+AG$40+AG$39+AG$36)*Datu_ievade!$E$249,0),"")</f>
        <v/>
      </c>
      <c r="AH58" s="159" t="str">
        <f>IF(LEN(AH$3)*1&gt;0,IFERROR(SUM(AH$49+AH$46+AH$41+AH$40+AH$39+AH$36)*Datu_ievade!$E$249,0),"")</f>
        <v/>
      </c>
      <c r="AI58" s="159" t="str">
        <f>IF(LEN(AI$3)*1&gt;0,IFERROR(SUM(AI$49+AI$46+AI$41+AI$40+AI$39+AI$36)*Datu_ievade!$E$249,0),"")</f>
        <v/>
      </c>
      <c r="AJ58" s="159" t="str">
        <f>IF(LEN(AJ$3)*1&gt;0,IFERROR(SUM(AJ$49+AJ$46+AJ$41+AJ$40+AJ$39+AJ$36)*Datu_ievade!$E$249,0),"")</f>
        <v/>
      </c>
      <c r="AK58" s="159" t="str">
        <f>IF(LEN(AK$3)*1&gt;0,IFERROR(SUM(AK$49+AK$46+AK$41+AK$40+AK$39+AK$36)*Datu_ievade!$E$249,0),"")</f>
        <v/>
      </c>
      <c r="AL58" s="159" t="str">
        <f>IF(LEN(AL$3)*1&gt;0,IFERROR(SUM(AL$49+AL$46+AL$41+AL$40+AL$39+AL$36)*Datu_ievade!$E$249,0),"")</f>
        <v/>
      </c>
      <c r="AM58" s="159" t="str">
        <f>IF(LEN(AM$3)*1&gt;0,IFERROR(SUM(AM$49+AM$46+AM$41+AM$40+AM$39+AM$36)*Datu_ievade!$E$249,0),"")</f>
        <v/>
      </c>
      <c r="AN58" s="159" t="str">
        <f>IF(LEN(AN$3)*1&gt;0,IFERROR(SUM(AN$49+AN$46+AN$41+AN$40+AN$39+AN$36)*Datu_ievade!$E$249,0),"")</f>
        <v/>
      </c>
      <c r="AO58" s="159" t="str">
        <f>IF(LEN(AO$3)*1&gt;0,IFERROR(SUM(AO$49+AO$46+AO$41+AO$40+AO$39+AO$36)*Datu_ievade!$E$249,0),"")</f>
        <v/>
      </c>
      <c r="AP58" s="159" t="str">
        <f>IF(LEN(AP$3)*1&gt;0,IFERROR(SUM(AP$49+AP$46+AP$41+AP$40+AP$39+AP$36)*Datu_ievade!$E$249,0),"")</f>
        <v/>
      </c>
      <c r="AQ58" s="159" t="str">
        <f>IF(LEN(AQ$3)*1&gt;0,IFERROR(SUM(AQ$49+AQ$46+AQ$41+AQ$40+AQ$39+AQ$36)*Datu_ievade!$E$249,0),"")</f>
        <v/>
      </c>
      <c r="AR58" s="159" t="str">
        <f>IF(LEN(AR$3)*1&gt;0,IFERROR(SUM(AR$49+AR$46+AR$41+AR$40+AR$39+AR$36)*Datu_ievade!$E$249,0),"")</f>
        <v/>
      </c>
      <c r="AS58" s="159" t="str">
        <f>IF(LEN(AS$3)*1&gt;0,IFERROR(SUM(AS$49+AS$46+AS$41+AS$40+AS$39+AS$36)*Datu_ievade!$E$249,0),"")</f>
        <v/>
      </c>
      <c r="AT58" s="159" t="str">
        <f>IF(LEN(AT$3)*1&gt;0,IFERROR(SUM(AT$49+AT$46+AT$41+AT$40+AT$39+AT$36)*Datu_ievade!$E$249,0),"")</f>
        <v/>
      </c>
      <c r="AU58" s="159" t="str">
        <f>IF(LEN(AU$3)*1&gt;0,IFERROR(SUM(AU$49+AU$46+AU$41+AU$40+AU$39+AU$36)*Datu_ievade!$E$249,0),"")</f>
        <v/>
      </c>
      <c r="AV58" s="159" t="str">
        <f>IF(LEN(AV$3)*1&gt;0,IFERROR(SUM(AV$49+AV$46+AV$41+AV$40+AV$39+AV$36)*Datu_ievade!$E$249,0),"")</f>
        <v/>
      </c>
      <c r="AW58" s="159" t="str">
        <f>IF(LEN(AW$3)*1&gt;0,IFERROR(SUM(AW$49+AW$46+AW$41+AW$40+AW$39+AW$36)*Datu_ievade!$E$249,0),"")</f>
        <v/>
      </c>
      <c r="AX58" s="159" t="str">
        <f>IF(LEN(AX$3)*1&gt;0,IFERROR(SUM(AX$49+AX$46+AX$41+AX$40+AX$39+AX$36)*Datu_ievade!$E$249,0),"")</f>
        <v/>
      </c>
      <c r="AY58" s="159" t="str">
        <f>IF(LEN(AY$3)*1&gt;0,IFERROR(SUM(AY$49+AY$46+AY$41+AY$40+AY$39+AY$36)*Datu_ievade!$E$249,0),"")</f>
        <v/>
      </c>
      <c r="AZ58" s="159" t="str">
        <f>IF(LEN(AZ$3)*1&gt;0,IFERROR(SUM(AZ$49+AZ$46+AZ$41+AZ$40+AZ$39+AZ$36)*Datu_ievade!$E$249,0),"")</f>
        <v/>
      </c>
      <c r="BA58" s="159" t="str">
        <f>IF(LEN(BA$3)*1&gt;0,IFERROR(SUM(BA$49+BA$46+BA$41+BA$40+BA$39+BA$36)*Datu_ievade!$E$249,0),"")</f>
        <v/>
      </c>
      <c r="BB58" s="159" t="str">
        <f>IF(LEN(BB$3)*1&gt;0,IFERROR(SUM(BB$49+BB$46+BB$41+BB$40+BB$39+BB$36)*Datu_ievade!$E$249,0),"")</f>
        <v/>
      </c>
      <c r="BC58" s="159" t="str">
        <f>IF(LEN(BC$3)*1&gt;0,IFERROR(SUM(BC$49+BC$46+BC$41+BC$40+BC$39+BC$36)*Datu_ievade!$E$249,0),"")</f>
        <v/>
      </c>
      <c r="BD58" s="159" t="str">
        <f>IF(LEN(BD$3)*1&gt;0,IFERROR(SUM(BD$49+BD$46+BD$41+BD$40+BD$39+BD$36)*Datu_ievade!$E$249,0),"")</f>
        <v/>
      </c>
      <c r="BE58" s="159" t="str">
        <f>IF(LEN(BE$3)*1&gt;0,IFERROR(SUM(BE$49+BE$46+BE$41+BE$40+BE$39+BE$36)*Datu_ievade!$E$249,0),"")</f>
        <v/>
      </c>
      <c r="BF58" s="159" t="str">
        <f>IF(LEN(BF$3)*1&gt;0,IFERROR(SUM(BF$49+BF$46+BF$41+BF$40+BF$39+BF$36)*Datu_ievade!$E$249,0),"")</f>
        <v/>
      </c>
    </row>
    <row r="59" spans="4:58" s="240" customFormat="1">
      <c r="D59" s="224" t="s">
        <v>725</v>
      </c>
      <c r="F59" s="245"/>
      <c r="I59" s="159" t="str">
        <f>IF(LEN(I$3)*1&gt;0,IFERROR((SUM(I$55:I$58)+I$33+I$28)*Datu_ievade!$E$246,0),"")</f>
        <v/>
      </c>
      <c r="J59" s="159" t="str">
        <f>IF(LEN(J$3)*1&gt;0,IFERROR((SUM(J$55:J$58)+J$33+J$28)*Datu_ievade!$E$246,0),"")</f>
        <v/>
      </c>
      <c r="K59" s="159" t="str">
        <f>IF(LEN(K$3)*1&gt;0,IFERROR((SUM(K$55:K$58)+K$33+K$28)*Datu_ievade!$E$246,0),"")</f>
        <v/>
      </c>
      <c r="L59" s="159" t="str">
        <f>IF(LEN(L$3)*1&gt;0,IFERROR((SUM(L$55:L$58)+L$33+L$28)*Datu_ievade!$E$246,0),"")</f>
        <v/>
      </c>
      <c r="M59" s="159" t="str">
        <f>IF(LEN(M$3)*1&gt;0,IFERROR((SUM(M$55:M$58)+M$33+M$28)*Datu_ievade!$E$246,0),"")</f>
        <v/>
      </c>
      <c r="N59" s="159" t="str">
        <f>IF(LEN(N$3)*1&gt;0,IFERROR((SUM(N$55:N$58)+N$33+N$28)*Datu_ievade!$E$246,0),"")</f>
        <v/>
      </c>
      <c r="O59" s="159" t="str">
        <f>IF(LEN(O$3)*1&gt;0,IFERROR((SUM(O$55:O$58)+O$33+O$28)*Datu_ievade!$E$246,0),"")</f>
        <v/>
      </c>
      <c r="P59" s="159" t="str">
        <f>IF(LEN(P$3)*1&gt;0,IFERROR((SUM(P$55:P$58)+P$33+P$28)*Datu_ievade!$E$246,0),"")</f>
        <v/>
      </c>
      <c r="Q59" s="159" t="str">
        <f>IF(LEN(Q$3)*1&gt;0,IFERROR((SUM(Q$55:Q$58)+Q$33+Q$28)*Datu_ievade!$E$246,0),"")</f>
        <v/>
      </c>
      <c r="R59" s="159" t="str">
        <f>IF(LEN(R$3)*1&gt;0,IFERROR((SUM(R$55:R$58)+R$33+R$28)*Datu_ievade!$E$246,0),"")</f>
        <v/>
      </c>
      <c r="S59" s="159" t="str">
        <f>IF(LEN(S$3)*1&gt;0,IFERROR((SUM(S$55:S$58)+S$33+S$28)*Datu_ievade!$E$246,0),"")</f>
        <v/>
      </c>
      <c r="T59" s="159" t="str">
        <f>IF(LEN(T$3)*1&gt;0,IFERROR((SUM(T$55:T$58)+T$33+T$28)*Datu_ievade!$E$246,0),"")</f>
        <v/>
      </c>
      <c r="U59" s="159" t="str">
        <f>IF(LEN(U$3)*1&gt;0,IFERROR((SUM(U$55:U$58)+U$33+U$28)*Datu_ievade!$E$246,0),"")</f>
        <v/>
      </c>
      <c r="V59" s="159" t="str">
        <f>IF(LEN(V$3)*1&gt;0,IFERROR((SUM(V$55:V$58)+V$33+V$28)*Datu_ievade!$E$246,0),"")</f>
        <v/>
      </c>
      <c r="W59" s="159" t="str">
        <f>IF(LEN(W$3)*1&gt;0,IFERROR((SUM(W$55:W$58)+W$33+W$28)*Datu_ievade!$E$246,0),"")</f>
        <v/>
      </c>
      <c r="X59" s="159" t="str">
        <f>IF(LEN(X$3)*1&gt;0,IFERROR((SUM(X$55:X$58)+X$33+X$28)*Datu_ievade!$E$246,0),"")</f>
        <v/>
      </c>
      <c r="Y59" s="159" t="str">
        <f>IF(LEN(Y$3)*1&gt;0,IFERROR((SUM(Y$55:Y$58)+Y$33+Y$28)*Datu_ievade!$E$246,0),"")</f>
        <v/>
      </c>
      <c r="Z59" s="159" t="str">
        <f>IF(LEN(Z$3)*1&gt;0,IFERROR((SUM(Z$55:Z$58)+Z$33+Z$28)*Datu_ievade!$E$246,0),"")</f>
        <v/>
      </c>
      <c r="AA59" s="159" t="str">
        <f>IF(LEN(AA$3)*1&gt;0,IFERROR((SUM(AA$55:AA$58)+AA$33+AA$28)*Datu_ievade!$E$246,0),"")</f>
        <v/>
      </c>
      <c r="AB59" s="159" t="str">
        <f>IF(LEN(AB$3)*1&gt;0,IFERROR((SUM(AB$55:AB$58)+AB$33+AB$28)*Datu_ievade!$E$246,0),"")</f>
        <v/>
      </c>
      <c r="AC59" s="159" t="str">
        <f>IF(LEN(AC$3)*1&gt;0,IFERROR((SUM(AC$55:AC$58)+AC$33+AC$28)*Datu_ievade!$E$246,0),"")</f>
        <v/>
      </c>
      <c r="AD59" s="159" t="str">
        <f>IF(LEN(AD$3)*1&gt;0,IFERROR((SUM(AD$55:AD$58)+AD$33+AD$28)*Datu_ievade!$E$246,0),"")</f>
        <v/>
      </c>
      <c r="AE59" s="159" t="str">
        <f>IF(LEN(AE$3)*1&gt;0,IFERROR((SUM(AE$55:AE$58)+AE$33+AE$28)*Datu_ievade!$E$246,0),"")</f>
        <v/>
      </c>
      <c r="AF59" s="159" t="str">
        <f>IF(LEN(AF$3)*1&gt;0,IFERROR((SUM(AF$55:AF$58)+AF$33+AF$28)*Datu_ievade!$E$246,0),"")</f>
        <v/>
      </c>
      <c r="AG59" s="159" t="str">
        <f>IF(LEN(AG$3)*1&gt;0,IFERROR((SUM(AG$55:AG$58)+AG$33+AG$28)*Datu_ievade!$E$246,0),"")</f>
        <v/>
      </c>
      <c r="AH59" s="159" t="str">
        <f>IF(LEN(AH$3)*1&gt;0,IFERROR((SUM(AH$55:AH$58)+AH$33+AH$28)*Datu_ievade!$E$246,0),"")</f>
        <v/>
      </c>
      <c r="AI59" s="159" t="str">
        <f>IF(LEN(AI$3)*1&gt;0,IFERROR((SUM(AI$55:AI$58)+AI$33+AI$28)*Datu_ievade!$E$246,0),"")</f>
        <v/>
      </c>
      <c r="AJ59" s="159" t="str">
        <f>IF(LEN(AJ$3)*1&gt;0,IFERROR((SUM(AJ$55:AJ$58)+AJ$33+AJ$28)*Datu_ievade!$E$246,0),"")</f>
        <v/>
      </c>
      <c r="AK59" s="159" t="str">
        <f>IF(LEN(AK$3)*1&gt;0,IFERROR((SUM(AK$55:AK$58)+AK$33+AK$28)*Datu_ievade!$E$246,0),"")</f>
        <v/>
      </c>
      <c r="AL59" s="159" t="str">
        <f>IF(LEN(AL$3)*1&gt;0,IFERROR((SUM(AL$55:AL$58)+AL$33+AL$28)*Datu_ievade!$E$246,0),"")</f>
        <v/>
      </c>
      <c r="AM59" s="159" t="str">
        <f>IF(LEN(AM$3)*1&gt;0,IFERROR((SUM(AM$55:AM$58)+AM$33+AM$28)*Datu_ievade!$E$246,0),"")</f>
        <v/>
      </c>
      <c r="AN59" s="159" t="str">
        <f>IF(LEN(AN$3)*1&gt;0,IFERROR((SUM(AN$55:AN$58)+AN$33+AN$28)*Datu_ievade!$E$246,0),"")</f>
        <v/>
      </c>
      <c r="AO59" s="159" t="str">
        <f>IF(LEN(AO$3)*1&gt;0,IFERROR((SUM(AO$55:AO$58)+AO$33+AO$28)*Datu_ievade!$E$246,0),"")</f>
        <v/>
      </c>
      <c r="AP59" s="159" t="str">
        <f>IF(LEN(AP$3)*1&gt;0,IFERROR((SUM(AP$55:AP$58)+AP$33+AP$28)*Datu_ievade!$E$246,0),"")</f>
        <v/>
      </c>
      <c r="AQ59" s="159" t="str">
        <f>IF(LEN(AQ$3)*1&gt;0,IFERROR((SUM(AQ$55:AQ$58)+AQ$33+AQ$28)*Datu_ievade!$E$246,0),"")</f>
        <v/>
      </c>
      <c r="AR59" s="159" t="str">
        <f>IF(LEN(AR$3)*1&gt;0,IFERROR((SUM(AR$55:AR$58)+AR$33+AR$28)*Datu_ievade!$E$246,0),"")</f>
        <v/>
      </c>
      <c r="AS59" s="159" t="str">
        <f>IF(LEN(AS$3)*1&gt;0,IFERROR((SUM(AS$55:AS$58)+AS$33+AS$28)*Datu_ievade!$E$246,0),"")</f>
        <v/>
      </c>
      <c r="AT59" s="159" t="str">
        <f>IF(LEN(AT$3)*1&gt;0,IFERROR((SUM(AT$55:AT$58)+AT$33+AT$28)*Datu_ievade!$E$246,0),"")</f>
        <v/>
      </c>
      <c r="AU59" s="159" t="str">
        <f>IF(LEN(AU$3)*1&gt;0,IFERROR((SUM(AU$55:AU$58)+AU$33+AU$28)*Datu_ievade!$E$246,0),"")</f>
        <v/>
      </c>
      <c r="AV59" s="159" t="str">
        <f>IF(LEN(AV$3)*1&gt;0,IFERROR((SUM(AV$55:AV$58)+AV$33+AV$28)*Datu_ievade!$E$246,0),"")</f>
        <v/>
      </c>
      <c r="AW59" s="159" t="str">
        <f>IF(LEN(AW$3)*1&gt;0,IFERROR((SUM(AW$55:AW$58)+AW$33+AW$28)*Datu_ievade!$E$246,0),"")</f>
        <v/>
      </c>
      <c r="AX59" s="159" t="str">
        <f>IF(LEN(AX$3)*1&gt;0,IFERROR((SUM(AX$55:AX$58)+AX$33+AX$28)*Datu_ievade!$E$246,0),"")</f>
        <v/>
      </c>
      <c r="AY59" s="159" t="str">
        <f>IF(LEN(AY$3)*1&gt;0,IFERROR((SUM(AY$55:AY$58)+AY$33+AY$28)*Datu_ievade!$E$246,0),"")</f>
        <v/>
      </c>
      <c r="AZ59" s="159" t="str">
        <f>IF(LEN(AZ$3)*1&gt;0,IFERROR((SUM(AZ$55:AZ$58)+AZ$33+AZ$28)*Datu_ievade!$E$246,0),"")</f>
        <v/>
      </c>
      <c r="BA59" s="159" t="str">
        <f>IF(LEN(BA$3)*1&gt;0,IFERROR((SUM(BA$55:BA$58)+BA$33+BA$28)*Datu_ievade!$E$246,0),"")</f>
        <v/>
      </c>
      <c r="BB59" s="159" t="str">
        <f>IF(LEN(BB$3)*1&gt;0,IFERROR((SUM(BB$55:BB$58)+BB$33+BB$28)*Datu_ievade!$E$246,0),"")</f>
        <v/>
      </c>
      <c r="BC59" s="159" t="str">
        <f>IF(LEN(BC$3)*1&gt;0,IFERROR((SUM(BC$55:BC$58)+BC$33+BC$28)*Datu_ievade!$E$246,0),"")</f>
        <v/>
      </c>
      <c r="BD59" s="159" t="str">
        <f>IF(LEN(BD$3)*1&gt;0,IFERROR((SUM(BD$55:BD$58)+BD$33+BD$28)*Datu_ievade!$E$246,0),"")</f>
        <v/>
      </c>
      <c r="BE59" s="159" t="str">
        <f>IF(LEN(BE$3)*1&gt;0,IFERROR((SUM(BE$55:BE$58)+BE$33+BE$28)*Datu_ievade!$E$246,0),"")</f>
        <v/>
      </c>
      <c r="BF59" s="159" t="str">
        <f>IF(LEN(BF$3)*1&gt;0,IFERROR((SUM(BF$55:BF$58)+BF$33+BF$28)*Datu_ievade!$E$246,0),"")</f>
        <v/>
      </c>
    </row>
    <row r="60" spans="4:58" s="105" customFormat="1" ht="16.5" customHeight="1">
      <c r="D60" s="106" t="s">
        <v>726</v>
      </c>
      <c r="F60" s="109"/>
      <c r="I60" s="159" t="str">
        <f>IF(LEN(I$3)*1&gt;0,IFERROR((SUM(I$55:I$58)+I$33+I$28)*Datu_ievade!$E$250,0),"")</f>
        <v/>
      </c>
      <c r="J60" s="159" t="str">
        <f>IF(LEN(J$3)*1&gt;0,IFERROR((SUM(J$55:J$58)+J$33+J$28)*Datu_ievade!$E$250,0),"")</f>
        <v/>
      </c>
      <c r="K60" s="159" t="str">
        <f>IF(LEN(K$3)*1&gt;0,IFERROR((SUM(K$55:K$58)+K$33+K$28)*Datu_ievade!$E$250,0),"")</f>
        <v/>
      </c>
      <c r="L60" s="159" t="str">
        <f>IF(LEN(L$3)*1&gt;0,IFERROR((SUM(L$55:L$58)+L$33+L$28)*Datu_ievade!$E$250,0),"")</f>
        <v/>
      </c>
      <c r="M60" s="159" t="str">
        <f>IF(LEN(M$3)*1&gt;0,IFERROR((SUM(M$55:M$58)+M$33+M$28)*Datu_ievade!$E$250,0),"")</f>
        <v/>
      </c>
      <c r="N60" s="159" t="str">
        <f>IF(LEN(N$3)*1&gt;0,IFERROR((SUM(N$55:N$58)+N$33+N$28)*Datu_ievade!$E$250,0),"")</f>
        <v/>
      </c>
      <c r="O60" s="159" t="str">
        <f>IF(LEN(O$3)*1&gt;0,IFERROR((SUM(O$55:O$58)+O$33+O$28)*Datu_ievade!$E$250,0),"")</f>
        <v/>
      </c>
      <c r="P60" s="159" t="str">
        <f>IF(LEN(P$3)*1&gt;0,IFERROR((SUM(P$55:P$58)+P$33+P$28)*Datu_ievade!$E$250,0),"")</f>
        <v/>
      </c>
      <c r="Q60" s="159" t="str">
        <f>IF(LEN(Q$3)*1&gt;0,IFERROR((SUM(Q$55:Q$58)+Q$33+Q$28)*Datu_ievade!$E$250,0),"")</f>
        <v/>
      </c>
      <c r="R60" s="159" t="str">
        <f>IF(LEN(R$3)*1&gt;0,IFERROR((SUM(R$55:R$58)+R$33+R$28)*Datu_ievade!$E$250,0),"")</f>
        <v/>
      </c>
      <c r="S60" s="159" t="str">
        <f>IF(LEN(S$3)*1&gt;0,IFERROR((SUM(S$55:S$58)+S$33+S$28)*Datu_ievade!$E$250,0),"")</f>
        <v/>
      </c>
      <c r="T60" s="159" t="str">
        <f>IF(LEN(T$3)*1&gt;0,IFERROR((SUM(T$55:T$58)+T$33+T$28)*Datu_ievade!$E$250,0),"")</f>
        <v/>
      </c>
      <c r="U60" s="159" t="str">
        <f>IF(LEN(U$3)*1&gt;0,IFERROR((SUM(U$55:U$58)+U$33+U$28)*Datu_ievade!$E$250,0),"")</f>
        <v/>
      </c>
      <c r="V60" s="159" t="str">
        <f>IF(LEN(V$3)*1&gt;0,IFERROR((SUM(V$55:V$58)+V$33+V$28)*Datu_ievade!$E$250,0),"")</f>
        <v/>
      </c>
      <c r="W60" s="159" t="str">
        <f>IF(LEN(W$3)*1&gt;0,IFERROR((SUM(W$55:W$58)+W$33+W$28)*Datu_ievade!$E$250,0),"")</f>
        <v/>
      </c>
      <c r="X60" s="159" t="str">
        <f>IF(LEN(X$3)*1&gt;0,IFERROR((SUM(X$55:X$58)+X$33+X$28)*Datu_ievade!$E$250,0),"")</f>
        <v/>
      </c>
      <c r="Y60" s="159" t="str">
        <f>IF(LEN(Y$3)*1&gt;0,IFERROR((SUM(Y$55:Y$58)+Y$33+Y$28)*Datu_ievade!$E$250,0),"")</f>
        <v/>
      </c>
      <c r="Z60" s="159" t="str">
        <f>IF(LEN(Z$3)*1&gt;0,IFERROR((SUM(Z$55:Z$58)+Z$33+Z$28)*Datu_ievade!$E$250,0),"")</f>
        <v/>
      </c>
      <c r="AA60" s="159" t="str">
        <f>IF(LEN(AA$3)*1&gt;0,IFERROR((SUM(AA$55:AA$58)+AA$33+AA$28)*Datu_ievade!$E$250,0),"")</f>
        <v/>
      </c>
      <c r="AB60" s="159" t="str">
        <f>IF(LEN(AB$3)*1&gt;0,IFERROR((SUM(AB$55:AB$58)+AB$33+AB$28)*Datu_ievade!$E$250,0),"")</f>
        <v/>
      </c>
      <c r="AC60" s="159" t="str">
        <f>IF(LEN(AC$3)*1&gt;0,IFERROR((SUM(AC$55:AC$58)+AC$33+AC$28)*Datu_ievade!$E$250,0),"")</f>
        <v/>
      </c>
      <c r="AD60" s="159" t="str">
        <f>IF(LEN(AD$3)*1&gt;0,IFERROR((SUM(AD$55:AD$58)+AD$33+AD$28)*Datu_ievade!$E$250,0),"")</f>
        <v/>
      </c>
      <c r="AE60" s="159" t="str">
        <f>IF(LEN(AE$3)*1&gt;0,IFERROR((SUM(AE$55:AE$58)+AE$33+AE$28)*Datu_ievade!$E$250,0),"")</f>
        <v/>
      </c>
      <c r="AF60" s="159" t="str">
        <f>IF(LEN(AF$3)*1&gt;0,IFERROR((SUM(AF$55:AF$58)+AF$33+AF$28)*Datu_ievade!$E$250,0),"")</f>
        <v/>
      </c>
      <c r="AG60" s="159" t="str">
        <f>IF(LEN(AG$3)*1&gt;0,IFERROR((SUM(AG$55:AG$58)+AG$33+AG$28)*Datu_ievade!$E$250,0),"")</f>
        <v/>
      </c>
      <c r="AH60" s="159" t="str">
        <f>IF(LEN(AH$3)*1&gt;0,IFERROR((SUM(AH$55:AH$58)+AH$33+AH$28)*Datu_ievade!$E$250,0),"")</f>
        <v/>
      </c>
      <c r="AI60" s="159" t="str">
        <f>IF(LEN(AI$3)*1&gt;0,IFERROR((SUM(AI$55:AI$58)+AI$33+AI$28)*Datu_ievade!$E$250,0),"")</f>
        <v/>
      </c>
      <c r="AJ60" s="159" t="str">
        <f>IF(LEN(AJ$3)*1&gt;0,IFERROR((SUM(AJ$55:AJ$58)+AJ$33+AJ$28)*Datu_ievade!$E$250,0),"")</f>
        <v/>
      </c>
      <c r="AK60" s="159" t="str">
        <f>IF(LEN(AK$3)*1&gt;0,IFERROR((SUM(AK$55:AK$58)+AK$33+AK$28)*Datu_ievade!$E$250,0),"")</f>
        <v/>
      </c>
      <c r="AL60" s="159" t="str">
        <f>IF(LEN(AL$3)*1&gt;0,IFERROR((SUM(AL$55:AL$58)+AL$33+AL$28)*Datu_ievade!$E$250,0),"")</f>
        <v/>
      </c>
      <c r="AM60" s="159" t="str">
        <f>IF(LEN(AM$3)*1&gt;0,IFERROR((SUM(AM$55:AM$58)+AM$33+AM$28)*Datu_ievade!$E$250,0),"")</f>
        <v/>
      </c>
      <c r="AN60" s="159" t="str">
        <f>IF(LEN(AN$3)*1&gt;0,IFERROR((SUM(AN$55:AN$58)+AN$33+AN$28)*Datu_ievade!$E$250,0),"")</f>
        <v/>
      </c>
      <c r="AO60" s="159" t="str">
        <f>IF(LEN(AO$3)*1&gt;0,IFERROR((SUM(AO$55:AO$58)+AO$33+AO$28)*Datu_ievade!$E$250,0),"")</f>
        <v/>
      </c>
      <c r="AP60" s="159" t="str">
        <f>IF(LEN(AP$3)*1&gt;0,IFERROR((SUM(AP$55:AP$58)+AP$33+AP$28)*Datu_ievade!$E$250,0),"")</f>
        <v/>
      </c>
      <c r="AQ60" s="159" t="str">
        <f>IF(LEN(AQ$3)*1&gt;0,IFERROR((SUM(AQ$55:AQ$58)+AQ$33+AQ$28)*Datu_ievade!$E$250,0),"")</f>
        <v/>
      </c>
      <c r="AR60" s="159" t="str">
        <f>IF(LEN(AR$3)*1&gt;0,IFERROR((SUM(AR$55:AR$58)+AR$33+AR$28)*Datu_ievade!$E$250,0),"")</f>
        <v/>
      </c>
      <c r="AS60" s="159" t="str">
        <f>IF(LEN(AS$3)*1&gt;0,IFERROR((SUM(AS$55:AS$58)+AS$33+AS$28)*Datu_ievade!$E$250,0),"")</f>
        <v/>
      </c>
      <c r="AT60" s="159" t="str">
        <f>IF(LEN(AT$3)*1&gt;0,IFERROR((SUM(AT$55:AT$58)+AT$33+AT$28)*Datu_ievade!$E$250,0),"")</f>
        <v/>
      </c>
      <c r="AU60" s="159" t="str">
        <f>IF(LEN(AU$3)*1&gt;0,IFERROR((SUM(AU$55:AU$58)+AU$33+AU$28)*Datu_ievade!$E$250,0),"")</f>
        <v/>
      </c>
      <c r="AV60" s="159" t="str">
        <f>IF(LEN(AV$3)*1&gt;0,IFERROR((SUM(AV$55:AV$58)+AV$33+AV$28)*Datu_ievade!$E$250,0),"")</f>
        <v/>
      </c>
      <c r="AW60" s="159" t="str">
        <f>IF(LEN(AW$3)*1&gt;0,IFERROR((SUM(AW$55:AW$58)+AW$33+AW$28)*Datu_ievade!$E$250,0),"")</f>
        <v/>
      </c>
      <c r="AX60" s="159" t="str">
        <f>IF(LEN(AX$3)*1&gt;0,IFERROR((SUM(AX$55:AX$58)+AX$33+AX$28)*Datu_ievade!$E$250,0),"")</f>
        <v/>
      </c>
      <c r="AY60" s="159" t="str">
        <f>IF(LEN(AY$3)*1&gt;0,IFERROR((SUM(AY$55:AY$58)+AY$33+AY$28)*Datu_ievade!$E$250,0),"")</f>
        <v/>
      </c>
      <c r="AZ60" s="159" t="str">
        <f>IF(LEN(AZ$3)*1&gt;0,IFERROR((SUM(AZ$55:AZ$58)+AZ$33+AZ$28)*Datu_ievade!$E$250,0),"")</f>
        <v/>
      </c>
      <c r="BA60" s="159" t="str">
        <f>IF(LEN(BA$3)*1&gt;0,IFERROR((SUM(BA$55:BA$58)+BA$33+BA$28)*Datu_ievade!$E$250,0),"")</f>
        <v/>
      </c>
      <c r="BB60" s="159" t="str">
        <f>IF(LEN(BB$3)*1&gt;0,IFERROR((SUM(BB$55:BB$58)+BB$33+BB$28)*Datu_ievade!$E$250,0),"")</f>
        <v/>
      </c>
      <c r="BC60" s="159" t="str">
        <f>IF(LEN(BC$3)*1&gt;0,IFERROR((SUM(BC$55:BC$58)+BC$33+BC$28)*Datu_ievade!$E$250,0),"")</f>
        <v/>
      </c>
      <c r="BD60" s="159" t="str">
        <f>IF(LEN(BD$3)*1&gt;0,IFERROR((SUM(BD$55:BD$58)+BD$33+BD$28)*Datu_ievade!$E$250,0),"")</f>
        <v/>
      </c>
      <c r="BE60" s="159" t="str">
        <f>IF(LEN(BE$3)*1&gt;0,IFERROR((SUM(BE$55:BE$58)+BE$33+BE$28)*Datu_ievade!$E$250,0),"")</f>
        <v/>
      </c>
      <c r="BF60" s="159" t="str">
        <f>IF(LEN(BF$3)*1&gt;0,IFERROR((SUM(BF$55:BF$58)+BF$33+BF$28)*Datu_ievade!$E$250,0),"")</f>
        <v/>
      </c>
    </row>
    <row r="61" spans="4:58">
      <c r="I61" s="1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65"/>
      <c r="BD61" s="165"/>
      <c r="BE61" s="165"/>
      <c r="BF61" s="165"/>
    </row>
    <row r="62" spans="4:58">
      <c r="D62" s="6" t="s">
        <v>727</v>
      </c>
      <c r="F62" s="19" t="s">
        <v>1</v>
      </c>
      <c r="I62" s="75" t="str">
        <f>IF(LEN(I3)*1&gt;0,IFERROR(SUM(I55:I60)+I33+I28,0),"")</f>
        <v/>
      </c>
      <c r="J62" s="230" t="str">
        <f t="shared" ref="J62:BF62" si="12">IF(LEN(J3)*1&gt;0,IFERROR(SUM(J55:J60)+J33+J28,0),"")</f>
        <v/>
      </c>
      <c r="K62" s="230" t="str">
        <f t="shared" si="12"/>
        <v/>
      </c>
      <c r="L62" s="230" t="str">
        <f t="shared" si="12"/>
        <v/>
      </c>
      <c r="M62" s="230" t="str">
        <f t="shared" si="12"/>
        <v/>
      </c>
      <c r="N62" s="230" t="str">
        <f t="shared" si="12"/>
        <v/>
      </c>
      <c r="O62" s="230" t="str">
        <f t="shared" si="12"/>
        <v/>
      </c>
      <c r="P62" s="230" t="str">
        <f t="shared" si="12"/>
        <v/>
      </c>
      <c r="Q62" s="230" t="str">
        <f t="shared" si="12"/>
        <v/>
      </c>
      <c r="R62" s="230" t="str">
        <f t="shared" si="12"/>
        <v/>
      </c>
      <c r="S62" s="230" t="str">
        <f t="shared" si="12"/>
        <v/>
      </c>
      <c r="T62" s="230" t="str">
        <f t="shared" si="12"/>
        <v/>
      </c>
      <c r="U62" s="230" t="str">
        <f t="shared" si="12"/>
        <v/>
      </c>
      <c r="V62" s="230" t="str">
        <f t="shared" si="12"/>
        <v/>
      </c>
      <c r="W62" s="230" t="str">
        <f t="shared" si="12"/>
        <v/>
      </c>
      <c r="X62" s="230" t="str">
        <f t="shared" si="12"/>
        <v/>
      </c>
      <c r="Y62" s="230" t="str">
        <f t="shared" si="12"/>
        <v/>
      </c>
      <c r="Z62" s="230" t="str">
        <f t="shared" si="12"/>
        <v/>
      </c>
      <c r="AA62" s="230" t="str">
        <f t="shared" si="12"/>
        <v/>
      </c>
      <c r="AB62" s="230" t="str">
        <f t="shared" si="12"/>
        <v/>
      </c>
      <c r="AC62" s="230" t="str">
        <f t="shared" si="12"/>
        <v/>
      </c>
      <c r="AD62" s="230" t="str">
        <f t="shared" si="12"/>
        <v/>
      </c>
      <c r="AE62" s="230" t="str">
        <f t="shared" si="12"/>
        <v/>
      </c>
      <c r="AF62" s="230" t="str">
        <f t="shared" si="12"/>
        <v/>
      </c>
      <c r="AG62" s="230" t="str">
        <f t="shared" si="12"/>
        <v/>
      </c>
      <c r="AH62" s="230" t="str">
        <f t="shared" si="12"/>
        <v/>
      </c>
      <c r="AI62" s="230" t="str">
        <f t="shared" si="12"/>
        <v/>
      </c>
      <c r="AJ62" s="230" t="str">
        <f t="shared" si="12"/>
        <v/>
      </c>
      <c r="AK62" s="230" t="str">
        <f t="shared" si="12"/>
        <v/>
      </c>
      <c r="AL62" s="230" t="str">
        <f t="shared" si="12"/>
        <v/>
      </c>
      <c r="AM62" s="230" t="str">
        <f t="shared" si="12"/>
        <v/>
      </c>
      <c r="AN62" s="230" t="str">
        <f t="shared" si="12"/>
        <v/>
      </c>
      <c r="AO62" s="230" t="str">
        <f t="shared" si="12"/>
        <v/>
      </c>
      <c r="AP62" s="230" t="str">
        <f t="shared" si="12"/>
        <v/>
      </c>
      <c r="AQ62" s="230" t="str">
        <f t="shared" si="12"/>
        <v/>
      </c>
      <c r="AR62" s="230" t="str">
        <f t="shared" si="12"/>
        <v/>
      </c>
      <c r="AS62" s="230" t="str">
        <f t="shared" si="12"/>
        <v/>
      </c>
      <c r="AT62" s="230" t="str">
        <f t="shared" si="12"/>
        <v/>
      </c>
      <c r="AU62" s="230" t="str">
        <f t="shared" si="12"/>
        <v/>
      </c>
      <c r="AV62" s="230" t="str">
        <f t="shared" si="12"/>
        <v/>
      </c>
      <c r="AW62" s="230" t="str">
        <f t="shared" si="12"/>
        <v/>
      </c>
      <c r="AX62" s="230" t="str">
        <f t="shared" si="12"/>
        <v/>
      </c>
      <c r="AY62" s="230" t="str">
        <f t="shared" si="12"/>
        <v/>
      </c>
      <c r="AZ62" s="230" t="str">
        <f t="shared" si="12"/>
        <v/>
      </c>
      <c r="BA62" s="230" t="str">
        <f t="shared" si="12"/>
        <v/>
      </c>
      <c r="BB62" s="230" t="str">
        <f t="shared" si="12"/>
        <v/>
      </c>
      <c r="BC62" s="230" t="str">
        <f t="shared" si="12"/>
        <v/>
      </c>
      <c r="BD62" s="230" t="str">
        <f t="shared" si="12"/>
        <v/>
      </c>
      <c r="BE62" s="230" t="str">
        <f t="shared" si="12"/>
        <v/>
      </c>
      <c r="BF62" s="230" t="str">
        <f t="shared" si="12"/>
        <v/>
      </c>
    </row>
    <row r="63" spans="4:58">
      <c r="D63" s="6" t="s">
        <v>728</v>
      </c>
      <c r="F63" s="19" t="s">
        <v>1</v>
      </c>
      <c r="I63" s="159" t="str">
        <f t="shared" ref="I63:AN63" si="13">IFERROR(I23,0)</f>
        <v/>
      </c>
      <c r="J63" s="159" t="str">
        <f t="shared" si="13"/>
        <v/>
      </c>
      <c r="K63" s="159" t="str">
        <f t="shared" si="13"/>
        <v/>
      </c>
      <c r="L63" s="159" t="str">
        <f t="shared" si="13"/>
        <v/>
      </c>
      <c r="M63" s="159" t="str">
        <f t="shared" si="13"/>
        <v/>
      </c>
      <c r="N63" s="159" t="str">
        <f t="shared" si="13"/>
        <v/>
      </c>
      <c r="O63" s="159" t="str">
        <f t="shared" si="13"/>
        <v/>
      </c>
      <c r="P63" s="159" t="str">
        <f t="shared" si="13"/>
        <v/>
      </c>
      <c r="Q63" s="159" t="str">
        <f t="shared" si="13"/>
        <v/>
      </c>
      <c r="R63" s="159" t="str">
        <f t="shared" si="13"/>
        <v/>
      </c>
      <c r="S63" s="159" t="str">
        <f t="shared" si="13"/>
        <v/>
      </c>
      <c r="T63" s="159" t="str">
        <f t="shared" si="13"/>
        <v/>
      </c>
      <c r="U63" s="159" t="str">
        <f t="shared" si="13"/>
        <v/>
      </c>
      <c r="V63" s="159" t="str">
        <f t="shared" si="13"/>
        <v/>
      </c>
      <c r="W63" s="159" t="str">
        <f t="shared" si="13"/>
        <v/>
      </c>
      <c r="X63" s="159" t="str">
        <f t="shared" si="13"/>
        <v/>
      </c>
      <c r="Y63" s="159" t="str">
        <f t="shared" si="13"/>
        <v/>
      </c>
      <c r="Z63" s="159" t="str">
        <f t="shared" si="13"/>
        <v/>
      </c>
      <c r="AA63" s="159" t="str">
        <f t="shared" si="13"/>
        <v/>
      </c>
      <c r="AB63" s="159" t="str">
        <f t="shared" si="13"/>
        <v/>
      </c>
      <c r="AC63" s="159" t="str">
        <f t="shared" si="13"/>
        <v/>
      </c>
      <c r="AD63" s="159" t="str">
        <f t="shared" si="13"/>
        <v/>
      </c>
      <c r="AE63" s="159" t="str">
        <f t="shared" si="13"/>
        <v/>
      </c>
      <c r="AF63" s="159" t="str">
        <f t="shared" si="13"/>
        <v/>
      </c>
      <c r="AG63" s="159" t="str">
        <f t="shared" si="13"/>
        <v/>
      </c>
      <c r="AH63" s="159" t="str">
        <f t="shared" si="13"/>
        <v/>
      </c>
      <c r="AI63" s="159" t="str">
        <f t="shared" si="13"/>
        <v/>
      </c>
      <c r="AJ63" s="159" t="str">
        <f t="shared" si="13"/>
        <v/>
      </c>
      <c r="AK63" s="159" t="str">
        <f t="shared" si="13"/>
        <v/>
      </c>
      <c r="AL63" s="159" t="str">
        <f t="shared" si="13"/>
        <v/>
      </c>
      <c r="AM63" s="159" t="str">
        <f t="shared" si="13"/>
        <v/>
      </c>
      <c r="AN63" s="159" t="str">
        <f t="shared" si="13"/>
        <v/>
      </c>
      <c r="AO63" s="159" t="str">
        <f t="shared" ref="AO63:BF63" si="14">IFERROR(AO23,0)</f>
        <v/>
      </c>
      <c r="AP63" s="159" t="str">
        <f t="shared" si="14"/>
        <v/>
      </c>
      <c r="AQ63" s="159" t="str">
        <f t="shared" si="14"/>
        <v/>
      </c>
      <c r="AR63" s="159" t="str">
        <f t="shared" si="14"/>
        <v/>
      </c>
      <c r="AS63" s="159" t="str">
        <f t="shared" si="14"/>
        <v/>
      </c>
      <c r="AT63" s="159" t="str">
        <f t="shared" si="14"/>
        <v/>
      </c>
      <c r="AU63" s="159" t="str">
        <f t="shared" si="14"/>
        <v/>
      </c>
      <c r="AV63" s="159" t="str">
        <f t="shared" si="14"/>
        <v/>
      </c>
      <c r="AW63" s="159" t="str">
        <f t="shared" si="14"/>
        <v/>
      </c>
      <c r="AX63" s="159" t="str">
        <f t="shared" si="14"/>
        <v/>
      </c>
      <c r="AY63" s="159" t="str">
        <f t="shared" si="14"/>
        <v/>
      </c>
      <c r="AZ63" s="159" t="str">
        <f t="shared" si="14"/>
        <v/>
      </c>
      <c r="BA63" s="159" t="str">
        <f t="shared" si="14"/>
        <v/>
      </c>
      <c r="BB63" s="159" t="str">
        <f t="shared" si="14"/>
        <v/>
      </c>
      <c r="BC63" s="159" t="str">
        <f t="shared" si="14"/>
        <v/>
      </c>
      <c r="BD63" s="159" t="str">
        <f t="shared" si="14"/>
        <v/>
      </c>
      <c r="BE63" s="159" t="str">
        <f t="shared" si="14"/>
        <v/>
      </c>
      <c r="BF63" s="159" t="str">
        <f t="shared" si="14"/>
        <v/>
      </c>
    </row>
    <row r="64" spans="4:58">
      <c r="D64" s="6" t="s">
        <v>730</v>
      </c>
      <c r="F64" s="19" t="s">
        <v>1</v>
      </c>
      <c r="I64" s="75" t="str">
        <f t="shared" ref="I64:AN64" si="15">IF(LEN(I3)*1&gt;0,IFERROR(I63-I62,0),"")</f>
        <v/>
      </c>
      <c r="J64" s="166" t="str">
        <f t="shared" si="15"/>
        <v/>
      </c>
      <c r="K64" s="166" t="str">
        <f t="shared" si="15"/>
        <v/>
      </c>
      <c r="L64" s="166" t="str">
        <f t="shared" si="15"/>
        <v/>
      </c>
      <c r="M64" s="166" t="str">
        <f t="shared" si="15"/>
        <v/>
      </c>
      <c r="N64" s="166" t="str">
        <f t="shared" si="15"/>
        <v/>
      </c>
      <c r="O64" s="166" t="str">
        <f t="shared" si="15"/>
        <v/>
      </c>
      <c r="P64" s="166" t="str">
        <f t="shared" si="15"/>
        <v/>
      </c>
      <c r="Q64" s="166" t="str">
        <f t="shared" si="15"/>
        <v/>
      </c>
      <c r="R64" s="166" t="str">
        <f t="shared" si="15"/>
        <v/>
      </c>
      <c r="S64" s="166" t="str">
        <f t="shared" si="15"/>
        <v/>
      </c>
      <c r="T64" s="166" t="str">
        <f t="shared" si="15"/>
        <v/>
      </c>
      <c r="U64" s="166" t="str">
        <f t="shared" si="15"/>
        <v/>
      </c>
      <c r="V64" s="166" t="str">
        <f t="shared" si="15"/>
        <v/>
      </c>
      <c r="W64" s="166" t="str">
        <f t="shared" si="15"/>
        <v/>
      </c>
      <c r="X64" s="166" t="str">
        <f t="shared" si="15"/>
        <v/>
      </c>
      <c r="Y64" s="166" t="str">
        <f t="shared" si="15"/>
        <v/>
      </c>
      <c r="Z64" s="166" t="str">
        <f t="shared" si="15"/>
        <v/>
      </c>
      <c r="AA64" s="166" t="str">
        <f t="shared" si="15"/>
        <v/>
      </c>
      <c r="AB64" s="166" t="str">
        <f t="shared" si="15"/>
        <v/>
      </c>
      <c r="AC64" s="166" t="str">
        <f t="shared" si="15"/>
        <v/>
      </c>
      <c r="AD64" s="166" t="str">
        <f t="shared" si="15"/>
        <v/>
      </c>
      <c r="AE64" s="166" t="str">
        <f t="shared" si="15"/>
        <v/>
      </c>
      <c r="AF64" s="166" t="str">
        <f t="shared" si="15"/>
        <v/>
      </c>
      <c r="AG64" s="166" t="str">
        <f t="shared" si="15"/>
        <v/>
      </c>
      <c r="AH64" s="166" t="str">
        <f t="shared" si="15"/>
        <v/>
      </c>
      <c r="AI64" s="166" t="str">
        <f t="shared" si="15"/>
        <v/>
      </c>
      <c r="AJ64" s="166" t="str">
        <f t="shared" si="15"/>
        <v/>
      </c>
      <c r="AK64" s="166" t="str">
        <f t="shared" si="15"/>
        <v/>
      </c>
      <c r="AL64" s="166" t="str">
        <f t="shared" si="15"/>
        <v/>
      </c>
      <c r="AM64" s="166" t="str">
        <f t="shared" si="15"/>
        <v/>
      </c>
      <c r="AN64" s="166" t="str">
        <f t="shared" si="15"/>
        <v/>
      </c>
      <c r="AO64" s="166" t="str">
        <f t="shared" ref="AO64:BF64" si="16">IF(LEN(AO3)*1&gt;0,IFERROR(AO63-AO62,0),"")</f>
        <v/>
      </c>
      <c r="AP64" s="166" t="str">
        <f t="shared" si="16"/>
        <v/>
      </c>
      <c r="AQ64" s="166" t="str">
        <f t="shared" si="16"/>
        <v/>
      </c>
      <c r="AR64" s="166" t="str">
        <f t="shared" si="16"/>
        <v/>
      </c>
      <c r="AS64" s="166" t="str">
        <f t="shared" si="16"/>
        <v/>
      </c>
      <c r="AT64" s="166" t="str">
        <f t="shared" si="16"/>
        <v/>
      </c>
      <c r="AU64" s="166" t="str">
        <f t="shared" si="16"/>
        <v/>
      </c>
      <c r="AV64" s="166" t="str">
        <f t="shared" si="16"/>
        <v/>
      </c>
      <c r="AW64" s="166" t="str">
        <f t="shared" si="16"/>
        <v/>
      </c>
      <c r="AX64" s="166" t="str">
        <f t="shared" si="16"/>
        <v/>
      </c>
      <c r="AY64" s="166" t="str">
        <f t="shared" si="16"/>
        <v/>
      </c>
      <c r="AZ64" s="166" t="str">
        <f t="shared" si="16"/>
        <v/>
      </c>
      <c r="BA64" s="166" t="str">
        <f t="shared" si="16"/>
        <v/>
      </c>
      <c r="BB64" s="166" t="str">
        <f t="shared" si="16"/>
        <v/>
      </c>
      <c r="BC64" s="166" t="str">
        <f t="shared" si="16"/>
        <v/>
      </c>
      <c r="BD64" s="166" t="str">
        <f t="shared" si="16"/>
        <v/>
      </c>
      <c r="BE64" s="166" t="str">
        <f t="shared" si="16"/>
        <v/>
      </c>
      <c r="BF64" s="166" t="str">
        <f t="shared" si="16"/>
        <v/>
      </c>
    </row>
    <row r="65" spans="4:58">
      <c r="D65" s="6" t="s">
        <v>729</v>
      </c>
      <c r="F65" s="19" t="s">
        <v>0</v>
      </c>
      <c r="I65" s="97" t="str">
        <f t="shared" ref="I65:AN65" si="17">IF(LEN(I3)*1&gt;0,IFERROR(I64/I63,0),"")</f>
        <v/>
      </c>
      <c r="J65" s="97" t="str">
        <f t="shared" si="17"/>
        <v/>
      </c>
      <c r="K65" s="97" t="str">
        <f t="shared" si="17"/>
        <v/>
      </c>
      <c r="L65" s="97" t="str">
        <f t="shared" si="17"/>
        <v/>
      </c>
      <c r="M65" s="97" t="str">
        <f t="shared" si="17"/>
        <v/>
      </c>
      <c r="N65" s="97" t="str">
        <f t="shared" si="17"/>
        <v/>
      </c>
      <c r="O65" s="97" t="str">
        <f t="shared" si="17"/>
        <v/>
      </c>
      <c r="P65" s="97" t="str">
        <f t="shared" si="17"/>
        <v/>
      </c>
      <c r="Q65" s="97" t="str">
        <f t="shared" si="17"/>
        <v/>
      </c>
      <c r="R65" s="97" t="str">
        <f t="shared" si="17"/>
        <v/>
      </c>
      <c r="S65" s="97" t="str">
        <f t="shared" si="17"/>
        <v/>
      </c>
      <c r="T65" s="97" t="str">
        <f t="shared" si="17"/>
        <v/>
      </c>
      <c r="U65" s="97" t="str">
        <f t="shared" si="17"/>
        <v/>
      </c>
      <c r="V65" s="97" t="str">
        <f t="shared" si="17"/>
        <v/>
      </c>
      <c r="W65" s="97" t="str">
        <f t="shared" si="17"/>
        <v/>
      </c>
      <c r="X65" s="97" t="str">
        <f t="shared" si="17"/>
        <v/>
      </c>
      <c r="Y65" s="97" t="str">
        <f t="shared" si="17"/>
        <v/>
      </c>
      <c r="Z65" s="97" t="str">
        <f t="shared" si="17"/>
        <v/>
      </c>
      <c r="AA65" s="97" t="str">
        <f t="shared" si="17"/>
        <v/>
      </c>
      <c r="AB65" s="97" t="str">
        <f t="shared" si="17"/>
        <v/>
      </c>
      <c r="AC65" s="97" t="str">
        <f t="shared" si="17"/>
        <v/>
      </c>
      <c r="AD65" s="97" t="str">
        <f t="shared" si="17"/>
        <v/>
      </c>
      <c r="AE65" s="97" t="str">
        <f t="shared" si="17"/>
        <v/>
      </c>
      <c r="AF65" s="97" t="str">
        <f t="shared" si="17"/>
        <v/>
      </c>
      <c r="AG65" s="97" t="str">
        <f t="shared" si="17"/>
        <v/>
      </c>
      <c r="AH65" s="97" t="str">
        <f t="shared" si="17"/>
        <v/>
      </c>
      <c r="AI65" s="97" t="str">
        <f t="shared" si="17"/>
        <v/>
      </c>
      <c r="AJ65" s="97" t="str">
        <f t="shared" si="17"/>
        <v/>
      </c>
      <c r="AK65" s="97" t="str">
        <f t="shared" si="17"/>
        <v/>
      </c>
      <c r="AL65" s="97" t="str">
        <f t="shared" si="17"/>
        <v/>
      </c>
      <c r="AM65" s="97" t="str">
        <f t="shared" si="17"/>
        <v/>
      </c>
      <c r="AN65" s="97" t="str">
        <f t="shared" si="17"/>
        <v/>
      </c>
      <c r="AO65" s="97" t="str">
        <f t="shared" ref="AO65:BF65" si="18">IF(LEN(AO3)*1&gt;0,IFERROR(AO64/AO63,0),"")</f>
        <v/>
      </c>
      <c r="AP65" s="97" t="str">
        <f t="shared" si="18"/>
        <v/>
      </c>
      <c r="AQ65" s="97" t="str">
        <f t="shared" si="18"/>
        <v/>
      </c>
      <c r="AR65" s="97" t="str">
        <f t="shared" si="18"/>
        <v/>
      </c>
      <c r="AS65" s="97" t="str">
        <f t="shared" si="18"/>
        <v/>
      </c>
      <c r="AT65" s="97" t="str">
        <f t="shared" si="18"/>
        <v/>
      </c>
      <c r="AU65" s="97" t="str">
        <f t="shared" si="18"/>
        <v/>
      </c>
      <c r="AV65" s="97" t="str">
        <f t="shared" si="18"/>
        <v/>
      </c>
      <c r="AW65" s="97" t="str">
        <f t="shared" si="18"/>
        <v/>
      </c>
      <c r="AX65" s="97" t="str">
        <f t="shared" si="18"/>
        <v/>
      </c>
      <c r="AY65" s="97" t="str">
        <f t="shared" si="18"/>
        <v/>
      </c>
      <c r="AZ65" s="97" t="str">
        <f t="shared" si="18"/>
        <v/>
      </c>
      <c r="BA65" s="97" t="str">
        <f t="shared" si="18"/>
        <v/>
      </c>
      <c r="BB65" s="97" t="str">
        <f t="shared" si="18"/>
        <v/>
      </c>
      <c r="BC65" s="97" t="str">
        <f t="shared" si="18"/>
        <v/>
      </c>
      <c r="BD65" s="97" t="str">
        <f t="shared" si="18"/>
        <v/>
      </c>
      <c r="BE65" s="97" t="str">
        <f t="shared" si="18"/>
        <v/>
      </c>
      <c r="BF65" s="97" t="str">
        <f t="shared" si="18"/>
        <v/>
      </c>
    </row>
    <row r="66" spans="4:58" ht="22.5" customHeight="1">
      <c r="I66" s="63" t="str">
        <f>IF(I$3=0,"",IF(I65&lt;0,"margin squeeze!",""))</f>
        <v/>
      </c>
      <c r="J66" s="63" t="str">
        <f t="shared" ref="J66:R66" si="19">IF(J$3=0,"",IF(J65&lt;0,"margin squeeze!",""))</f>
        <v/>
      </c>
      <c r="K66" s="63" t="str">
        <f t="shared" si="19"/>
        <v/>
      </c>
      <c r="L66" s="63" t="str">
        <f t="shared" si="19"/>
        <v/>
      </c>
      <c r="M66" s="63" t="str">
        <f t="shared" si="19"/>
        <v/>
      </c>
      <c r="N66" s="63" t="str">
        <f t="shared" si="19"/>
        <v/>
      </c>
      <c r="O66" s="63" t="str">
        <f t="shared" si="19"/>
        <v/>
      </c>
      <c r="P66" s="63" t="str">
        <f t="shared" si="19"/>
        <v/>
      </c>
      <c r="Q66" s="63" t="str">
        <f t="shared" si="19"/>
        <v/>
      </c>
      <c r="R66" s="63" t="str">
        <f t="shared" si="19"/>
        <v/>
      </c>
    </row>
    <row r="67" spans="4:58">
      <c r="F67"/>
      <c r="I67" s="64"/>
      <c r="J67" s="64"/>
      <c r="K67" s="64"/>
      <c r="L67" s="64"/>
      <c r="M67" s="64"/>
      <c r="N67" s="64"/>
      <c r="O67" s="64"/>
      <c r="P67" s="64"/>
      <c r="Q67" s="64"/>
      <c r="R67" s="64"/>
    </row>
    <row r="71" spans="4:58">
      <c r="E71" s="66"/>
    </row>
  </sheetData>
  <sheetProtection algorithmName="SHA-512" hashValue="GD/z25UZP6kYMmIQl9IS6t59BzB0RWiGV5el5CJrOXz/v8k/EYjYafZr/6bD9z/fzh+5jvfgJgHvKBBDnYIgZA==" saltValue="hWs9GxHvgN4aeLDJNuVTEQ==" spinCount="100000" sheet="1"/>
  <conditionalFormatting sqref="I15:BF15 I16">
    <cfRule type="cellIs" dxfId="5" priority="8" operator="lessThan">
      <formula>0</formula>
    </cfRule>
  </conditionalFormatting>
  <conditionalFormatting sqref="I64:BF64 I65">
    <cfRule type="cellIs" dxfId="4" priority="7" operator="lessThan">
      <formula>0</formula>
    </cfRule>
  </conditionalFormatting>
  <conditionalFormatting sqref="BC15:BF15">
    <cfRule type="cellIs" dxfId="3" priority="5" operator="lessThan">
      <formula>0</formula>
    </cfRule>
  </conditionalFormatting>
  <conditionalFormatting sqref="BC64:BF64">
    <cfRule type="cellIs" dxfId="2" priority="4" operator="lessThan">
      <formula>0</formula>
    </cfRule>
  </conditionalFormatting>
  <conditionalFormatting sqref="J65:BF65">
    <cfRule type="cellIs" dxfId="1" priority="1" operator="lessThan">
      <formula>0</formula>
    </cfRule>
  </conditionalFormatting>
  <conditionalFormatting sqref="J16:BF16">
    <cfRule type="cellIs" dxfId="0" priority="2" operator="lessThan">
      <formula>0</formula>
    </cfRule>
  </conditionalFormatting>
  <pageMargins left="0.70866141732283472" right="0.70866141732283472" top="0.78740157480314965" bottom="0.78740157480314965" header="0.31496062992125984" footer="0.31496062992125984"/>
  <pageSetup paperSize="8" scale="60" fitToHeight="2"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Saraksti!$B$9:$B$14</xm:f>
          </x14:formula1>
          <xm:sqref>F1</xm:sqref>
        </x14:dataValidation>
        <x14:dataValidation type="list" allowBlank="1" showInputMessage="1" showErrorMessage="1" xr:uid="{00000000-0002-0000-0300-000001000000}">
          <x14:formula1>
            <xm:f>Saraksti!$C$6:$C$7</xm:f>
          </x14:formula1>
          <xm:sqref>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6">
    <tabColor theme="3"/>
  </sheetPr>
  <dimension ref="A1:BF280"/>
  <sheetViews>
    <sheetView showGridLines="0" zoomScale="80" zoomScaleNormal="80" workbookViewId="0">
      <selection activeCell="F1" sqref="F1"/>
    </sheetView>
  </sheetViews>
  <sheetFormatPr defaultColWidth="11.42578125" defaultRowHeight="15"/>
  <cols>
    <col min="1" max="3" width="5.7109375" customWidth="1"/>
    <col min="4" max="4" width="7.5703125" customWidth="1"/>
    <col min="5" max="5" width="97.42578125" customWidth="1"/>
    <col min="6" max="6" width="18.28515625" style="19" customWidth="1"/>
    <col min="7" max="7" width="17.7109375" customWidth="1"/>
    <col min="8" max="8" width="21" customWidth="1"/>
    <col min="9" max="19" width="15.42578125" bestFit="1" customWidth="1"/>
    <col min="20" max="20" width="19.28515625" style="68" bestFit="1" customWidth="1"/>
    <col min="21" max="58" width="15.42578125" bestFit="1" customWidth="1"/>
  </cols>
  <sheetData>
    <row r="1" spans="2:58">
      <c r="B1" s="31"/>
      <c r="C1" s="31"/>
      <c r="D1" s="53" t="s">
        <v>699</v>
      </c>
      <c r="E1" s="67" t="str">
        <f>KOPSAVILKUMS!$E$1</f>
        <v>FTTH GPON piekļuve</v>
      </c>
      <c r="F1" s="67" t="str">
        <f>KOPSAVILKUMS!F1</f>
        <v>Reģionālā L3</v>
      </c>
    </row>
    <row r="2" spans="2:58">
      <c r="B2" s="31"/>
      <c r="C2" s="31"/>
      <c r="D2" s="53" t="s">
        <v>611</v>
      </c>
      <c r="E2" s="54">
        <f>MATCH(E1,Saraksti!C6:C7,0)</f>
        <v>2</v>
      </c>
      <c r="F2"/>
    </row>
    <row r="3" spans="2:58">
      <c r="H3" s="18" t="s">
        <v>700</v>
      </c>
      <c r="I3" s="109">
        <v>1</v>
      </c>
      <c r="J3" s="109">
        <v>2</v>
      </c>
      <c r="K3" s="109">
        <v>3</v>
      </c>
      <c r="L3" s="109">
        <v>4</v>
      </c>
      <c r="M3" s="109">
        <v>5</v>
      </c>
      <c r="N3" s="109">
        <v>6</v>
      </c>
      <c r="O3" s="109">
        <v>7</v>
      </c>
      <c r="P3" s="109">
        <v>8</v>
      </c>
      <c r="Q3" s="109">
        <v>9</v>
      </c>
      <c r="R3" s="109">
        <v>10</v>
      </c>
      <c r="S3" s="109">
        <v>11</v>
      </c>
      <c r="T3" s="109">
        <v>12</v>
      </c>
      <c r="U3" s="109">
        <v>13</v>
      </c>
      <c r="V3" s="109">
        <v>14</v>
      </c>
      <c r="W3" s="109">
        <v>15</v>
      </c>
      <c r="X3" s="109">
        <v>16</v>
      </c>
      <c r="Y3" s="109">
        <v>17</v>
      </c>
      <c r="Z3" s="109">
        <v>18</v>
      </c>
      <c r="AA3" s="109">
        <v>19</v>
      </c>
      <c r="AB3" s="109">
        <v>20</v>
      </c>
      <c r="AC3" s="109">
        <v>21</v>
      </c>
      <c r="AD3" s="109">
        <v>22</v>
      </c>
      <c r="AE3" s="109">
        <v>23</v>
      </c>
      <c r="AF3" s="109">
        <v>24</v>
      </c>
      <c r="AG3" s="109">
        <v>25</v>
      </c>
      <c r="AH3" s="109">
        <v>26</v>
      </c>
      <c r="AI3" s="109">
        <v>27</v>
      </c>
      <c r="AJ3" s="109">
        <v>28</v>
      </c>
      <c r="AK3" s="109">
        <v>29</v>
      </c>
      <c r="AL3" s="109">
        <v>30</v>
      </c>
      <c r="AM3" s="109">
        <v>31</v>
      </c>
      <c r="AN3" s="109">
        <v>32</v>
      </c>
      <c r="AO3" s="109">
        <v>33</v>
      </c>
      <c r="AP3" s="109">
        <v>34</v>
      </c>
      <c r="AQ3" s="109">
        <v>35</v>
      </c>
      <c r="AR3" s="109">
        <v>36</v>
      </c>
      <c r="AS3" s="109">
        <v>37</v>
      </c>
      <c r="AT3" s="109">
        <v>38</v>
      </c>
      <c r="AU3" s="109">
        <v>39</v>
      </c>
      <c r="AV3" s="109">
        <v>40</v>
      </c>
      <c r="AW3" s="109">
        <v>41</v>
      </c>
      <c r="AX3" s="109">
        <v>42</v>
      </c>
      <c r="AY3" s="109">
        <v>43</v>
      </c>
      <c r="AZ3" s="109">
        <v>44</v>
      </c>
      <c r="BA3" s="109">
        <v>45</v>
      </c>
      <c r="BB3" s="109">
        <v>46</v>
      </c>
      <c r="BC3" s="109">
        <v>47</v>
      </c>
      <c r="BD3" s="109">
        <v>48</v>
      </c>
      <c r="BE3" s="109">
        <v>49</v>
      </c>
      <c r="BF3" s="109">
        <v>50</v>
      </c>
    </row>
    <row r="4" spans="2:58">
      <c r="I4" s="51"/>
      <c r="J4" s="51"/>
      <c r="K4" s="51"/>
      <c r="L4" s="51"/>
      <c r="M4" s="51"/>
      <c r="N4" s="51"/>
      <c r="O4" s="51"/>
      <c r="P4" s="51"/>
      <c r="Q4" s="51"/>
      <c r="R4" s="51"/>
      <c r="S4" s="51"/>
    </row>
    <row r="5" spans="2:58">
      <c r="D5" s="69" t="s">
        <v>701</v>
      </c>
      <c r="E5" s="70"/>
      <c r="H5" s="105"/>
      <c r="I5" s="55">
        <f>INDEX(Datu_ievade!$D$7:$BB$8,$E$2,I$3+1)</f>
        <v>0</v>
      </c>
      <c r="J5" s="55">
        <f>INDEX(Datu_ievade!$D$7:$BB$8,$E$2,J$3+1)</f>
        <v>0</v>
      </c>
      <c r="K5" s="55">
        <f>INDEX(Datu_ievade!$D$7:$BB$8,$E$2,K$3+1)</f>
        <v>0</v>
      </c>
      <c r="L5" s="55">
        <f>INDEX(Datu_ievade!$D$7:$BB$8,$E$2,L$3+1)</f>
        <v>0</v>
      </c>
      <c r="M5" s="55">
        <f>INDEX(Datu_ievade!$D$7:$BB$8,$E$2,M$3+1)</f>
        <v>0</v>
      </c>
      <c r="N5" s="55">
        <f>INDEX(Datu_ievade!$D$7:$BB$8,$E$2,N$3+1)</f>
        <v>0</v>
      </c>
      <c r="O5" s="55">
        <f>INDEX(Datu_ievade!$D$7:$BB$8,$E$2,O$3+1)</f>
        <v>0</v>
      </c>
      <c r="P5" s="55">
        <f>INDEX(Datu_ievade!$D$7:$BB$8,$E$2,P$3+1)</f>
        <v>0</v>
      </c>
      <c r="Q5" s="55">
        <f>INDEX(Datu_ievade!$D$7:$BB$8,$E$2,Q$3+1)</f>
        <v>0</v>
      </c>
      <c r="R5" s="55">
        <f>INDEX(Datu_ievade!$D$7:$BB$8,$E$2,R$3+1)</f>
        <v>0</v>
      </c>
      <c r="S5" s="55">
        <f>INDEX(Datu_ievade!$D$7:$BB$8,$E$2,S$3+1)</f>
        <v>0</v>
      </c>
      <c r="T5" s="55">
        <f>INDEX(Datu_ievade!$D$7:$BB$8,$E$2,T$3+1)</f>
        <v>0</v>
      </c>
      <c r="U5" s="55">
        <f>INDEX(Datu_ievade!$D$7:$BB$8,$E$2,U$3+1)</f>
        <v>0</v>
      </c>
      <c r="V5" s="55">
        <f>INDEX(Datu_ievade!$D$7:$BB$8,$E$2,V$3+1)</f>
        <v>0</v>
      </c>
      <c r="W5" s="55">
        <f>INDEX(Datu_ievade!$D$7:$BB$8,$E$2,W$3+1)</f>
        <v>0</v>
      </c>
      <c r="X5" s="55">
        <f>INDEX(Datu_ievade!$D$7:$BB$8,$E$2,X$3+1)</f>
        <v>0</v>
      </c>
      <c r="Y5" s="55">
        <f>INDEX(Datu_ievade!$D$7:$BB$8,$E$2,Y$3+1)</f>
        <v>0</v>
      </c>
      <c r="Z5" s="55">
        <f>INDEX(Datu_ievade!$D$7:$BB$8,$E$2,Z$3+1)</f>
        <v>0</v>
      </c>
      <c r="AA5" s="55">
        <f>INDEX(Datu_ievade!$D$7:$BB$8,$E$2,AA$3+1)</f>
        <v>0</v>
      </c>
      <c r="AB5" s="55">
        <f>INDEX(Datu_ievade!$D$7:$BB$8,$E$2,AB$3+1)</f>
        <v>0</v>
      </c>
      <c r="AC5" s="55">
        <f>INDEX(Datu_ievade!$D$7:$BB$8,$E$2,AC$3+1)</f>
        <v>0</v>
      </c>
      <c r="AD5" s="55">
        <f>INDEX(Datu_ievade!$D$7:$BB$8,$E$2,AD$3+1)</f>
        <v>0</v>
      </c>
      <c r="AE5" s="55">
        <f>INDEX(Datu_ievade!$D$7:$BB$8,$E$2,AE$3+1)</f>
        <v>0</v>
      </c>
      <c r="AF5" s="55">
        <f>INDEX(Datu_ievade!$D$7:$BB$8,$E$2,AF$3+1)</f>
        <v>0</v>
      </c>
      <c r="AG5" s="55">
        <f>INDEX(Datu_ievade!$D$7:$BB$8,$E$2,AG$3+1)</f>
        <v>0</v>
      </c>
      <c r="AH5" s="55">
        <f>INDEX(Datu_ievade!$D$7:$BB$8,$E$2,AH$3+1)</f>
        <v>0</v>
      </c>
      <c r="AI5" s="55">
        <f>INDEX(Datu_ievade!$D$7:$BB$8,$E$2,AI$3+1)</f>
        <v>0</v>
      </c>
      <c r="AJ5" s="55">
        <f>INDEX(Datu_ievade!$D$7:$BB$8,$E$2,AJ$3+1)</f>
        <v>0</v>
      </c>
      <c r="AK5" s="55">
        <f>INDEX(Datu_ievade!$D$7:$BB$8,$E$2,AK$3+1)</f>
        <v>0</v>
      </c>
      <c r="AL5" s="55">
        <f>INDEX(Datu_ievade!$D$7:$BB$8,$E$2,AL$3+1)</f>
        <v>0</v>
      </c>
      <c r="AM5" s="55">
        <f>INDEX(Datu_ievade!$D$7:$BB$8,$E$2,AM$3+1)</f>
        <v>0</v>
      </c>
      <c r="AN5" s="55">
        <f>INDEX(Datu_ievade!$D$7:$BB$8,$E$2,AN$3+1)</f>
        <v>0</v>
      </c>
      <c r="AO5" s="55">
        <f>INDEX(Datu_ievade!$D$7:$BB$8,$E$2,AO$3+1)</f>
        <v>0</v>
      </c>
      <c r="AP5" s="55">
        <f>INDEX(Datu_ievade!$D$7:$BB$8,$E$2,AP$3+1)</f>
        <v>0</v>
      </c>
      <c r="AQ5" s="55">
        <f>INDEX(Datu_ievade!$D$7:$BB$8,$E$2,AQ$3+1)</f>
        <v>0</v>
      </c>
      <c r="AR5" s="55">
        <f>INDEX(Datu_ievade!$D$7:$BB$8,$E$2,AR$3+1)</f>
        <v>0</v>
      </c>
      <c r="AS5" s="55">
        <f>INDEX(Datu_ievade!$D$7:$BB$8,$E$2,AS$3+1)</f>
        <v>0</v>
      </c>
      <c r="AT5" s="55">
        <f>INDEX(Datu_ievade!$D$7:$BB$8,$E$2,AT$3+1)</f>
        <v>0</v>
      </c>
      <c r="AU5" s="55">
        <f>INDEX(Datu_ievade!$D$7:$BB$8,$E$2,AU$3+1)</f>
        <v>0</v>
      </c>
      <c r="AV5" s="55">
        <f>INDEX(Datu_ievade!$D$7:$BB$8,$E$2,AV$3+1)</f>
        <v>0</v>
      </c>
      <c r="AW5" s="55">
        <f>INDEX(Datu_ievade!$D$7:$BB$8,$E$2,AW$3+1)</f>
        <v>0</v>
      </c>
      <c r="AX5" s="55">
        <f>INDEX(Datu_ievade!$D$7:$BB$8,$E$2,AX$3+1)</f>
        <v>0</v>
      </c>
      <c r="AY5" s="55">
        <f>INDEX(Datu_ievade!$D$7:$BB$8,$E$2,AY$3+1)</f>
        <v>0</v>
      </c>
      <c r="AZ5" s="55">
        <f>INDEX(Datu_ievade!$D$7:$BB$8,$E$2,AZ$3+1)</f>
        <v>0</v>
      </c>
      <c r="BA5" s="55">
        <f>INDEX(Datu_ievade!$D$7:$BB$8,$E$2,BA$3+1)</f>
        <v>0</v>
      </c>
      <c r="BB5" s="55">
        <f>INDEX(Datu_ievade!$D$7:$BB$8,$E$2,BB$3+1)</f>
        <v>0</v>
      </c>
      <c r="BC5" s="55">
        <f>INDEX(Datu_ievade!$D$7:$BB$8,$E$2,BC$3+1)</f>
        <v>0</v>
      </c>
      <c r="BD5" s="55">
        <f>INDEX(Datu_ievade!$D$7:$BB$8,$E$2,BD$3+1)</f>
        <v>0</v>
      </c>
      <c r="BE5" s="55">
        <f>INDEX(Datu_ievade!$D$7:$BB$8,$E$2,BE$3+1)</f>
        <v>0</v>
      </c>
      <c r="BF5" s="55">
        <f>INDEX(Datu_ievade!$D$7:$BB$8,$E$2,BF$3+1)</f>
        <v>0</v>
      </c>
    </row>
    <row r="6" spans="2:58">
      <c r="F6" s="51" t="s">
        <v>687</v>
      </c>
      <c r="H6" s="51"/>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row>
    <row r="7" spans="2:58" s="105" customFormat="1">
      <c r="C7" s="105" t="s">
        <v>608</v>
      </c>
      <c r="F7" s="51" t="s">
        <v>3</v>
      </c>
      <c r="H7" s="51"/>
      <c r="I7" s="75" t="e">
        <f>ROUNDUP(INDEX(Datu_ievade!$D$12:$BB$13,$E$2,I$3+1)*Datu_ievade!$E$269,0)</f>
        <v>#DIV/0!</v>
      </c>
      <c r="J7" s="230" t="e">
        <f>ROUNDUP(INDEX(Datu_ievade!$D$12:$BB$13,$E$2,J$3+1)*Datu_ievade!$E$269,0)</f>
        <v>#DIV/0!</v>
      </c>
      <c r="K7" s="230" t="e">
        <f>ROUNDUP(INDEX(Datu_ievade!$D$12:$BB$13,$E$2,K$3+1)*Datu_ievade!$E$269,0)</f>
        <v>#DIV/0!</v>
      </c>
      <c r="L7" s="230" t="e">
        <f>ROUNDUP(INDEX(Datu_ievade!$D$12:$BB$13,$E$2,L$3+1)*Datu_ievade!$E$269,0)</f>
        <v>#DIV/0!</v>
      </c>
      <c r="M7" s="230" t="e">
        <f>ROUNDUP(INDEX(Datu_ievade!$D$12:$BB$13,$E$2,M$3+1)*Datu_ievade!$E$269,0)</f>
        <v>#DIV/0!</v>
      </c>
      <c r="N7" s="230" t="e">
        <f>ROUNDUP(INDEX(Datu_ievade!$D$12:$BB$13,$E$2,N$3+1)*Datu_ievade!$E$269,0)</f>
        <v>#DIV/0!</v>
      </c>
      <c r="O7" s="230" t="e">
        <f>ROUNDUP(INDEX(Datu_ievade!$D$12:$BB$13,$E$2,O$3+1)*Datu_ievade!$E$269,0)</f>
        <v>#DIV/0!</v>
      </c>
      <c r="P7" s="230" t="e">
        <f>ROUNDUP(INDEX(Datu_ievade!$D$12:$BB$13,$E$2,P$3+1)*Datu_ievade!$E$269,0)</f>
        <v>#DIV/0!</v>
      </c>
      <c r="Q7" s="230" t="e">
        <f>ROUNDUP(INDEX(Datu_ievade!$D$12:$BB$13,$E$2,Q$3+1)*Datu_ievade!$E$269,0)</f>
        <v>#DIV/0!</v>
      </c>
      <c r="R7" s="230" t="e">
        <f>ROUNDUP(INDEX(Datu_ievade!$D$12:$BB$13,$E$2,R$3+1)*Datu_ievade!$E$269,0)</f>
        <v>#DIV/0!</v>
      </c>
      <c r="S7" s="230" t="e">
        <f>ROUNDUP(INDEX(Datu_ievade!$D$12:$BB$13,$E$2,S$3+1)*Datu_ievade!$E$269,0)</f>
        <v>#DIV/0!</v>
      </c>
      <c r="T7" s="230" t="e">
        <f>ROUNDUP(INDEX(Datu_ievade!$D$12:$BB$13,$E$2,T$3+1)*Datu_ievade!$E$269,0)</f>
        <v>#DIV/0!</v>
      </c>
      <c r="U7" s="230" t="e">
        <f>ROUNDUP(INDEX(Datu_ievade!$D$12:$BB$13,$E$2,U$3+1)*Datu_ievade!$E$269,0)</f>
        <v>#DIV/0!</v>
      </c>
      <c r="V7" s="230" t="e">
        <f>ROUNDUP(INDEX(Datu_ievade!$D$12:$BB$13,$E$2,V$3+1)*Datu_ievade!$E$269,0)</f>
        <v>#DIV/0!</v>
      </c>
      <c r="W7" s="230" t="e">
        <f>ROUNDUP(INDEX(Datu_ievade!$D$12:$BB$13,$E$2,W$3+1)*Datu_ievade!$E$269,0)</f>
        <v>#DIV/0!</v>
      </c>
      <c r="X7" s="230" t="e">
        <f>ROUNDUP(INDEX(Datu_ievade!$D$12:$BB$13,$E$2,X$3+1)*Datu_ievade!$E$269,0)</f>
        <v>#DIV/0!</v>
      </c>
      <c r="Y7" s="230" t="e">
        <f>ROUNDUP(INDEX(Datu_ievade!$D$12:$BB$13,$E$2,Y$3+1)*Datu_ievade!$E$269,0)</f>
        <v>#DIV/0!</v>
      </c>
      <c r="Z7" s="230" t="e">
        <f>ROUNDUP(INDEX(Datu_ievade!$D$12:$BB$13,$E$2,Z$3+1)*Datu_ievade!$E$269,0)</f>
        <v>#DIV/0!</v>
      </c>
      <c r="AA7" s="230" t="e">
        <f>ROUNDUP(INDEX(Datu_ievade!$D$12:$BB$13,$E$2,AA$3+1)*Datu_ievade!$E$269,0)</f>
        <v>#DIV/0!</v>
      </c>
      <c r="AB7" s="230" t="e">
        <f>ROUNDUP(INDEX(Datu_ievade!$D$12:$BB$13,$E$2,AB$3+1)*Datu_ievade!$E$269,0)</f>
        <v>#DIV/0!</v>
      </c>
      <c r="AC7" s="230" t="e">
        <f>ROUNDUP(INDEX(Datu_ievade!$D$12:$BB$13,$E$2,AC$3+1)*Datu_ievade!$E$269,0)</f>
        <v>#DIV/0!</v>
      </c>
      <c r="AD7" s="230" t="e">
        <f>ROUNDUP(INDEX(Datu_ievade!$D$12:$BB$13,$E$2,AD$3+1)*Datu_ievade!$E$269,0)</f>
        <v>#DIV/0!</v>
      </c>
      <c r="AE7" s="230" t="e">
        <f>ROUNDUP(INDEX(Datu_ievade!$D$12:$BB$13,$E$2,AE$3+1)*Datu_ievade!$E$269,0)</f>
        <v>#DIV/0!</v>
      </c>
      <c r="AF7" s="230" t="e">
        <f>ROUNDUP(INDEX(Datu_ievade!$D$12:$BB$13,$E$2,AF$3+1)*Datu_ievade!$E$269,0)</f>
        <v>#DIV/0!</v>
      </c>
      <c r="AG7" s="230" t="e">
        <f>ROUNDUP(INDEX(Datu_ievade!$D$12:$BB$13,$E$2,AG$3+1)*Datu_ievade!$E$269,0)</f>
        <v>#DIV/0!</v>
      </c>
      <c r="AH7" s="230" t="e">
        <f>ROUNDUP(INDEX(Datu_ievade!$D$12:$BB$13,$E$2,AH$3+1)*Datu_ievade!$E$269,0)</f>
        <v>#DIV/0!</v>
      </c>
      <c r="AI7" s="230" t="e">
        <f>ROUNDUP(INDEX(Datu_ievade!$D$12:$BB$13,$E$2,AI$3+1)*Datu_ievade!$E$269,0)</f>
        <v>#DIV/0!</v>
      </c>
      <c r="AJ7" s="230" t="e">
        <f>ROUNDUP(INDEX(Datu_ievade!$D$12:$BB$13,$E$2,AJ$3+1)*Datu_ievade!$E$269,0)</f>
        <v>#DIV/0!</v>
      </c>
      <c r="AK7" s="230" t="e">
        <f>ROUNDUP(INDEX(Datu_ievade!$D$12:$BB$13,$E$2,AK$3+1)*Datu_ievade!$E$269,0)</f>
        <v>#DIV/0!</v>
      </c>
      <c r="AL7" s="230" t="e">
        <f>ROUNDUP(INDEX(Datu_ievade!$D$12:$BB$13,$E$2,AL$3+1)*Datu_ievade!$E$269,0)</f>
        <v>#DIV/0!</v>
      </c>
      <c r="AM7" s="230" t="e">
        <f>ROUNDUP(INDEX(Datu_ievade!$D$12:$BB$13,$E$2,AM$3+1)*Datu_ievade!$E$269,0)</f>
        <v>#DIV/0!</v>
      </c>
      <c r="AN7" s="230" t="e">
        <f>ROUNDUP(INDEX(Datu_ievade!$D$12:$BB$13,$E$2,AN$3+1)*Datu_ievade!$E$269,0)</f>
        <v>#DIV/0!</v>
      </c>
      <c r="AO7" s="230" t="e">
        <f>ROUNDUP(INDEX(Datu_ievade!$D$12:$BB$13,$E$2,AO$3+1)*Datu_ievade!$E$269,0)</f>
        <v>#DIV/0!</v>
      </c>
      <c r="AP7" s="230" t="e">
        <f>ROUNDUP(INDEX(Datu_ievade!$D$12:$BB$13,$E$2,AP$3+1)*Datu_ievade!$E$269,0)</f>
        <v>#DIV/0!</v>
      </c>
      <c r="AQ7" s="230" t="e">
        <f>ROUNDUP(INDEX(Datu_ievade!$D$12:$BB$13,$E$2,AQ$3+1)*Datu_ievade!$E$269,0)</f>
        <v>#DIV/0!</v>
      </c>
      <c r="AR7" s="230" t="e">
        <f>ROUNDUP(INDEX(Datu_ievade!$D$12:$BB$13,$E$2,AR$3+1)*Datu_ievade!$E$269,0)</f>
        <v>#DIV/0!</v>
      </c>
      <c r="AS7" s="230" t="e">
        <f>ROUNDUP(INDEX(Datu_ievade!$D$12:$BB$13,$E$2,AS$3+1)*Datu_ievade!$E$269,0)</f>
        <v>#DIV/0!</v>
      </c>
      <c r="AT7" s="230" t="e">
        <f>ROUNDUP(INDEX(Datu_ievade!$D$12:$BB$13,$E$2,AT$3+1)*Datu_ievade!$E$269,0)</f>
        <v>#DIV/0!</v>
      </c>
      <c r="AU7" s="230" t="e">
        <f>ROUNDUP(INDEX(Datu_ievade!$D$12:$BB$13,$E$2,AU$3+1)*Datu_ievade!$E$269,0)</f>
        <v>#DIV/0!</v>
      </c>
      <c r="AV7" s="230" t="e">
        <f>ROUNDUP(INDEX(Datu_ievade!$D$12:$BB$13,$E$2,AV$3+1)*Datu_ievade!$E$269,0)</f>
        <v>#DIV/0!</v>
      </c>
      <c r="AW7" s="230" t="e">
        <f>ROUNDUP(INDEX(Datu_ievade!$D$12:$BB$13,$E$2,AW$3+1)*Datu_ievade!$E$269,0)</f>
        <v>#DIV/0!</v>
      </c>
      <c r="AX7" s="230" t="e">
        <f>ROUNDUP(INDEX(Datu_ievade!$D$12:$BB$13,$E$2,AX$3+1)*Datu_ievade!$E$269,0)</f>
        <v>#DIV/0!</v>
      </c>
      <c r="AY7" s="230" t="e">
        <f>ROUNDUP(INDEX(Datu_ievade!$D$12:$BB$13,$E$2,AY$3+1)*Datu_ievade!$E$269,0)</f>
        <v>#DIV/0!</v>
      </c>
      <c r="AZ7" s="230" t="e">
        <f>ROUNDUP(INDEX(Datu_ievade!$D$12:$BB$13,$E$2,AZ$3+1)*Datu_ievade!$E$269,0)</f>
        <v>#DIV/0!</v>
      </c>
      <c r="BA7" s="230" t="e">
        <f>ROUNDUP(INDEX(Datu_ievade!$D$12:$BB$13,$E$2,BA$3+1)*Datu_ievade!$E$269,0)</f>
        <v>#DIV/0!</v>
      </c>
      <c r="BB7" s="230" t="e">
        <f>ROUNDUP(INDEX(Datu_ievade!$D$12:$BB$13,$E$2,BB$3+1)*Datu_ievade!$E$269,0)</f>
        <v>#DIV/0!</v>
      </c>
      <c r="BC7" s="230" t="e">
        <f>ROUNDUP(INDEX(Datu_ievade!$D$12:$BB$13,$E$2,BC$3+1)*Datu_ievade!$E$269,0)</f>
        <v>#DIV/0!</v>
      </c>
      <c r="BD7" s="230" t="e">
        <f>ROUNDUP(INDEX(Datu_ievade!$D$12:$BB$13,$E$2,BD$3+1)*Datu_ievade!$E$269,0)</f>
        <v>#DIV/0!</v>
      </c>
      <c r="BE7" s="230" t="e">
        <f>ROUNDUP(INDEX(Datu_ievade!$D$12:$BB$13,$E$2,BE$3+1)*Datu_ievade!$E$269,0)</f>
        <v>#DIV/0!</v>
      </c>
      <c r="BF7" s="230" t="e">
        <f>ROUNDUP(INDEX(Datu_ievade!$D$12:$BB$13,$E$2,BF$3+1)*Datu_ievade!$E$269,0)</f>
        <v>#DIV/0!</v>
      </c>
    </row>
    <row r="8" spans="2:58">
      <c r="C8" t="s">
        <v>862</v>
      </c>
      <c r="F8" s="19" t="s">
        <v>695</v>
      </c>
      <c r="I8" s="86">
        <f>INDEX(Datu_ievade!$D$47:$BB$48,$E$2,I$3+1)</f>
        <v>0</v>
      </c>
      <c r="J8" s="86">
        <f>INDEX(Datu_ievade!$D$47:$BB$48,$E$2,J$3+1)</f>
        <v>0</v>
      </c>
      <c r="K8" s="86">
        <f>INDEX(Datu_ievade!$D$47:$BB$48,$E$2,K$3+1)</f>
        <v>0</v>
      </c>
      <c r="L8" s="86">
        <f>INDEX(Datu_ievade!$D$47:$BB$48,$E$2,L$3+1)</f>
        <v>0</v>
      </c>
      <c r="M8" s="86">
        <f>INDEX(Datu_ievade!$D$47:$BB$48,$E$2,M$3+1)</f>
        <v>0</v>
      </c>
      <c r="N8" s="86">
        <f>INDEX(Datu_ievade!$D$47:$BB$48,$E$2,N$3+1)</f>
        <v>0</v>
      </c>
      <c r="O8" s="86">
        <f>INDEX(Datu_ievade!$D$47:$BB$48,$E$2,O$3+1)</f>
        <v>0</v>
      </c>
      <c r="P8" s="86">
        <f>INDEX(Datu_ievade!$D$47:$BB$48,$E$2,P$3+1)</f>
        <v>0</v>
      </c>
      <c r="Q8" s="86">
        <f>INDEX(Datu_ievade!$D$47:$BB$48,$E$2,Q$3+1)</f>
        <v>0</v>
      </c>
      <c r="R8" s="86">
        <f>INDEX(Datu_ievade!$D$47:$BB$48,$E$2,R$3+1)</f>
        <v>0</v>
      </c>
      <c r="S8" s="86">
        <f>INDEX(Datu_ievade!$D$47:$BB$48,$E$2,S$3+1)</f>
        <v>0</v>
      </c>
      <c r="T8" s="86">
        <f>INDEX(Datu_ievade!$D$47:$BB$48,$E$2,T$3+1)</f>
        <v>0</v>
      </c>
      <c r="U8" s="86">
        <f>INDEX(Datu_ievade!$D$47:$BB$48,$E$2,U$3+1)</f>
        <v>0</v>
      </c>
      <c r="V8" s="86">
        <f>INDEX(Datu_ievade!$D$47:$BB$48,$E$2,V$3+1)</f>
        <v>0</v>
      </c>
      <c r="W8" s="86">
        <f>INDEX(Datu_ievade!$D$47:$BB$48,$E$2,W$3+1)</f>
        <v>0</v>
      </c>
      <c r="X8" s="86">
        <f>INDEX(Datu_ievade!$D$47:$BB$48,$E$2,X$3+1)</f>
        <v>0</v>
      </c>
      <c r="Y8" s="86">
        <f>INDEX(Datu_ievade!$D$47:$BB$48,$E$2,Y$3+1)</f>
        <v>0</v>
      </c>
      <c r="Z8" s="86">
        <f>INDEX(Datu_ievade!$D$47:$BB$48,$E$2,Z$3+1)</f>
        <v>0</v>
      </c>
      <c r="AA8" s="86">
        <f>INDEX(Datu_ievade!$D$47:$BB$48,$E$2,AA$3+1)</f>
        <v>0</v>
      </c>
      <c r="AB8" s="86">
        <f>INDEX(Datu_ievade!$D$47:$BB$48,$E$2,AB$3+1)</f>
        <v>0</v>
      </c>
      <c r="AC8" s="86">
        <f>INDEX(Datu_ievade!$D$47:$BB$48,$E$2,AC$3+1)</f>
        <v>0</v>
      </c>
      <c r="AD8" s="86">
        <f>INDEX(Datu_ievade!$D$47:$BB$48,$E$2,AD$3+1)</f>
        <v>0</v>
      </c>
      <c r="AE8" s="86">
        <f>INDEX(Datu_ievade!$D$47:$BB$48,$E$2,AE$3+1)</f>
        <v>0</v>
      </c>
      <c r="AF8" s="86">
        <f>INDEX(Datu_ievade!$D$47:$BB$48,$E$2,AF$3+1)</f>
        <v>0</v>
      </c>
      <c r="AG8" s="86">
        <f>INDEX(Datu_ievade!$D$47:$BB$48,$E$2,AG$3+1)</f>
        <v>0</v>
      </c>
      <c r="AH8" s="86">
        <f>INDEX(Datu_ievade!$D$47:$BB$48,$E$2,AH$3+1)</f>
        <v>0</v>
      </c>
      <c r="AI8" s="86">
        <f>INDEX(Datu_ievade!$D$47:$BB$48,$E$2,AI$3+1)</f>
        <v>0</v>
      </c>
      <c r="AJ8" s="86">
        <f>INDEX(Datu_ievade!$D$47:$BB$48,$E$2,AJ$3+1)</f>
        <v>0</v>
      </c>
      <c r="AK8" s="86">
        <f>INDEX(Datu_ievade!$D$47:$BB$48,$E$2,AK$3+1)</f>
        <v>0</v>
      </c>
      <c r="AL8" s="86">
        <f>INDEX(Datu_ievade!$D$47:$BB$48,$E$2,AL$3+1)</f>
        <v>0</v>
      </c>
      <c r="AM8" s="86">
        <f>INDEX(Datu_ievade!$D$47:$BB$48,$E$2,AM$3+1)</f>
        <v>0</v>
      </c>
      <c r="AN8" s="86">
        <f>INDEX(Datu_ievade!$D$47:$BB$48,$E$2,AN$3+1)</f>
        <v>0</v>
      </c>
      <c r="AO8" s="86">
        <f>INDEX(Datu_ievade!$D$47:$BB$48,$E$2,AO$3+1)</f>
        <v>0</v>
      </c>
      <c r="AP8" s="86">
        <f>INDEX(Datu_ievade!$D$47:$BB$48,$E$2,AP$3+1)</f>
        <v>0</v>
      </c>
      <c r="AQ8" s="86">
        <f>INDEX(Datu_ievade!$D$47:$BB$48,$E$2,AQ$3+1)</f>
        <v>0</v>
      </c>
      <c r="AR8" s="86">
        <f>INDEX(Datu_ievade!$D$47:$BB$48,$E$2,AR$3+1)</f>
        <v>0</v>
      </c>
      <c r="AS8" s="86">
        <f>INDEX(Datu_ievade!$D$47:$BB$48,$E$2,AS$3+1)</f>
        <v>0</v>
      </c>
      <c r="AT8" s="86">
        <f>INDEX(Datu_ievade!$D$47:$BB$48,$E$2,AT$3+1)</f>
        <v>0</v>
      </c>
      <c r="AU8" s="86">
        <f>INDEX(Datu_ievade!$D$47:$BB$48,$E$2,AU$3+1)</f>
        <v>0</v>
      </c>
      <c r="AV8" s="86">
        <f>INDEX(Datu_ievade!$D$47:$BB$48,$E$2,AV$3+1)</f>
        <v>0</v>
      </c>
      <c r="AW8" s="86">
        <f>INDEX(Datu_ievade!$D$47:$BB$48,$E$2,AW$3+1)</f>
        <v>0</v>
      </c>
      <c r="AX8" s="86">
        <f>INDEX(Datu_ievade!$D$47:$BB$48,$E$2,AX$3+1)</f>
        <v>0</v>
      </c>
      <c r="AY8" s="86">
        <f>INDEX(Datu_ievade!$D$47:$BB$48,$E$2,AY$3+1)</f>
        <v>0</v>
      </c>
      <c r="AZ8" s="86">
        <f>INDEX(Datu_ievade!$D$47:$BB$48,$E$2,AZ$3+1)</f>
        <v>0</v>
      </c>
      <c r="BA8" s="86">
        <f>INDEX(Datu_ievade!$D$47:$BB$48,$E$2,BA$3+1)</f>
        <v>0</v>
      </c>
      <c r="BB8" s="86">
        <f>INDEX(Datu_ievade!$D$47:$BB$48,$E$2,BB$3+1)</f>
        <v>0</v>
      </c>
      <c r="BC8" s="86">
        <f>INDEX(Datu_ievade!$D$47:$BB$48,$E$2,BC$3+1)</f>
        <v>0</v>
      </c>
      <c r="BD8" s="86">
        <f>INDEX(Datu_ievade!$D$47:$BB$48,$E$2,BD$3+1)</f>
        <v>0</v>
      </c>
      <c r="BE8" s="86">
        <f>INDEX(Datu_ievade!$D$47:$BB$48,$E$2,BE$3+1)</f>
        <v>0</v>
      </c>
      <c r="BF8" s="86">
        <f>INDEX(Datu_ievade!$D$47:$BB$48,$E$2,BF$3+1)</f>
        <v>0</v>
      </c>
    </row>
    <row r="9" spans="2:58">
      <c r="C9" t="s">
        <v>694</v>
      </c>
      <c r="F9" s="19" t="s">
        <v>0</v>
      </c>
      <c r="I9" s="84">
        <f>Datu_ievade!$E$257</f>
        <v>0</v>
      </c>
      <c r="J9" s="84">
        <f>Datu_ievade!$E$257</f>
        <v>0</v>
      </c>
      <c r="K9" s="84">
        <f>Datu_ievade!$E$257</f>
        <v>0</v>
      </c>
      <c r="L9" s="84">
        <f>Datu_ievade!$E$257</f>
        <v>0</v>
      </c>
      <c r="M9" s="84">
        <f>Datu_ievade!$E$257</f>
        <v>0</v>
      </c>
      <c r="N9" s="84">
        <f>Datu_ievade!$E$257</f>
        <v>0</v>
      </c>
      <c r="O9" s="84">
        <f>Datu_ievade!$E$257</f>
        <v>0</v>
      </c>
      <c r="P9" s="84">
        <f>Datu_ievade!$E$257</f>
        <v>0</v>
      </c>
      <c r="Q9" s="84">
        <f>Datu_ievade!$E$257</f>
        <v>0</v>
      </c>
      <c r="R9" s="84">
        <f>Datu_ievade!$E$257</f>
        <v>0</v>
      </c>
      <c r="S9" s="84">
        <f>Datu_ievade!$E$257</f>
        <v>0</v>
      </c>
      <c r="T9" s="84">
        <f>Datu_ievade!$E$257</f>
        <v>0</v>
      </c>
      <c r="U9" s="84">
        <f>Datu_ievade!$E$257</f>
        <v>0</v>
      </c>
      <c r="V9" s="84">
        <f>Datu_ievade!$E$257</f>
        <v>0</v>
      </c>
      <c r="W9" s="84">
        <f>Datu_ievade!$E$257</f>
        <v>0</v>
      </c>
      <c r="X9" s="84">
        <f>Datu_ievade!$E$257</f>
        <v>0</v>
      </c>
      <c r="Y9" s="84">
        <f>Datu_ievade!$E$257</f>
        <v>0</v>
      </c>
      <c r="Z9" s="84">
        <f>Datu_ievade!$E$257</f>
        <v>0</v>
      </c>
      <c r="AA9" s="84">
        <f>Datu_ievade!$E$257</f>
        <v>0</v>
      </c>
      <c r="AB9" s="84">
        <f>Datu_ievade!$E$257</f>
        <v>0</v>
      </c>
      <c r="AC9" s="84">
        <f>Datu_ievade!$E$257</f>
        <v>0</v>
      </c>
      <c r="AD9" s="84">
        <f>Datu_ievade!$E$257</f>
        <v>0</v>
      </c>
      <c r="AE9" s="84">
        <f>Datu_ievade!$E$257</f>
        <v>0</v>
      </c>
      <c r="AF9" s="84">
        <f>Datu_ievade!$E$257</f>
        <v>0</v>
      </c>
      <c r="AG9" s="84">
        <f>Datu_ievade!$E$257</f>
        <v>0</v>
      </c>
      <c r="AH9" s="84">
        <f>Datu_ievade!$E$257</f>
        <v>0</v>
      </c>
      <c r="AI9" s="84">
        <f>Datu_ievade!$E$257</f>
        <v>0</v>
      </c>
      <c r="AJ9" s="84">
        <f>Datu_ievade!$E$257</f>
        <v>0</v>
      </c>
      <c r="AK9" s="84">
        <f>Datu_ievade!$E$257</f>
        <v>0</v>
      </c>
      <c r="AL9" s="84">
        <f>Datu_ievade!$E$257</f>
        <v>0</v>
      </c>
      <c r="AM9" s="84">
        <f>Datu_ievade!$E$257</f>
        <v>0</v>
      </c>
      <c r="AN9" s="84">
        <f>Datu_ievade!$E$257</f>
        <v>0</v>
      </c>
      <c r="AO9" s="84">
        <f>Datu_ievade!$E$257</f>
        <v>0</v>
      </c>
      <c r="AP9" s="84">
        <f>Datu_ievade!$E$257</f>
        <v>0</v>
      </c>
      <c r="AQ9" s="84">
        <f>Datu_ievade!$E$257</f>
        <v>0</v>
      </c>
      <c r="AR9" s="84">
        <f>Datu_ievade!$E$257</f>
        <v>0</v>
      </c>
      <c r="AS9" s="84">
        <f>Datu_ievade!$E$257</f>
        <v>0</v>
      </c>
      <c r="AT9" s="84">
        <f>Datu_ievade!$E$257</f>
        <v>0</v>
      </c>
      <c r="AU9" s="84">
        <f>Datu_ievade!$E$257</f>
        <v>0</v>
      </c>
      <c r="AV9" s="84">
        <f>Datu_ievade!$E$257</f>
        <v>0</v>
      </c>
      <c r="AW9" s="84">
        <f>Datu_ievade!$E$257</f>
        <v>0</v>
      </c>
      <c r="AX9" s="84">
        <f>Datu_ievade!$E$257</f>
        <v>0</v>
      </c>
      <c r="AY9" s="84">
        <f>Datu_ievade!$E$257</f>
        <v>0</v>
      </c>
      <c r="AZ9" s="84">
        <f>Datu_ievade!$E$257</f>
        <v>0</v>
      </c>
      <c r="BA9" s="84">
        <f>Datu_ievade!$E$257</f>
        <v>0</v>
      </c>
      <c r="BB9" s="84">
        <f>Datu_ievade!$E$257</f>
        <v>0</v>
      </c>
      <c r="BC9" s="84">
        <f>Datu_ievade!$E$257</f>
        <v>0</v>
      </c>
      <c r="BD9" s="84">
        <f>Datu_ievade!$E$257</f>
        <v>0</v>
      </c>
      <c r="BE9" s="84">
        <f>Datu_ievade!$E$257</f>
        <v>0</v>
      </c>
      <c r="BF9" s="84">
        <f>Datu_ievade!$E$257</f>
        <v>0</v>
      </c>
    </row>
    <row r="10" spans="2:58">
      <c r="C10" t="s">
        <v>863</v>
      </c>
      <c r="F10" s="19" t="s">
        <v>864</v>
      </c>
      <c r="H10" s="31"/>
      <c r="I10" s="86">
        <f>INDEX(Datu_ievade!$D$61:$BB$62,$E$2,I$3+1)</f>
        <v>0</v>
      </c>
      <c r="J10" s="86">
        <f>INDEX(Datu_ievade!$D$61:$BB$62,$E$2,J$3+1)</f>
        <v>0</v>
      </c>
      <c r="K10" s="86">
        <f>INDEX(Datu_ievade!$D$61:$BB$62,$E$2,K$3+1)</f>
        <v>0</v>
      </c>
      <c r="L10" s="86">
        <f>INDEX(Datu_ievade!$D$61:$BB$62,$E$2,L$3+1)</f>
        <v>0</v>
      </c>
      <c r="M10" s="86">
        <f>INDEX(Datu_ievade!$D$61:$BB$62,$E$2,M$3+1)</f>
        <v>0</v>
      </c>
      <c r="N10" s="86">
        <f>INDEX(Datu_ievade!$D$61:$BB$62,$E$2,N$3+1)</f>
        <v>0</v>
      </c>
      <c r="O10" s="86">
        <f>INDEX(Datu_ievade!$D$61:$BB$62,$E$2,O$3+1)</f>
        <v>0</v>
      </c>
      <c r="P10" s="86">
        <f>INDEX(Datu_ievade!$D$61:$BB$62,$E$2,P$3+1)</f>
        <v>0</v>
      </c>
      <c r="Q10" s="86">
        <f>INDEX(Datu_ievade!$D$61:$BB$62,$E$2,Q$3+1)</f>
        <v>0</v>
      </c>
      <c r="R10" s="86">
        <f>INDEX(Datu_ievade!$D$61:$BB$62,$E$2,R$3+1)</f>
        <v>0</v>
      </c>
      <c r="S10" s="86">
        <f>INDEX(Datu_ievade!$D$61:$BB$62,$E$2,S$3+1)</f>
        <v>0</v>
      </c>
      <c r="T10" s="86">
        <f>INDEX(Datu_ievade!$D$61:$BB$62,$E$2,T$3+1)</f>
        <v>0</v>
      </c>
      <c r="U10" s="86">
        <f>INDEX(Datu_ievade!$D$61:$BB$62,$E$2,U$3+1)</f>
        <v>0</v>
      </c>
      <c r="V10" s="86">
        <f>INDEX(Datu_ievade!$D$61:$BB$62,$E$2,V$3+1)</f>
        <v>0</v>
      </c>
      <c r="W10" s="86">
        <f>INDEX(Datu_ievade!$D$61:$BB$62,$E$2,W$3+1)</f>
        <v>0</v>
      </c>
      <c r="X10" s="86">
        <f>INDEX(Datu_ievade!$D$61:$BB$62,$E$2,X$3+1)</f>
        <v>0</v>
      </c>
      <c r="Y10" s="86">
        <f>INDEX(Datu_ievade!$D$61:$BB$62,$E$2,Y$3+1)</f>
        <v>0</v>
      </c>
      <c r="Z10" s="86">
        <f>INDEX(Datu_ievade!$D$61:$BB$62,$E$2,Z$3+1)</f>
        <v>0</v>
      </c>
      <c r="AA10" s="86">
        <f>INDEX(Datu_ievade!$D$61:$BB$62,$E$2,AA$3+1)</f>
        <v>0</v>
      </c>
      <c r="AB10" s="86">
        <f>INDEX(Datu_ievade!$D$61:$BB$62,$E$2,AB$3+1)</f>
        <v>0</v>
      </c>
      <c r="AC10" s="86">
        <f>INDEX(Datu_ievade!$D$61:$BB$62,$E$2,AC$3+1)</f>
        <v>0</v>
      </c>
      <c r="AD10" s="86">
        <f>INDEX(Datu_ievade!$D$61:$BB$62,$E$2,AD$3+1)</f>
        <v>0</v>
      </c>
      <c r="AE10" s="86">
        <f>INDEX(Datu_ievade!$D$61:$BB$62,$E$2,AE$3+1)</f>
        <v>0</v>
      </c>
      <c r="AF10" s="86">
        <f>INDEX(Datu_ievade!$D$61:$BB$62,$E$2,AF$3+1)</f>
        <v>0</v>
      </c>
      <c r="AG10" s="86">
        <f>INDEX(Datu_ievade!$D$61:$BB$62,$E$2,AG$3+1)</f>
        <v>0</v>
      </c>
      <c r="AH10" s="86">
        <f>INDEX(Datu_ievade!$D$61:$BB$62,$E$2,AH$3+1)</f>
        <v>0</v>
      </c>
      <c r="AI10" s="86">
        <f>INDEX(Datu_ievade!$D$61:$BB$62,$E$2,AI$3+1)</f>
        <v>0</v>
      </c>
      <c r="AJ10" s="86">
        <f>INDEX(Datu_ievade!$D$61:$BB$62,$E$2,AJ$3+1)</f>
        <v>0</v>
      </c>
      <c r="AK10" s="86">
        <f>INDEX(Datu_ievade!$D$61:$BB$62,$E$2,AK$3+1)</f>
        <v>0</v>
      </c>
      <c r="AL10" s="86">
        <f>INDEX(Datu_ievade!$D$61:$BB$62,$E$2,AL$3+1)</f>
        <v>0</v>
      </c>
      <c r="AM10" s="86">
        <f>INDEX(Datu_ievade!$D$61:$BB$62,$E$2,AM$3+1)</f>
        <v>0</v>
      </c>
      <c r="AN10" s="86">
        <f>INDEX(Datu_ievade!$D$61:$BB$62,$E$2,AN$3+1)</f>
        <v>0</v>
      </c>
      <c r="AO10" s="86">
        <f>INDEX(Datu_ievade!$D$61:$BB$62,$E$2,AO$3+1)</f>
        <v>0</v>
      </c>
      <c r="AP10" s="86">
        <f>INDEX(Datu_ievade!$D$61:$BB$62,$E$2,AP$3+1)</f>
        <v>0</v>
      </c>
      <c r="AQ10" s="86">
        <f>INDEX(Datu_ievade!$D$61:$BB$62,$E$2,AQ$3+1)</f>
        <v>0</v>
      </c>
      <c r="AR10" s="86">
        <f>INDEX(Datu_ievade!$D$61:$BB$62,$E$2,AR$3+1)</f>
        <v>0</v>
      </c>
      <c r="AS10" s="86">
        <f>INDEX(Datu_ievade!$D$61:$BB$62,$E$2,AS$3+1)</f>
        <v>0</v>
      </c>
      <c r="AT10" s="86">
        <f>INDEX(Datu_ievade!$D$61:$BB$62,$E$2,AT$3+1)</f>
        <v>0</v>
      </c>
      <c r="AU10" s="86">
        <f>INDEX(Datu_ievade!$D$61:$BB$62,$E$2,AU$3+1)</f>
        <v>0</v>
      </c>
      <c r="AV10" s="86">
        <f>INDEX(Datu_ievade!$D$61:$BB$62,$E$2,AV$3+1)</f>
        <v>0</v>
      </c>
      <c r="AW10" s="86">
        <f>INDEX(Datu_ievade!$D$61:$BB$62,$E$2,AW$3+1)</f>
        <v>0</v>
      </c>
      <c r="AX10" s="86">
        <f>INDEX(Datu_ievade!$D$61:$BB$62,$E$2,AX$3+1)</f>
        <v>0</v>
      </c>
      <c r="AY10" s="86">
        <f>INDEX(Datu_ievade!$D$61:$BB$62,$E$2,AY$3+1)</f>
        <v>0</v>
      </c>
      <c r="AZ10" s="86">
        <f>INDEX(Datu_ievade!$D$61:$BB$62,$E$2,AZ$3+1)</f>
        <v>0</v>
      </c>
      <c r="BA10" s="86">
        <f>INDEX(Datu_ievade!$D$61:$BB$62,$E$2,BA$3+1)</f>
        <v>0</v>
      </c>
      <c r="BB10" s="86">
        <f>INDEX(Datu_ievade!$D$61:$BB$62,$E$2,BB$3+1)</f>
        <v>0</v>
      </c>
      <c r="BC10" s="86">
        <f>INDEX(Datu_ievade!$D$61:$BB$62,$E$2,BC$3+1)</f>
        <v>0</v>
      </c>
      <c r="BD10" s="86">
        <f>INDEX(Datu_ievade!$D$61:$BB$62,$E$2,BD$3+1)</f>
        <v>0</v>
      </c>
      <c r="BE10" s="86">
        <f>INDEX(Datu_ievade!$D$61:$BB$62,$E$2,BE$3+1)</f>
        <v>0</v>
      </c>
      <c r="BF10" s="86">
        <f>INDEX(Datu_ievade!$D$61:$BB$62,$E$2,BF$3+1)</f>
        <v>0</v>
      </c>
    </row>
    <row r="11" spans="2:58" s="105" customFormat="1">
      <c r="C11" s="105" t="s">
        <v>703</v>
      </c>
      <c r="F11" s="109" t="s">
        <v>800</v>
      </c>
      <c r="H11" s="113"/>
      <c r="I11" s="86">
        <f>INDEX(Datu_ievade!$D$22:$BB$23,$E$2,I$3+1)</f>
        <v>0</v>
      </c>
      <c r="J11" s="86">
        <f>INDEX(Datu_ievade!$D$22:$BB$23,$E$2,J$3+1)</f>
        <v>0</v>
      </c>
      <c r="K11" s="86">
        <f>INDEX(Datu_ievade!$D$22:$BB$23,$E$2,K$3+1)</f>
        <v>0</v>
      </c>
      <c r="L11" s="86">
        <f>INDEX(Datu_ievade!$D$22:$BB$23,$E$2,L$3+1)</f>
        <v>0</v>
      </c>
      <c r="M11" s="86">
        <f>INDEX(Datu_ievade!$D$22:$BB$23,$E$2,M$3+1)</f>
        <v>0</v>
      </c>
      <c r="N11" s="86">
        <f>INDEX(Datu_ievade!$D$22:$BB$23,$E$2,N$3+1)</f>
        <v>0</v>
      </c>
      <c r="O11" s="86">
        <f>INDEX(Datu_ievade!$D$22:$BB$23,$E$2,O$3+1)</f>
        <v>0</v>
      </c>
      <c r="P11" s="86">
        <f>INDEX(Datu_ievade!$D$22:$BB$23,$E$2,P$3+1)</f>
        <v>0</v>
      </c>
      <c r="Q11" s="86">
        <f>INDEX(Datu_ievade!$D$22:$BB$23,$E$2,Q$3+1)</f>
        <v>0</v>
      </c>
      <c r="R11" s="86">
        <f>INDEX(Datu_ievade!$D$22:$BB$23,$E$2,R$3+1)</f>
        <v>0</v>
      </c>
      <c r="S11" s="86">
        <f>INDEX(Datu_ievade!$D$22:$BB$23,$E$2,S$3+1)</f>
        <v>0</v>
      </c>
      <c r="T11" s="86">
        <f>INDEX(Datu_ievade!$D$22:$BB$23,$E$2,T$3+1)</f>
        <v>0</v>
      </c>
      <c r="U11" s="86">
        <f>INDEX(Datu_ievade!$D$22:$BB$23,$E$2,U$3+1)</f>
        <v>0</v>
      </c>
      <c r="V11" s="86">
        <f>INDEX(Datu_ievade!$D$22:$BB$23,$E$2,V$3+1)</f>
        <v>0</v>
      </c>
      <c r="W11" s="86">
        <f>INDEX(Datu_ievade!$D$22:$BB$23,$E$2,W$3+1)</f>
        <v>0</v>
      </c>
      <c r="X11" s="86">
        <f>INDEX(Datu_ievade!$D$22:$BB$23,$E$2,X$3+1)</f>
        <v>0</v>
      </c>
      <c r="Y11" s="86">
        <f>INDEX(Datu_ievade!$D$22:$BB$23,$E$2,Y$3+1)</f>
        <v>0</v>
      </c>
      <c r="Z11" s="86">
        <f>INDEX(Datu_ievade!$D$22:$BB$23,$E$2,Z$3+1)</f>
        <v>0</v>
      </c>
      <c r="AA11" s="86">
        <f>INDEX(Datu_ievade!$D$22:$BB$23,$E$2,AA$3+1)</f>
        <v>0</v>
      </c>
      <c r="AB11" s="86">
        <f>INDEX(Datu_ievade!$D$22:$BB$23,$E$2,AB$3+1)</f>
        <v>0</v>
      </c>
      <c r="AC11" s="86">
        <f>INDEX(Datu_ievade!$D$22:$BB$23,$E$2,AC$3+1)</f>
        <v>0</v>
      </c>
      <c r="AD11" s="86">
        <f>INDEX(Datu_ievade!$D$22:$BB$23,$E$2,AD$3+1)</f>
        <v>0</v>
      </c>
      <c r="AE11" s="86">
        <f>INDEX(Datu_ievade!$D$22:$BB$23,$E$2,AE$3+1)</f>
        <v>0</v>
      </c>
      <c r="AF11" s="86">
        <f>INDEX(Datu_ievade!$D$22:$BB$23,$E$2,AF$3+1)</f>
        <v>0</v>
      </c>
      <c r="AG11" s="86">
        <f>INDEX(Datu_ievade!$D$22:$BB$23,$E$2,AG$3+1)</f>
        <v>0</v>
      </c>
      <c r="AH11" s="86">
        <f>INDEX(Datu_ievade!$D$22:$BB$23,$E$2,AH$3+1)</f>
        <v>0</v>
      </c>
      <c r="AI11" s="86">
        <f>INDEX(Datu_ievade!$D$22:$BB$23,$E$2,AI$3+1)</f>
        <v>0</v>
      </c>
      <c r="AJ11" s="86">
        <f>INDEX(Datu_ievade!$D$22:$BB$23,$E$2,AJ$3+1)</f>
        <v>0</v>
      </c>
      <c r="AK11" s="86">
        <f>INDEX(Datu_ievade!$D$22:$BB$23,$E$2,AK$3+1)</f>
        <v>0</v>
      </c>
      <c r="AL11" s="86">
        <f>INDEX(Datu_ievade!$D$22:$BB$23,$E$2,AL$3+1)</f>
        <v>0</v>
      </c>
      <c r="AM11" s="86">
        <f>INDEX(Datu_ievade!$D$22:$BB$23,$E$2,AM$3+1)</f>
        <v>0</v>
      </c>
      <c r="AN11" s="86">
        <f>INDEX(Datu_ievade!$D$22:$BB$23,$E$2,AN$3+1)</f>
        <v>0</v>
      </c>
      <c r="AO11" s="86">
        <f>INDEX(Datu_ievade!$D$22:$BB$23,$E$2,AO$3+1)</f>
        <v>0</v>
      </c>
      <c r="AP11" s="86">
        <f>INDEX(Datu_ievade!$D$22:$BB$23,$E$2,AP$3+1)</f>
        <v>0</v>
      </c>
      <c r="AQ11" s="86">
        <f>INDEX(Datu_ievade!$D$22:$BB$23,$E$2,AQ$3+1)</f>
        <v>0</v>
      </c>
      <c r="AR11" s="86">
        <f>INDEX(Datu_ievade!$D$22:$BB$23,$E$2,AR$3+1)</f>
        <v>0</v>
      </c>
      <c r="AS11" s="86">
        <f>INDEX(Datu_ievade!$D$22:$BB$23,$E$2,AS$3+1)</f>
        <v>0</v>
      </c>
      <c r="AT11" s="86">
        <f>INDEX(Datu_ievade!$D$22:$BB$23,$E$2,AT$3+1)</f>
        <v>0</v>
      </c>
      <c r="AU11" s="86">
        <f>INDEX(Datu_ievade!$D$22:$BB$23,$E$2,AU$3+1)</f>
        <v>0</v>
      </c>
      <c r="AV11" s="86">
        <f>INDEX(Datu_ievade!$D$22:$BB$23,$E$2,AV$3+1)</f>
        <v>0</v>
      </c>
      <c r="AW11" s="86">
        <f>INDEX(Datu_ievade!$D$22:$BB$23,$E$2,AW$3+1)</f>
        <v>0</v>
      </c>
      <c r="AX11" s="86">
        <f>INDEX(Datu_ievade!$D$22:$BB$23,$E$2,AX$3+1)</f>
        <v>0</v>
      </c>
      <c r="AY11" s="86">
        <f>INDEX(Datu_ievade!$D$22:$BB$23,$E$2,AY$3+1)</f>
        <v>0</v>
      </c>
      <c r="AZ11" s="86">
        <f>INDEX(Datu_ievade!$D$22:$BB$23,$E$2,AZ$3+1)</f>
        <v>0</v>
      </c>
      <c r="BA11" s="86">
        <f>INDEX(Datu_ievade!$D$22:$BB$23,$E$2,BA$3+1)</f>
        <v>0</v>
      </c>
      <c r="BB11" s="86">
        <f>INDEX(Datu_ievade!$D$22:$BB$23,$E$2,BB$3+1)</f>
        <v>0</v>
      </c>
      <c r="BC11" s="86">
        <f>INDEX(Datu_ievade!$D$22:$BB$23,$E$2,BC$3+1)</f>
        <v>0</v>
      </c>
      <c r="BD11" s="86">
        <f>INDEX(Datu_ievade!$D$22:$BB$23,$E$2,BD$3+1)</f>
        <v>0</v>
      </c>
      <c r="BE11" s="86">
        <f>INDEX(Datu_ievade!$D$22:$BB$23,$E$2,BE$3+1)</f>
        <v>0</v>
      </c>
      <c r="BF11" s="86">
        <f>INDEX(Datu_ievade!$D$22:$BB$23,$E$2,BF$3+1)</f>
        <v>0</v>
      </c>
    </row>
    <row r="12" spans="2:58" s="105" customFormat="1" ht="30">
      <c r="C12" s="279" t="s">
        <v>1105</v>
      </c>
      <c r="D12" s="279"/>
      <c r="E12" s="268" t="s">
        <v>861</v>
      </c>
      <c r="F12" s="109" t="s">
        <v>702</v>
      </c>
      <c r="H12" s="113"/>
      <c r="I12" s="86" t="str">
        <f>IF(ISTEXT(I5),INDEX(Datu_ievade!$D$27:$BB$28,$E$2,I$3+1),"")</f>
        <v/>
      </c>
      <c r="J12" s="86" t="str">
        <f>IF(ISTEXT(J5),INDEX(Datu_ievade!$D$27:$BB$28,$E$2,J$3+1),"")</f>
        <v/>
      </c>
      <c r="K12" s="86" t="str">
        <f>IF(ISTEXT(K5),INDEX(Datu_ievade!$D$27:$BB$28,$E$2,K$3+1),"")</f>
        <v/>
      </c>
      <c r="L12" s="86" t="str">
        <f>IF(ISTEXT(L5),INDEX(Datu_ievade!$D$27:$BB$28,$E$2,L$3+1),"")</f>
        <v/>
      </c>
      <c r="M12" s="86" t="str">
        <f>IF(ISTEXT(M5),INDEX(Datu_ievade!$D$27:$BB$28,$E$2,M$3+1),"")</f>
        <v/>
      </c>
      <c r="N12" s="86" t="str">
        <f>IF(ISTEXT(N5),INDEX(Datu_ievade!$D$27:$BB$28,$E$2,N$3+1),"")</f>
        <v/>
      </c>
      <c r="O12" s="86" t="str">
        <f>IF(ISTEXT(O5),INDEX(Datu_ievade!$D$27:$BB$28,$E$2,O$3+1),"")</f>
        <v/>
      </c>
      <c r="P12" s="86" t="str">
        <f>IF(ISTEXT(P5),INDEX(Datu_ievade!$D$27:$BB$28,$E$2,P$3+1),"")</f>
        <v/>
      </c>
      <c r="Q12" s="86" t="str">
        <f>IF(ISTEXT(Q5),INDEX(Datu_ievade!$D$27:$BB$28,$E$2,Q$3+1),"")</f>
        <v/>
      </c>
      <c r="R12" s="86" t="str">
        <f>IF(ISTEXT(R5),INDEX(Datu_ievade!$D$27:$BB$28,$E$2,R$3+1),"")</f>
        <v/>
      </c>
      <c r="S12" s="86" t="str">
        <f>IF(ISTEXT(S5),INDEX(Datu_ievade!$D$27:$BB$28,$E$2,S$3+1),"")</f>
        <v/>
      </c>
      <c r="T12" s="86" t="str">
        <f>IF(ISTEXT(T5),INDEX(Datu_ievade!$D$27:$BB$28,$E$2,T$3+1),"")</f>
        <v/>
      </c>
      <c r="U12" s="86" t="str">
        <f>IF(ISTEXT(U5),INDEX(Datu_ievade!$D$27:$BB$28,$E$2,U$3+1),"")</f>
        <v/>
      </c>
      <c r="V12" s="86" t="str">
        <f>IF(ISTEXT(V5),INDEX(Datu_ievade!$D$27:$BB$28,$E$2,V$3+1),"")</f>
        <v/>
      </c>
      <c r="W12" s="86" t="str">
        <f>IF(ISTEXT(W5),INDEX(Datu_ievade!$D$27:$BB$28,$E$2,W$3+1),"")</f>
        <v/>
      </c>
      <c r="X12" s="86" t="str">
        <f>IF(ISTEXT(X5),INDEX(Datu_ievade!$D$27:$BB$28,$E$2,X$3+1),"")</f>
        <v/>
      </c>
      <c r="Y12" s="86" t="str">
        <f>IF(ISTEXT(Y5),INDEX(Datu_ievade!$D$27:$BB$28,$E$2,Y$3+1),"")</f>
        <v/>
      </c>
      <c r="Z12" s="86" t="str">
        <f>IF(ISTEXT(Z5),INDEX(Datu_ievade!$D$27:$BB$28,$E$2,Z$3+1),"")</f>
        <v/>
      </c>
      <c r="AA12" s="86" t="str">
        <f>IF(ISTEXT(AA5),INDEX(Datu_ievade!$D$27:$BB$28,$E$2,AA$3+1),"")</f>
        <v/>
      </c>
      <c r="AB12" s="86" t="str">
        <f>IF(ISTEXT(AB5),INDEX(Datu_ievade!$D$27:$BB$28,$E$2,AB$3+1),"")</f>
        <v/>
      </c>
      <c r="AC12" s="86" t="str">
        <f>IF(ISTEXT(AC5),INDEX(Datu_ievade!$D$27:$BB$28,$E$2,AC$3+1),"")</f>
        <v/>
      </c>
      <c r="AD12" s="86" t="str">
        <f>IF(ISTEXT(AD5),INDEX(Datu_ievade!$D$27:$BB$28,$E$2,AD$3+1),"")</f>
        <v/>
      </c>
      <c r="AE12" s="86" t="str">
        <f>IF(ISTEXT(AE5),INDEX(Datu_ievade!$D$27:$BB$28,$E$2,AE$3+1),"")</f>
        <v/>
      </c>
      <c r="AF12" s="86" t="str">
        <f>IF(ISTEXT(AF5),INDEX(Datu_ievade!$D$27:$BB$28,$E$2,AF$3+1),"")</f>
        <v/>
      </c>
      <c r="AG12" s="86" t="str">
        <f>IF(ISTEXT(AG5),INDEX(Datu_ievade!$D$27:$BB$28,$E$2,AG$3+1),"")</f>
        <v/>
      </c>
      <c r="AH12" s="86" t="str">
        <f>IF(ISTEXT(AH5),INDEX(Datu_ievade!$D$27:$BB$28,$E$2,AH$3+1),"")</f>
        <v/>
      </c>
      <c r="AI12" s="86" t="str">
        <f>IF(ISTEXT(AI5),INDEX(Datu_ievade!$D$27:$BB$28,$E$2,AI$3+1),"")</f>
        <v/>
      </c>
      <c r="AJ12" s="86" t="str">
        <f>IF(ISTEXT(AJ5),INDEX(Datu_ievade!$D$27:$BB$28,$E$2,AJ$3+1),"")</f>
        <v/>
      </c>
      <c r="AK12" s="86" t="str">
        <f>IF(ISTEXT(AK5),INDEX(Datu_ievade!$D$27:$BB$28,$E$2,AK$3+1),"")</f>
        <v/>
      </c>
      <c r="AL12" s="86" t="str">
        <f>IF(ISTEXT(AL5),INDEX(Datu_ievade!$D$27:$BB$28,$E$2,AL$3+1),"")</f>
        <v/>
      </c>
      <c r="AM12" s="86" t="str">
        <f>IF(ISTEXT(AM5),INDEX(Datu_ievade!$D$27:$BB$28,$E$2,AM$3+1),"")</f>
        <v/>
      </c>
      <c r="AN12" s="86" t="str">
        <f>IF(ISTEXT(AN5),INDEX(Datu_ievade!$D$27:$BB$28,$E$2,AN$3+1),"")</f>
        <v/>
      </c>
      <c r="AO12" s="86" t="str">
        <f>IF(ISTEXT(AO5),INDEX(Datu_ievade!$D$27:$BB$28,$E$2,AO$3+1),"")</f>
        <v/>
      </c>
      <c r="AP12" s="86" t="str">
        <f>IF(ISTEXT(AP5),INDEX(Datu_ievade!$D$27:$BB$28,$E$2,AP$3+1),"")</f>
        <v/>
      </c>
      <c r="AQ12" s="86" t="str">
        <f>IF(ISTEXT(AQ5),INDEX(Datu_ievade!$D$27:$BB$28,$E$2,AQ$3+1),"")</f>
        <v/>
      </c>
      <c r="AR12" s="86" t="str">
        <f>IF(ISTEXT(AR5),INDEX(Datu_ievade!$D$27:$BB$28,$E$2,AR$3+1),"")</f>
        <v/>
      </c>
      <c r="AS12" s="86" t="str">
        <f>IF(ISTEXT(AS5),INDEX(Datu_ievade!$D$27:$BB$28,$E$2,AS$3+1),"")</f>
        <v/>
      </c>
      <c r="AT12" s="86" t="str">
        <f>IF(ISTEXT(AT5),INDEX(Datu_ievade!$D$27:$BB$28,$E$2,AT$3+1),"")</f>
        <v/>
      </c>
      <c r="AU12" s="86" t="str">
        <f>IF(ISTEXT(AU5),INDEX(Datu_ievade!$D$27:$BB$28,$E$2,AU$3+1),"")</f>
        <v/>
      </c>
      <c r="AV12" s="86" t="str">
        <f>IF(ISTEXT(AV5),INDEX(Datu_ievade!$D$27:$BB$28,$E$2,AV$3+1),"")</f>
        <v/>
      </c>
      <c r="AW12" s="86" t="str">
        <f>IF(ISTEXT(AW5),INDEX(Datu_ievade!$D$27:$BB$28,$E$2,AW$3+1),"")</f>
        <v/>
      </c>
      <c r="AX12" s="86" t="str">
        <f>IF(ISTEXT(AX5),INDEX(Datu_ievade!$D$27:$BB$28,$E$2,AX$3+1),"")</f>
        <v/>
      </c>
      <c r="AY12" s="86" t="str">
        <f>IF(ISTEXT(AY5),INDEX(Datu_ievade!$D$27:$BB$28,$E$2,AY$3+1),"")</f>
        <v/>
      </c>
      <c r="AZ12" s="86" t="str">
        <f>IF(ISTEXT(AZ5),INDEX(Datu_ievade!$D$27:$BB$28,$E$2,AZ$3+1),"")</f>
        <v/>
      </c>
      <c r="BA12" s="86" t="str">
        <f>IF(ISTEXT(BA5),INDEX(Datu_ievade!$D$27:$BB$28,$E$2,BA$3+1),"")</f>
        <v/>
      </c>
      <c r="BB12" s="86" t="str">
        <f>IF(ISTEXT(BB5),INDEX(Datu_ievade!$D$27:$BB$28,$E$2,BB$3+1),"")</f>
        <v/>
      </c>
      <c r="BC12" s="86" t="str">
        <f>IF(ISTEXT(BC5),INDEX(Datu_ievade!$D$27:$BB$28,$E$2,BC$3+1),"")</f>
        <v/>
      </c>
      <c r="BD12" s="86" t="str">
        <f>IF(ISTEXT(BD5),INDEX(Datu_ievade!$D$27:$BB$28,$E$2,BD$3+1),"")</f>
        <v/>
      </c>
      <c r="BE12" s="86" t="str">
        <f>IF(ISTEXT(BE5),INDEX(Datu_ievade!$D$27:$BB$28,$E$2,BE$3+1),"")</f>
        <v/>
      </c>
      <c r="BF12" s="86" t="str">
        <f>IF(ISTEXT(BF5),INDEX(Datu_ievade!$D$27:$BB$28,$E$2,BF$3+1),"")</f>
        <v/>
      </c>
    </row>
    <row r="13" spans="2:58">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row>
    <row r="14" spans="2:58" s="17" customFormat="1">
      <c r="B14" s="16" t="s">
        <v>1009</v>
      </c>
      <c r="F14" s="50"/>
    </row>
    <row r="15" spans="2:58">
      <c r="C15" t="s">
        <v>865</v>
      </c>
      <c r="F15" s="19" t="s">
        <v>1</v>
      </c>
      <c r="I15" s="75" t="str">
        <f>IF(ISTEXT(I5),I23+I31,"")</f>
        <v/>
      </c>
      <c r="J15" s="75" t="str">
        <f>IF(ISTEXT(J5),J23+J31,"")</f>
        <v/>
      </c>
      <c r="K15" s="75" t="str">
        <f t="shared" ref="K15:BF15" si="0">IF(ISTEXT(K5),K23+K31,"")</f>
        <v/>
      </c>
      <c r="L15" s="75" t="str">
        <f t="shared" si="0"/>
        <v/>
      </c>
      <c r="M15" s="75" t="str">
        <f t="shared" si="0"/>
        <v/>
      </c>
      <c r="N15" s="75" t="str">
        <f t="shared" si="0"/>
        <v/>
      </c>
      <c r="O15" s="75" t="str">
        <f t="shared" si="0"/>
        <v/>
      </c>
      <c r="P15" s="75" t="str">
        <f t="shared" si="0"/>
        <v/>
      </c>
      <c r="Q15" s="75" t="str">
        <f t="shared" si="0"/>
        <v/>
      </c>
      <c r="R15" s="75" t="str">
        <f t="shared" si="0"/>
        <v/>
      </c>
      <c r="S15" s="75" t="str">
        <f t="shared" si="0"/>
        <v/>
      </c>
      <c r="T15" s="75" t="str">
        <f t="shared" si="0"/>
        <v/>
      </c>
      <c r="U15" s="75" t="str">
        <f t="shared" si="0"/>
        <v/>
      </c>
      <c r="V15" s="75" t="str">
        <f t="shared" si="0"/>
        <v/>
      </c>
      <c r="W15" s="75" t="str">
        <f t="shared" si="0"/>
        <v/>
      </c>
      <c r="X15" s="75" t="str">
        <f t="shared" si="0"/>
        <v/>
      </c>
      <c r="Y15" s="75" t="str">
        <f t="shared" si="0"/>
        <v/>
      </c>
      <c r="Z15" s="75" t="str">
        <f t="shared" si="0"/>
        <v/>
      </c>
      <c r="AA15" s="75" t="str">
        <f t="shared" si="0"/>
        <v/>
      </c>
      <c r="AB15" s="75" t="str">
        <f t="shared" si="0"/>
        <v/>
      </c>
      <c r="AC15" s="75" t="str">
        <f t="shared" si="0"/>
        <v/>
      </c>
      <c r="AD15" s="75" t="str">
        <f t="shared" si="0"/>
        <v/>
      </c>
      <c r="AE15" s="75" t="str">
        <f t="shared" si="0"/>
        <v/>
      </c>
      <c r="AF15" s="75" t="str">
        <f t="shared" si="0"/>
        <v/>
      </c>
      <c r="AG15" s="75" t="str">
        <f t="shared" si="0"/>
        <v/>
      </c>
      <c r="AH15" s="75" t="str">
        <f t="shared" si="0"/>
        <v/>
      </c>
      <c r="AI15" s="75" t="str">
        <f t="shared" si="0"/>
        <v/>
      </c>
      <c r="AJ15" s="75" t="str">
        <f t="shared" si="0"/>
        <v/>
      </c>
      <c r="AK15" s="75" t="str">
        <f t="shared" si="0"/>
        <v/>
      </c>
      <c r="AL15" s="75" t="str">
        <f t="shared" si="0"/>
        <v/>
      </c>
      <c r="AM15" s="75" t="str">
        <f t="shared" si="0"/>
        <v/>
      </c>
      <c r="AN15" s="75" t="str">
        <f t="shared" si="0"/>
        <v/>
      </c>
      <c r="AO15" s="75" t="str">
        <f t="shared" si="0"/>
        <v/>
      </c>
      <c r="AP15" s="75" t="str">
        <f t="shared" si="0"/>
        <v/>
      </c>
      <c r="AQ15" s="75" t="str">
        <f t="shared" si="0"/>
        <v/>
      </c>
      <c r="AR15" s="75" t="str">
        <f t="shared" si="0"/>
        <v/>
      </c>
      <c r="AS15" s="75" t="str">
        <f t="shared" si="0"/>
        <v/>
      </c>
      <c r="AT15" s="75" t="str">
        <f t="shared" si="0"/>
        <v/>
      </c>
      <c r="AU15" s="75" t="str">
        <f t="shared" si="0"/>
        <v/>
      </c>
      <c r="AV15" s="75" t="str">
        <f t="shared" si="0"/>
        <v/>
      </c>
      <c r="AW15" s="75" t="str">
        <f t="shared" si="0"/>
        <v/>
      </c>
      <c r="AX15" s="75" t="str">
        <f t="shared" si="0"/>
        <v/>
      </c>
      <c r="AY15" s="75" t="str">
        <f t="shared" si="0"/>
        <v/>
      </c>
      <c r="AZ15" s="75" t="str">
        <f t="shared" si="0"/>
        <v/>
      </c>
      <c r="BA15" s="75" t="str">
        <f t="shared" si="0"/>
        <v/>
      </c>
      <c r="BB15" s="75" t="str">
        <f t="shared" si="0"/>
        <v/>
      </c>
      <c r="BC15" s="75" t="str">
        <f t="shared" si="0"/>
        <v/>
      </c>
      <c r="BD15" s="75" t="str">
        <f t="shared" si="0"/>
        <v/>
      </c>
      <c r="BE15" s="75" t="str">
        <f t="shared" si="0"/>
        <v/>
      </c>
      <c r="BF15" s="75" t="str">
        <f t="shared" si="0"/>
        <v/>
      </c>
    </row>
    <row r="16" spans="2:58">
      <c r="C16" t="s">
        <v>704</v>
      </c>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row>
    <row r="17" spans="3:58">
      <c r="D17" t="s">
        <v>705</v>
      </c>
      <c r="F17" s="245" t="s">
        <v>695</v>
      </c>
      <c r="I17" s="86">
        <f t="shared" ref="I17:J17" si="1">I8-I18</f>
        <v>0</v>
      </c>
      <c r="J17" s="86">
        <f t="shared" si="1"/>
        <v>0</v>
      </c>
      <c r="K17" s="86">
        <f t="shared" ref="K17" si="2">K8-K18</f>
        <v>0</v>
      </c>
      <c r="L17" s="86">
        <f t="shared" ref="L17" si="3">L8-L18</f>
        <v>0</v>
      </c>
      <c r="M17" s="86">
        <f t="shared" ref="M17" si="4">M8-M18</f>
        <v>0</v>
      </c>
      <c r="N17" s="86">
        <f t="shared" ref="N17" si="5">N8-N18</f>
        <v>0</v>
      </c>
      <c r="O17" s="86">
        <f t="shared" ref="O17" si="6">O8-O18</f>
        <v>0</v>
      </c>
      <c r="P17" s="86">
        <f t="shared" ref="P17" si="7">P8-P18</f>
        <v>0</v>
      </c>
      <c r="Q17" s="86">
        <f t="shared" ref="Q17" si="8">Q8-Q18</f>
        <v>0</v>
      </c>
      <c r="R17" s="86">
        <f t="shared" ref="R17" si="9">R8-R18</f>
        <v>0</v>
      </c>
      <c r="S17" s="86">
        <f t="shared" ref="S17" si="10">S8-S18</f>
        <v>0</v>
      </c>
      <c r="T17" s="86">
        <f t="shared" ref="T17" si="11">T8-T18</f>
        <v>0</v>
      </c>
      <c r="U17" s="86">
        <f t="shared" ref="U17" si="12">U8-U18</f>
        <v>0</v>
      </c>
      <c r="V17" s="86">
        <f t="shared" ref="V17" si="13">V8-V18</f>
        <v>0</v>
      </c>
      <c r="W17" s="86">
        <f t="shared" ref="W17" si="14">W8-W18</f>
        <v>0</v>
      </c>
      <c r="X17" s="86">
        <f t="shared" ref="X17" si="15">X8-X18</f>
        <v>0</v>
      </c>
      <c r="Y17" s="86">
        <f t="shared" ref="Y17" si="16">Y8-Y18</f>
        <v>0</v>
      </c>
      <c r="Z17" s="86">
        <f t="shared" ref="Z17" si="17">Z8-Z18</f>
        <v>0</v>
      </c>
      <c r="AA17" s="86">
        <f t="shared" ref="AA17" si="18">AA8-AA18</f>
        <v>0</v>
      </c>
      <c r="AB17" s="86">
        <f t="shared" ref="AB17" si="19">AB8-AB18</f>
        <v>0</v>
      </c>
      <c r="AC17" s="86">
        <f t="shared" ref="AC17" si="20">AC8-AC18</f>
        <v>0</v>
      </c>
      <c r="AD17" s="86">
        <f t="shared" ref="AD17" si="21">AD8-AD18</f>
        <v>0</v>
      </c>
      <c r="AE17" s="86">
        <f t="shared" ref="AE17" si="22">AE8-AE18</f>
        <v>0</v>
      </c>
      <c r="AF17" s="86">
        <f t="shared" ref="AF17" si="23">AF8-AF18</f>
        <v>0</v>
      </c>
      <c r="AG17" s="86">
        <f t="shared" ref="AG17" si="24">AG8-AG18</f>
        <v>0</v>
      </c>
      <c r="AH17" s="86">
        <f t="shared" ref="AH17" si="25">AH8-AH18</f>
        <v>0</v>
      </c>
      <c r="AI17" s="86">
        <f t="shared" ref="AI17" si="26">AI8-AI18</f>
        <v>0</v>
      </c>
      <c r="AJ17" s="86">
        <f t="shared" ref="AJ17" si="27">AJ8-AJ18</f>
        <v>0</v>
      </c>
      <c r="AK17" s="86">
        <f t="shared" ref="AK17" si="28">AK8-AK18</f>
        <v>0</v>
      </c>
      <c r="AL17" s="86">
        <f t="shared" ref="AL17" si="29">AL8-AL18</f>
        <v>0</v>
      </c>
      <c r="AM17" s="86">
        <f t="shared" ref="AM17" si="30">AM8-AM18</f>
        <v>0</v>
      </c>
      <c r="AN17" s="86">
        <f t="shared" ref="AN17" si="31">AN8-AN18</f>
        <v>0</v>
      </c>
      <c r="AO17" s="86">
        <f t="shared" ref="AO17" si="32">AO8-AO18</f>
        <v>0</v>
      </c>
      <c r="AP17" s="86">
        <f t="shared" ref="AP17" si="33">AP8-AP18</f>
        <v>0</v>
      </c>
      <c r="AQ17" s="86">
        <f t="shared" ref="AQ17" si="34">AQ8-AQ18</f>
        <v>0</v>
      </c>
      <c r="AR17" s="86">
        <f t="shared" ref="AR17" si="35">AR8-AR18</f>
        <v>0</v>
      </c>
      <c r="AS17" s="86">
        <f t="shared" ref="AS17" si="36">AS8-AS18</f>
        <v>0</v>
      </c>
      <c r="AT17" s="86">
        <f t="shared" ref="AT17" si="37">AT8-AT18</f>
        <v>0</v>
      </c>
      <c r="AU17" s="86">
        <f t="shared" ref="AU17" si="38">AU8-AU18</f>
        <v>0</v>
      </c>
      <c r="AV17" s="86">
        <f t="shared" ref="AV17" si="39">AV8-AV18</f>
        <v>0</v>
      </c>
      <c r="AW17" s="86">
        <f t="shared" ref="AW17" si="40">AW8-AW18</f>
        <v>0</v>
      </c>
      <c r="AX17" s="86">
        <f t="shared" ref="AX17" si="41">AX8-AX18</f>
        <v>0</v>
      </c>
      <c r="AY17" s="86">
        <f t="shared" ref="AY17" si="42">AY8-AY18</f>
        <v>0</v>
      </c>
      <c r="AZ17" s="86">
        <f t="shared" ref="AZ17" si="43">AZ8-AZ18</f>
        <v>0</v>
      </c>
      <c r="BA17" s="86">
        <f t="shared" ref="BA17" si="44">BA8-BA18</f>
        <v>0</v>
      </c>
      <c r="BB17" s="86">
        <f t="shared" ref="BB17" si="45">BB8-BB18</f>
        <v>0</v>
      </c>
      <c r="BC17" s="86">
        <f t="shared" ref="BC17" si="46">BC8-BC18</f>
        <v>0</v>
      </c>
      <c r="BD17" s="86">
        <f t="shared" ref="BD17" si="47">BD8-BD18</f>
        <v>0</v>
      </c>
      <c r="BE17" s="86">
        <f t="shared" ref="BE17" si="48">BE8-BE18</f>
        <v>0</v>
      </c>
      <c r="BF17" s="86">
        <f t="shared" ref="BF17" si="49">BF8-BF18</f>
        <v>0</v>
      </c>
    </row>
    <row r="18" spans="3:58">
      <c r="D18" t="str">
        <f>Datu_ievade!$B$30</f>
        <v>Mēneša mazumtirdzniecības cena ar atlaidi produkta veicināšanas nolūkos, €</v>
      </c>
      <c r="F18" s="245" t="s">
        <v>695</v>
      </c>
      <c r="I18" s="86">
        <f>INDEX(Datu_ievade!$E$37:$BB$38,$E$2,I$3)</f>
        <v>0</v>
      </c>
      <c r="J18" s="86">
        <f>INDEX(Datu_ievade!$E$37:$BB$38,$E$2,J$3)</f>
        <v>0</v>
      </c>
      <c r="K18" s="86">
        <f>INDEX(Datu_ievade!$E$37:$BB$38,$E$2,K$3)</f>
        <v>0</v>
      </c>
      <c r="L18" s="86">
        <f>INDEX(Datu_ievade!$E$37:$BB$38,$E$2,L$3)</f>
        <v>0</v>
      </c>
      <c r="M18" s="86">
        <f>INDEX(Datu_ievade!$E$37:$BB$38,$E$2,M$3)</f>
        <v>0</v>
      </c>
      <c r="N18" s="86">
        <f>INDEX(Datu_ievade!$E$37:$BB$38,$E$2,N$3)</f>
        <v>0</v>
      </c>
      <c r="O18" s="86">
        <f>INDEX(Datu_ievade!$E$37:$BB$38,$E$2,O$3)</f>
        <v>0</v>
      </c>
      <c r="P18" s="86">
        <f>INDEX(Datu_ievade!$E$37:$BB$38,$E$2,P$3)</f>
        <v>0</v>
      </c>
      <c r="Q18" s="86">
        <f>INDEX(Datu_ievade!$E$37:$BB$38,$E$2,Q$3)</f>
        <v>0</v>
      </c>
      <c r="R18" s="86">
        <f>INDEX(Datu_ievade!$E$37:$BB$38,$E$2,R$3)</f>
        <v>0</v>
      </c>
      <c r="S18" s="86">
        <f>INDEX(Datu_ievade!$E$37:$BB$38,$E$2,S$3)</f>
        <v>0</v>
      </c>
      <c r="T18" s="86">
        <f>INDEX(Datu_ievade!$E$37:$BB$38,$E$2,T$3)</f>
        <v>0</v>
      </c>
      <c r="U18" s="86">
        <f>INDEX(Datu_ievade!$E$37:$BB$38,$E$2,U$3)</f>
        <v>0</v>
      </c>
      <c r="V18" s="86">
        <f>INDEX(Datu_ievade!$E$37:$BB$38,$E$2,V$3)</f>
        <v>0</v>
      </c>
      <c r="W18" s="86">
        <f>INDEX(Datu_ievade!$E$37:$BB$38,$E$2,W$3)</f>
        <v>0</v>
      </c>
      <c r="X18" s="86">
        <f>INDEX(Datu_ievade!$E$37:$BB$38,$E$2,X$3)</f>
        <v>0</v>
      </c>
      <c r="Y18" s="86">
        <f>INDEX(Datu_ievade!$E$37:$BB$38,$E$2,Y$3)</f>
        <v>0</v>
      </c>
      <c r="Z18" s="86">
        <f>INDEX(Datu_ievade!$E$37:$BB$38,$E$2,Z$3)</f>
        <v>0</v>
      </c>
      <c r="AA18" s="86">
        <f>INDEX(Datu_ievade!$E$37:$BB$38,$E$2,AA$3)</f>
        <v>0</v>
      </c>
      <c r="AB18" s="86">
        <f>INDEX(Datu_ievade!$E$37:$BB$38,$E$2,AB$3)</f>
        <v>0</v>
      </c>
      <c r="AC18" s="86">
        <f>INDEX(Datu_ievade!$E$37:$BB$38,$E$2,AC$3)</f>
        <v>0</v>
      </c>
      <c r="AD18" s="86">
        <f>INDEX(Datu_ievade!$E$37:$BB$38,$E$2,AD$3)</f>
        <v>0</v>
      </c>
      <c r="AE18" s="86">
        <f>INDEX(Datu_ievade!$E$37:$BB$38,$E$2,AE$3)</f>
        <v>0</v>
      </c>
      <c r="AF18" s="86">
        <f>INDEX(Datu_ievade!$E$37:$BB$38,$E$2,AF$3)</f>
        <v>0</v>
      </c>
      <c r="AG18" s="86">
        <f>INDEX(Datu_ievade!$E$37:$BB$38,$E$2,AG$3)</f>
        <v>0</v>
      </c>
      <c r="AH18" s="86">
        <f>INDEX(Datu_ievade!$E$37:$BB$38,$E$2,AH$3)</f>
        <v>0</v>
      </c>
      <c r="AI18" s="86">
        <f>INDEX(Datu_ievade!$E$37:$BB$38,$E$2,AI$3)</f>
        <v>0</v>
      </c>
      <c r="AJ18" s="86">
        <f>INDEX(Datu_ievade!$E$37:$BB$38,$E$2,AJ$3)</f>
        <v>0</v>
      </c>
      <c r="AK18" s="86">
        <f>INDEX(Datu_ievade!$E$37:$BB$38,$E$2,AK$3)</f>
        <v>0</v>
      </c>
      <c r="AL18" s="86">
        <f>INDEX(Datu_ievade!$E$37:$BB$38,$E$2,AL$3)</f>
        <v>0</v>
      </c>
      <c r="AM18" s="86">
        <f>INDEX(Datu_ievade!$E$37:$BB$38,$E$2,AM$3)</f>
        <v>0</v>
      </c>
      <c r="AN18" s="86">
        <f>INDEX(Datu_ievade!$E$37:$BB$38,$E$2,AN$3)</f>
        <v>0</v>
      </c>
      <c r="AO18" s="86">
        <f>INDEX(Datu_ievade!$E$37:$BB$38,$E$2,AO$3)</f>
        <v>0</v>
      </c>
      <c r="AP18" s="86">
        <f>INDEX(Datu_ievade!$E$37:$BB$38,$E$2,AP$3)</f>
        <v>0</v>
      </c>
      <c r="AQ18" s="86">
        <f>INDEX(Datu_ievade!$E$37:$BB$38,$E$2,AQ$3)</f>
        <v>0</v>
      </c>
      <c r="AR18" s="86">
        <f>INDEX(Datu_ievade!$E$37:$BB$38,$E$2,AR$3)</f>
        <v>0</v>
      </c>
      <c r="AS18" s="86">
        <f>INDEX(Datu_ievade!$E$37:$BB$38,$E$2,AS$3)</f>
        <v>0</v>
      </c>
      <c r="AT18" s="86">
        <f>INDEX(Datu_ievade!$E$37:$BB$38,$E$2,AT$3)</f>
        <v>0</v>
      </c>
      <c r="AU18" s="86">
        <f>INDEX(Datu_ievade!$E$37:$BB$38,$E$2,AU$3)</f>
        <v>0</v>
      </c>
      <c r="AV18" s="86">
        <f>INDEX(Datu_ievade!$E$37:$BB$38,$E$2,AV$3)</f>
        <v>0</v>
      </c>
      <c r="AW18" s="86">
        <f>INDEX(Datu_ievade!$E$37:$BB$38,$E$2,AW$3)</f>
        <v>0</v>
      </c>
      <c r="AX18" s="86">
        <f>INDEX(Datu_ievade!$E$37:$BB$38,$E$2,AX$3)</f>
        <v>0</v>
      </c>
      <c r="AY18" s="86">
        <f>INDEX(Datu_ievade!$E$37:$BB$38,$E$2,AY$3)</f>
        <v>0</v>
      </c>
      <c r="AZ18" s="86">
        <f>INDEX(Datu_ievade!$E$37:$BB$38,$E$2,AZ$3)</f>
        <v>0</v>
      </c>
      <c r="BA18" s="86">
        <f>INDEX(Datu_ievade!$E$37:$BB$38,$E$2,BA$3)</f>
        <v>0</v>
      </c>
      <c r="BB18" s="86">
        <f>INDEX(Datu_ievade!$E$37:$BB$38,$E$2,BB$3)</f>
        <v>0</v>
      </c>
      <c r="BC18" s="86">
        <f>INDEX(Datu_ievade!$E$37:$BB$38,$E$2,BC$3)</f>
        <v>0</v>
      </c>
      <c r="BD18" s="86">
        <f>INDEX(Datu_ievade!$E$37:$BB$38,$E$2,BD$3)</f>
        <v>0</v>
      </c>
      <c r="BE18" s="86">
        <f>INDEX(Datu_ievade!$E$37:$BB$38,$E$2,BE$3)</f>
        <v>0</v>
      </c>
      <c r="BF18" s="86">
        <f>INDEX(Datu_ievade!$E$37:$BB$38,$E$2,BF$3)</f>
        <v>0</v>
      </c>
    </row>
    <row r="19" spans="3:58">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row>
    <row r="20" spans="3:58">
      <c r="C20" s="40" t="s">
        <v>867</v>
      </c>
      <c r="I20" s="1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row>
    <row r="21" spans="3:58">
      <c r="D21" t="s">
        <v>705</v>
      </c>
      <c r="F21" s="19" t="s">
        <v>1</v>
      </c>
      <c r="H21" s="31"/>
      <c r="I21" s="86">
        <f>INDEX(Datu_ievade!$E$17:$BB$18,$E$2,I$3)</f>
        <v>0</v>
      </c>
      <c r="J21" s="86">
        <f>INDEX(Datu_ievade!$E$17:$BB$18,$E$2,J$3)</f>
        <v>0</v>
      </c>
      <c r="K21" s="86">
        <f>INDEX(Datu_ievade!$E$17:$BB$18,$E$2,K$3)</f>
        <v>0</v>
      </c>
      <c r="L21" s="86">
        <f>INDEX(Datu_ievade!$E$17:$BB$18,$E$2,L$3)</f>
        <v>0</v>
      </c>
      <c r="M21" s="86">
        <f>INDEX(Datu_ievade!$E$17:$BB$18,$E$2,M$3)</f>
        <v>0</v>
      </c>
      <c r="N21" s="86">
        <f>INDEX(Datu_ievade!$E$17:$BB$18,$E$2,N$3)</f>
        <v>0</v>
      </c>
      <c r="O21" s="86">
        <f>INDEX(Datu_ievade!$E$17:$BB$18,$E$2,O$3)</f>
        <v>0</v>
      </c>
      <c r="P21" s="86">
        <f>INDEX(Datu_ievade!$E$17:$BB$18,$E$2,P$3)</f>
        <v>0</v>
      </c>
      <c r="Q21" s="86">
        <f>INDEX(Datu_ievade!$E$17:$BB$18,$E$2,Q$3)</f>
        <v>0</v>
      </c>
      <c r="R21" s="86">
        <f>INDEX(Datu_ievade!$E$17:$BB$18,$E$2,R$3)</f>
        <v>0</v>
      </c>
      <c r="S21" s="86">
        <f>INDEX(Datu_ievade!$E$17:$BB$18,$E$2,S$3)</f>
        <v>0</v>
      </c>
      <c r="T21" s="86">
        <f>INDEX(Datu_ievade!$E$17:$BB$18,$E$2,T$3)</f>
        <v>0</v>
      </c>
      <c r="U21" s="86">
        <f>INDEX(Datu_ievade!$E$17:$BB$18,$E$2,U$3)</f>
        <v>0</v>
      </c>
      <c r="V21" s="86">
        <f>INDEX(Datu_ievade!$E$17:$BB$18,$E$2,V$3)</f>
        <v>0</v>
      </c>
      <c r="W21" s="86">
        <f>INDEX(Datu_ievade!$E$17:$BB$18,$E$2,W$3)</f>
        <v>0</v>
      </c>
      <c r="X21" s="86">
        <f>INDEX(Datu_ievade!$E$17:$BB$18,$E$2,X$3)</f>
        <v>0</v>
      </c>
      <c r="Y21" s="86">
        <f>INDEX(Datu_ievade!$E$17:$BB$18,$E$2,Y$3)</f>
        <v>0</v>
      </c>
      <c r="Z21" s="86">
        <f>INDEX(Datu_ievade!$E$17:$BB$18,$E$2,Z$3)</f>
        <v>0</v>
      </c>
      <c r="AA21" s="86">
        <f>INDEX(Datu_ievade!$E$17:$BB$18,$E$2,AA$3)</f>
        <v>0</v>
      </c>
      <c r="AB21" s="86">
        <f>INDEX(Datu_ievade!$E$17:$BB$18,$E$2,AB$3)</f>
        <v>0</v>
      </c>
      <c r="AC21" s="86">
        <f>INDEX(Datu_ievade!$E$17:$BB$18,$E$2,AC$3)</f>
        <v>0</v>
      </c>
      <c r="AD21" s="86">
        <f>INDEX(Datu_ievade!$E$17:$BB$18,$E$2,AD$3)</f>
        <v>0</v>
      </c>
      <c r="AE21" s="86">
        <f>INDEX(Datu_ievade!$E$17:$BB$18,$E$2,AE$3)</f>
        <v>0</v>
      </c>
      <c r="AF21" s="86">
        <f>INDEX(Datu_ievade!$E$17:$BB$18,$E$2,AF$3)</f>
        <v>0</v>
      </c>
      <c r="AG21" s="86">
        <f>INDEX(Datu_ievade!$E$17:$BB$18,$E$2,AG$3)</f>
        <v>0</v>
      </c>
      <c r="AH21" s="86">
        <f>INDEX(Datu_ievade!$E$17:$BB$18,$E$2,AH$3)</f>
        <v>0</v>
      </c>
      <c r="AI21" s="86">
        <f>INDEX(Datu_ievade!$E$17:$BB$18,$E$2,AI$3)</f>
        <v>0</v>
      </c>
      <c r="AJ21" s="86">
        <f>INDEX(Datu_ievade!$E$17:$BB$18,$E$2,AJ$3)</f>
        <v>0</v>
      </c>
      <c r="AK21" s="86">
        <f>INDEX(Datu_ievade!$E$17:$BB$18,$E$2,AK$3)</f>
        <v>0</v>
      </c>
      <c r="AL21" s="86">
        <f>INDEX(Datu_ievade!$E$17:$BB$18,$E$2,AL$3)</f>
        <v>0</v>
      </c>
      <c r="AM21" s="86">
        <f>INDEX(Datu_ievade!$E$17:$BB$18,$E$2,AM$3)</f>
        <v>0</v>
      </c>
      <c r="AN21" s="86">
        <f>INDEX(Datu_ievade!$E$17:$BB$18,$E$2,AN$3)</f>
        <v>0</v>
      </c>
      <c r="AO21" s="86">
        <f>INDEX(Datu_ievade!$E$17:$BB$18,$E$2,AO$3)</f>
        <v>0</v>
      </c>
      <c r="AP21" s="86">
        <f>INDEX(Datu_ievade!$E$17:$BB$18,$E$2,AP$3)</f>
        <v>0</v>
      </c>
      <c r="AQ21" s="86">
        <f>INDEX(Datu_ievade!$E$17:$BB$18,$E$2,AQ$3)</f>
        <v>0</v>
      </c>
      <c r="AR21" s="86">
        <f>INDEX(Datu_ievade!$E$17:$BB$18,$E$2,AR$3)</f>
        <v>0</v>
      </c>
      <c r="AS21" s="86">
        <f>INDEX(Datu_ievade!$E$17:$BB$18,$E$2,AS$3)</f>
        <v>0</v>
      </c>
      <c r="AT21" s="86">
        <f>INDEX(Datu_ievade!$E$17:$BB$18,$E$2,AT$3)</f>
        <v>0</v>
      </c>
      <c r="AU21" s="86">
        <f>INDEX(Datu_ievade!$E$17:$BB$18,$E$2,AU$3)</f>
        <v>0</v>
      </c>
      <c r="AV21" s="86">
        <f>INDEX(Datu_ievade!$E$17:$BB$18,$E$2,AV$3)</f>
        <v>0</v>
      </c>
      <c r="AW21" s="86">
        <f>INDEX(Datu_ievade!$E$17:$BB$18,$E$2,AW$3)</f>
        <v>0</v>
      </c>
      <c r="AX21" s="86">
        <f>INDEX(Datu_ievade!$E$17:$BB$18,$E$2,AX$3)</f>
        <v>0</v>
      </c>
      <c r="AY21" s="86">
        <f>INDEX(Datu_ievade!$E$17:$BB$18,$E$2,AY$3)</f>
        <v>0</v>
      </c>
      <c r="AZ21" s="86">
        <f>INDEX(Datu_ievade!$E$17:$BB$18,$E$2,AZ$3)</f>
        <v>0</v>
      </c>
      <c r="BA21" s="86">
        <f>INDEX(Datu_ievade!$E$17:$BB$18,$E$2,BA$3)</f>
        <v>0</v>
      </c>
      <c r="BB21" s="86">
        <f>INDEX(Datu_ievade!$E$17:$BB$18,$E$2,BB$3)</f>
        <v>0</v>
      </c>
      <c r="BC21" s="86">
        <f>INDEX(Datu_ievade!$E$17:$BB$18,$E$2,BC$3)</f>
        <v>0</v>
      </c>
      <c r="BD21" s="86">
        <f>INDEX(Datu_ievade!$E$17:$BB$18,$E$2,BD$3)</f>
        <v>0</v>
      </c>
      <c r="BE21" s="86">
        <f>INDEX(Datu_ievade!$E$17:$BB$18,$E$2,BE$3)</f>
        <v>0</v>
      </c>
      <c r="BF21" s="86">
        <f>INDEX(Datu_ievade!$E$17:$BB$18,$E$2,BF$3)</f>
        <v>0</v>
      </c>
    </row>
    <row r="22" spans="3:58">
      <c r="D22" t="str">
        <f>Datu_ievade!$B$30</f>
        <v>Mēneša mazumtirdzniecības cena ar atlaidi produkta veicināšanas nolūkos, €</v>
      </c>
      <c r="F22" s="165" t="s">
        <v>1</v>
      </c>
      <c r="H22" s="31"/>
      <c r="I22" s="86">
        <f>INDEX(Datu_ievade!$E$32:$BB$33,$E$2,I$3)</f>
        <v>0</v>
      </c>
      <c r="J22" s="86">
        <f>INDEX(Datu_ievade!$E$32:$BB$33,$E$2,J$3)</f>
        <v>0</v>
      </c>
      <c r="K22" s="86">
        <f>INDEX(Datu_ievade!$E$32:$BB$33,$E$2,K$3)</f>
        <v>0</v>
      </c>
      <c r="L22" s="86">
        <f>INDEX(Datu_ievade!$E$32:$BB$33,$E$2,L$3)</f>
        <v>0</v>
      </c>
      <c r="M22" s="86">
        <f>INDEX(Datu_ievade!$E$32:$BB$33,$E$2,M$3)</f>
        <v>0</v>
      </c>
      <c r="N22" s="86">
        <f>INDEX(Datu_ievade!$E$32:$BB$33,$E$2,N$3)</f>
        <v>0</v>
      </c>
      <c r="O22" s="86">
        <f>INDEX(Datu_ievade!$E$32:$BB$33,$E$2,O$3)</f>
        <v>0</v>
      </c>
      <c r="P22" s="86">
        <f>INDEX(Datu_ievade!$E$32:$BB$33,$E$2,P$3)</f>
        <v>0</v>
      </c>
      <c r="Q22" s="86">
        <f>INDEX(Datu_ievade!$E$32:$BB$33,$E$2,Q$3)</f>
        <v>0</v>
      </c>
      <c r="R22" s="86">
        <f>INDEX(Datu_ievade!$E$32:$BB$33,$E$2,R$3)</f>
        <v>0</v>
      </c>
      <c r="S22" s="86">
        <f>INDEX(Datu_ievade!$E$32:$BB$33,$E$2,S$3)</f>
        <v>0</v>
      </c>
      <c r="T22" s="86">
        <f>INDEX(Datu_ievade!$E$32:$BB$33,$E$2,T$3)</f>
        <v>0</v>
      </c>
      <c r="U22" s="86">
        <f>INDEX(Datu_ievade!$E$32:$BB$33,$E$2,U$3)</f>
        <v>0</v>
      </c>
      <c r="V22" s="86">
        <f>INDEX(Datu_ievade!$E$32:$BB$33,$E$2,V$3)</f>
        <v>0</v>
      </c>
      <c r="W22" s="86">
        <f>INDEX(Datu_ievade!$E$32:$BB$33,$E$2,W$3)</f>
        <v>0</v>
      </c>
      <c r="X22" s="86">
        <f>INDEX(Datu_ievade!$E$32:$BB$33,$E$2,X$3)</f>
        <v>0</v>
      </c>
      <c r="Y22" s="86">
        <f>INDEX(Datu_ievade!$E$32:$BB$33,$E$2,Y$3)</f>
        <v>0</v>
      </c>
      <c r="Z22" s="86">
        <f>INDEX(Datu_ievade!$E$32:$BB$33,$E$2,Z$3)</f>
        <v>0</v>
      </c>
      <c r="AA22" s="86">
        <f>INDEX(Datu_ievade!$E$32:$BB$33,$E$2,AA$3)</f>
        <v>0</v>
      </c>
      <c r="AB22" s="86">
        <f>INDEX(Datu_ievade!$E$32:$BB$33,$E$2,AB$3)</f>
        <v>0</v>
      </c>
      <c r="AC22" s="86">
        <f>INDEX(Datu_ievade!$E$32:$BB$33,$E$2,AC$3)</f>
        <v>0</v>
      </c>
      <c r="AD22" s="86">
        <f>INDEX(Datu_ievade!$E$32:$BB$33,$E$2,AD$3)</f>
        <v>0</v>
      </c>
      <c r="AE22" s="86">
        <f>INDEX(Datu_ievade!$E$32:$BB$33,$E$2,AE$3)</f>
        <v>0</v>
      </c>
      <c r="AF22" s="86">
        <f>INDEX(Datu_ievade!$E$32:$BB$33,$E$2,AF$3)</f>
        <v>0</v>
      </c>
      <c r="AG22" s="86">
        <f>INDEX(Datu_ievade!$E$32:$BB$33,$E$2,AG$3)</f>
        <v>0</v>
      </c>
      <c r="AH22" s="86">
        <f>INDEX(Datu_ievade!$E$32:$BB$33,$E$2,AH$3)</f>
        <v>0</v>
      </c>
      <c r="AI22" s="86">
        <f>INDEX(Datu_ievade!$E$32:$BB$33,$E$2,AI$3)</f>
        <v>0</v>
      </c>
      <c r="AJ22" s="86">
        <f>INDEX(Datu_ievade!$E$32:$BB$33,$E$2,AJ$3)</f>
        <v>0</v>
      </c>
      <c r="AK22" s="86">
        <f>INDEX(Datu_ievade!$E$32:$BB$33,$E$2,AK$3)</f>
        <v>0</v>
      </c>
      <c r="AL22" s="86">
        <f>INDEX(Datu_ievade!$E$32:$BB$33,$E$2,AL$3)</f>
        <v>0</v>
      </c>
      <c r="AM22" s="86">
        <f>INDEX(Datu_ievade!$E$32:$BB$33,$E$2,AM$3)</f>
        <v>0</v>
      </c>
      <c r="AN22" s="86">
        <f>INDEX(Datu_ievade!$E$32:$BB$33,$E$2,AN$3)</f>
        <v>0</v>
      </c>
      <c r="AO22" s="86">
        <f>INDEX(Datu_ievade!$E$32:$BB$33,$E$2,AO$3)</f>
        <v>0</v>
      </c>
      <c r="AP22" s="86">
        <f>INDEX(Datu_ievade!$E$32:$BB$33,$E$2,AP$3)</f>
        <v>0</v>
      </c>
      <c r="AQ22" s="86">
        <f>INDEX(Datu_ievade!$E$32:$BB$33,$E$2,AQ$3)</f>
        <v>0</v>
      </c>
      <c r="AR22" s="86">
        <f>INDEX(Datu_ievade!$E$32:$BB$33,$E$2,AR$3)</f>
        <v>0</v>
      </c>
      <c r="AS22" s="86">
        <f>INDEX(Datu_ievade!$E$32:$BB$33,$E$2,AS$3)</f>
        <v>0</v>
      </c>
      <c r="AT22" s="86">
        <f>INDEX(Datu_ievade!$E$32:$BB$33,$E$2,AT$3)</f>
        <v>0</v>
      </c>
      <c r="AU22" s="86">
        <f>INDEX(Datu_ievade!$E$32:$BB$33,$E$2,AU$3)</f>
        <v>0</v>
      </c>
      <c r="AV22" s="86">
        <f>INDEX(Datu_ievade!$E$32:$BB$33,$E$2,AV$3)</f>
        <v>0</v>
      </c>
      <c r="AW22" s="86">
        <f>INDEX(Datu_ievade!$E$32:$BB$33,$E$2,AW$3)</f>
        <v>0</v>
      </c>
      <c r="AX22" s="86">
        <f>INDEX(Datu_ievade!$E$32:$BB$33,$E$2,AX$3)</f>
        <v>0</v>
      </c>
      <c r="AY22" s="86">
        <f>INDEX(Datu_ievade!$E$32:$BB$33,$E$2,AY$3)</f>
        <v>0</v>
      </c>
      <c r="AZ22" s="86">
        <f>INDEX(Datu_ievade!$E$32:$BB$33,$E$2,AZ$3)</f>
        <v>0</v>
      </c>
      <c r="BA22" s="86">
        <f>INDEX(Datu_ievade!$E$32:$BB$33,$E$2,BA$3)</f>
        <v>0</v>
      </c>
      <c r="BB22" s="86">
        <f>INDEX(Datu_ievade!$E$32:$BB$33,$E$2,BB$3)</f>
        <v>0</v>
      </c>
      <c r="BC22" s="86">
        <f>INDEX(Datu_ievade!$E$32:$BB$33,$E$2,BC$3)</f>
        <v>0</v>
      </c>
      <c r="BD22" s="86">
        <f>INDEX(Datu_ievade!$E$32:$BB$33,$E$2,BD$3)</f>
        <v>0</v>
      </c>
      <c r="BE22" s="86">
        <f>INDEX(Datu_ievade!$E$32:$BB$33,$E$2,BE$3)</f>
        <v>0</v>
      </c>
      <c r="BF22" s="86">
        <f>INDEX(Datu_ievade!$E$32:$BB$33,$E$2,BF$3)</f>
        <v>0</v>
      </c>
    </row>
    <row r="23" spans="3:58">
      <c r="D23" t="s">
        <v>866</v>
      </c>
      <c r="F23" s="19" t="s">
        <v>1</v>
      </c>
      <c r="I23" s="75">
        <f>IFERROR((I21*I17+I22*I18)/SUM(I17:I18),0)</f>
        <v>0</v>
      </c>
      <c r="J23" s="75">
        <f>IFERROR((J21*J17+J22*J18)/SUM(J17:J18),0)</f>
        <v>0</v>
      </c>
      <c r="K23" s="75">
        <f t="shared" ref="K23:BF23" si="50">IFERROR((K21*K17+K22*K18)/SUM(K17:K18),0)</f>
        <v>0</v>
      </c>
      <c r="L23" s="75">
        <f t="shared" si="50"/>
        <v>0</v>
      </c>
      <c r="M23" s="75">
        <f t="shared" si="50"/>
        <v>0</v>
      </c>
      <c r="N23" s="75">
        <f t="shared" si="50"/>
        <v>0</v>
      </c>
      <c r="O23" s="75">
        <f t="shared" si="50"/>
        <v>0</v>
      </c>
      <c r="P23" s="75">
        <f t="shared" si="50"/>
        <v>0</v>
      </c>
      <c r="Q23" s="75">
        <f t="shared" si="50"/>
        <v>0</v>
      </c>
      <c r="R23" s="75">
        <f t="shared" si="50"/>
        <v>0</v>
      </c>
      <c r="S23" s="75">
        <f t="shared" si="50"/>
        <v>0</v>
      </c>
      <c r="T23" s="75">
        <f t="shared" si="50"/>
        <v>0</v>
      </c>
      <c r="U23" s="75">
        <f t="shared" si="50"/>
        <v>0</v>
      </c>
      <c r="V23" s="75">
        <f t="shared" si="50"/>
        <v>0</v>
      </c>
      <c r="W23" s="75">
        <f t="shared" si="50"/>
        <v>0</v>
      </c>
      <c r="X23" s="75">
        <f t="shared" si="50"/>
        <v>0</v>
      </c>
      <c r="Y23" s="75">
        <f t="shared" si="50"/>
        <v>0</v>
      </c>
      <c r="Z23" s="75">
        <f t="shared" si="50"/>
        <v>0</v>
      </c>
      <c r="AA23" s="75">
        <f t="shared" si="50"/>
        <v>0</v>
      </c>
      <c r="AB23" s="75">
        <f t="shared" si="50"/>
        <v>0</v>
      </c>
      <c r="AC23" s="75">
        <f t="shared" si="50"/>
        <v>0</v>
      </c>
      <c r="AD23" s="75">
        <f t="shared" si="50"/>
        <v>0</v>
      </c>
      <c r="AE23" s="75">
        <f t="shared" si="50"/>
        <v>0</v>
      </c>
      <c r="AF23" s="75">
        <f t="shared" si="50"/>
        <v>0</v>
      </c>
      <c r="AG23" s="75">
        <f t="shared" si="50"/>
        <v>0</v>
      </c>
      <c r="AH23" s="75">
        <f t="shared" si="50"/>
        <v>0</v>
      </c>
      <c r="AI23" s="75">
        <f t="shared" si="50"/>
        <v>0</v>
      </c>
      <c r="AJ23" s="75">
        <f t="shared" si="50"/>
        <v>0</v>
      </c>
      <c r="AK23" s="75">
        <f t="shared" si="50"/>
        <v>0</v>
      </c>
      <c r="AL23" s="75">
        <f t="shared" si="50"/>
        <v>0</v>
      </c>
      <c r="AM23" s="75">
        <f t="shared" si="50"/>
        <v>0</v>
      </c>
      <c r="AN23" s="75">
        <f t="shared" si="50"/>
        <v>0</v>
      </c>
      <c r="AO23" s="75">
        <f t="shared" si="50"/>
        <v>0</v>
      </c>
      <c r="AP23" s="75">
        <f t="shared" si="50"/>
        <v>0</v>
      </c>
      <c r="AQ23" s="75">
        <f t="shared" si="50"/>
        <v>0</v>
      </c>
      <c r="AR23" s="75">
        <f t="shared" si="50"/>
        <v>0</v>
      </c>
      <c r="AS23" s="75">
        <f t="shared" si="50"/>
        <v>0</v>
      </c>
      <c r="AT23" s="75">
        <f t="shared" si="50"/>
        <v>0</v>
      </c>
      <c r="AU23" s="75">
        <f t="shared" si="50"/>
        <v>0</v>
      </c>
      <c r="AV23" s="75">
        <f t="shared" si="50"/>
        <v>0</v>
      </c>
      <c r="AW23" s="75">
        <f t="shared" si="50"/>
        <v>0</v>
      </c>
      <c r="AX23" s="75">
        <f t="shared" si="50"/>
        <v>0</v>
      </c>
      <c r="AY23" s="75">
        <f t="shared" si="50"/>
        <v>0</v>
      </c>
      <c r="AZ23" s="75">
        <f t="shared" si="50"/>
        <v>0</v>
      </c>
      <c r="BA23" s="75">
        <f t="shared" si="50"/>
        <v>0</v>
      </c>
      <c r="BB23" s="75">
        <f t="shared" si="50"/>
        <v>0</v>
      </c>
      <c r="BC23" s="75">
        <f t="shared" si="50"/>
        <v>0</v>
      </c>
      <c r="BD23" s="75">
        <f t="shared" si="50"/>
        <v>0</v>
      </c>
      <c r="BE23" s="75">
        <f t="shared" si="50"/>
        <v>0</v>
      </c>
      <c r="BF23" s="75">
        <f t="shared" si="50"/>
        <v>0</v>
      </c>
    </row>
    <row r="24" spans="3:58">
      <c r="I24" s="1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row>
    <row r="25" spans="3:58">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row>
    <row r="26" spans="3:58">
      <c r="C26" t="s">
        <v>868</v>
      </c>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row>
    <row r="27" spans="3:58">
      <c r="D27" t="s">
        <v>870</v>
      </c>
      <c r="F27" s="165" t="s">
        <v>1</v>
      </c>
      <c r="I27" s="86" t="e">
        <f>I59+I75</f>
        <v>#DIV/0!</v>
      </c>
      <c r="J27" s="86" t="e">
        <f>J59+J75</f>
        <v>#DIV/0!</v>
      </c>
      <c r="K27" s="86" t="e">
        <f t="shared" ref="K27:BF27" si="51">K59+K75</f>
        <v>#DIV/0!</v>
      </c>
      <c r="L27" s="86" t="e">
        <f t="shared" si="51"/>
        <v>#DIV/0!</v>
      </c>
      <c r="M27" s="86" t="e">
        <f t="shared" si="51"/>
        <v>#DIV/0!</v>
      </c>
      <c r="N27" s="86" t="e">
        <f t="shared" si="51"/>
        <v>#DIV/0!</v>
      </c>
      <c r="O27" s="86" t="e">
        <f t="shared" si="51"/>
        <v>#DIV/0!</v>
      </c>
      <c r="P27" s="86" t="e">
        <f t="shared" si="51"/>
        <v>#DIV/0!</v>
      </c>
      <c r="Q27" s="86" t="e">
        <f t="shared" si="51"/>
        <v>#DIV/0!</v>
      </c>
      <c r="R27" s="86" t="e">
        <f t="shared" si="51"/>
        <v>#DIV/0!</v>
      </c>
      <c r="S27" s="86" t="e">
        <f t="shared" si="51"/>
        <v>#DIV/0!</v>
      </c>
      <c r="T27" s="86" t="e">
        <f t="shared" si="51"/>
        <v>#DIV/0!</v>
      </c>
      <c r="U27" s="86" t="e">
        <f t="shared" si="51"/>
        <v>#DIV/0!</v>
      </c>
      <c r="V27" s="86" t="e">
        <f t="shared" si="51"/>
        <v>#DIV/0!</v>
      </c>
      <c r="W27" s="86" t="e">
        <f t="shared" si="51"/>
        <v>#DIV/0!</v>
      </c>
      <c r="X27" s="86" t="e">
        <f t="shared" si="51"/>
        <v>#DIV/0!</v>
      </c>
      <c r="Y27" s="86" t="e">
        <f t="shared" si="51"/>
        <v>#DIV/0!</v>
      </c>
      <c r="Z27" s="86" t="e">
        <f t="shared" si="51"/>
        <v>#DIV/0!</v>
      </c>
      <c r="AA27" s="86" t="e">
        <f t="shared" si="51"/>
        <v>#DIV/0!</v>
      </c>
      <c r="AB27" s="86" t="e">
        <f t="shared" si="51"/>
        <v>#DIV/0!</v>
      </c>
      <c r="AC27" s="86" t="e">
        <f t="shared" si="51"/>
        <v>#DIV/0!</v>
      </c>
      <c r="AD27" s="86" t="e">
        <f t="shared" si="51"/>
        <v>#DIV/0!</v>
      </c>
      <c r="AE27" s="86" t="e">
        <f t="shared" si="51"/>
        <v>#DIV/0!</v>
      </c>
      <c r="AF27" s="86" t="e">
        <f t="shared" si="51"/>
        <v>#DIV/0!</v>
      </c>
      <c r="AG27" s="86" t="e">
        <f t="shared" si="51"/>
        <v>#DIV/0!</v>
      </c>
      <c r="AH27" s="86" t="e">
        <f t="shared" si="51"/>
        <v>#DIV/0!</v>
      </c>
      <c r="AI27" s="86" t="e">
        <f t="shared" si="51"/>
        <v>#DIV/0!</v>
      </c>
      <c r="AJ27" s="86" t="e">
        <f t="shared" si="51"/>
        <v>#DIV/0!</v>
      </c>
      <c r="AK27" s="86" t="e">
        <f t="shared" si="51"/>
        <v>#DIV/0!</v>
      </c>
      <c r="AL27" s="86" t="e">
        <f t="shared" si="51"/>
        <v>#DIV/0!</v>
      </c>
      <c r="AM27" s="86" t="e">
        <f t="shared" si="51"/>
        <v>#DIV/0!</v>
      </c>
      <c r="AN27" s="86" t="e">
        <f t="shared" si="51"/>
        <v>#DIV/0!</v>
      </c>
      <c r="AO27" s="86" t="e">
        <f t="shared" si="51"/>
        <v>#DIV/0!</v>
      </c>
      <c r="AP27" s="86" t="e">
        <f t="shared" si="51"/>
        <v>#DIV/0!</v>
      </c>
      <c r="AQ27" s="86" t="e">
        <f t="shared" si="51"/>
        <v>#DIV/0!</v>
      </c>
      <c r="AR27" s="86" t="e">
        <f t="shared" si="51"/>
        <v>#DIV/0!</v>
      </c>
      <c r="AS27" s="86" t="e">
        <f t="shared" si="51"/>
        <v>#DIV/0!</v>
      </c>
      <c r="AT27" s="86" t="e">
        <f t="shared" si="51"/>
        <v>#DIV/0!</v>
      </c>
      <c r="AU27" s="86" t="e">
        <f t="shared" si="51"/>
        <v>#DIV/0!</v>
      </c>
      <c r="AV27" s="86" t="e">
        <f t="shared" si="51"/>
        <v>#DIV/0!</v>
      </c>
      <c r="AW27" s="86" t="e">
        <f t="shared" si="51"/>
        <v>#DIV/0!</v>
      </c>
      <c r="AX27" s="86" t="e">
        <f t="shared" si="51"/>
        <v>#DIV/0!</v>
      </c>
      <c r="AY27" s="86" t="e">
        <f t="shared" si="51"/>
        <v>#DIV/0!</v>
      </c>
      <c r="AZ27" s="86" t="e">
        <f t="shared" si="51"/>
        <v>#DIV/0!</v>
      </c>
      <c r="BA27" s="86" t="e">
        <f t="shared" si="51"/>
        <v>#DIV/0!</v>
      </c>
      <c r="BB27" s="86" t="e">
        <f t="shared" si="51"/>
        <v>#DIV/0!</v>
      </c>
      <c r="BC27" s="86" t="e">
        <f t="shared" si="51"/>
        <v>#DIV/0!</v>
      </c>
      <c r="BD27" s="86" t="e">
        <f t="shared" si="51"/>
        <v>#DIV/0!</v>
      </c>
      <c r="BE27" s="86" t="e">
        <f t="shared" si="51"/>
        <v>#DIV/0!</v>
      </c>
      <c r="BF27" s="86" t="e">
        <f t="shared" si="51"/>
        <v>#DIV/0!</v>
      </c>
    </row>
    <row r="28" spans="3:58">
      <c r="D28" t="s">
        <v>5</v>
      </c>
      <c r="F28" s="165" t="s">
        <v>1</v>
      </c>
      <c r="I28" s="86" t="e">
        <f>I213</f>
        <v>#DIV/0!</v>
      </c>
      <c r="J28" s="86" t="e">
        <f>J213</f>
        <v>#DIV/0!</v>
      </c>
      <c r="K28" s="86" t="e">
        <f t="shared" ref="K28:BF28" si="52">K213</f>
        <v>#DIV/0!</v>
      </c>
      <c r="L28" s="86" t="e">
        <f t="shared" si="52"/>
        <v>#DIV/0!</v>
      </c>
      <c r="M28" s="86" t="e">
        <f t="shared" si="52"/>
        <v>#DIV/0!</v>
      </c>
      <c r="N28" s="86" t="e">
        <f t="shared" si="52"/>
        <v>#DIV/0!</v>
      </c>
      <c r="O28" s="86" t="e">
        <f t="shared" si="52"/>
        <v>#DIV/0!</v>
      </c>
      <c r="P28" s="86" t="e">
        <f t="shared" si="52"/>
        <v>#DIV/0!</v>
      </c>
      <c r="Q28" s="86" t="e">
        <f t="shared" si="52"/>
        <v>#DIV/0!</v>
      </c>
      <c r="R28" s="86" t="e">
        <f t="shared" si="52"/>
        <v>#DIV/0!</v>
      </c>
      <c r="S28" s="86" t="e">
        <f t="shared" si="52"/>
        <v>#DIV/0!</v>
      </c>
      <c r="T28" s="86" t="e">
        <f t="shared" si="52"/>
        <v>#DIV/0!</v>
      </c>
      <c r="U28" s="86" t="e">
        <f t="shared" si="52"/>
        <v>#DIV/0!</v>
      </c>
      <c r="V28" s="86" t="e">
        <f t="shared" si="52"/>
        <v>#DIV/0!</v>
      </c>
      <c r="W28" s="86" t="e">
        <f t="shared" si="52"/>
        <v>#DIV/0!</v>
      </c>
      <c r="X28" s="86" t="e">
        <f t="shared" si="52"/>
        <v>#DIV/0!</v>
      </c>
      <c r="Y28" s="86" t="e">
        <f t="shared" si="52"/>
        <v>#DIV/0!</v>
      </c>
      <c r="Z28" s="86" t="e">
        <f t="shared" si="52"/>
        <v>#DIV/0!</v>
      </c>
      <c r="AA28" s="86" t="e">
        <f t="shared" si="52"/>
        <v>#DIV/0!</v>
      </c>
      <c r="AB28" s="86" t="e">
        <f t="shared" si="52"/>
        <v>#DIV/0!</v>
      </c>
      <c r="AC28" s="86" t="e">
        <f t="shared" si="52"/>
        <v>#DIV/0!</v>
      </c>
      <c r="AD28" s="86" t="e">
        <f t="shared" si="52"/>
        <v>#DIV/0!</v>
      </c>
      <c r="AE28" s="86" t="e">
        <f t="shared" si="52"/>
        <v>#DIV/0!</v>
      </c>
      <c r="AF28" s="86" t="e">
        <f t="shared" si="52"/>
        <v>#DIV/0!</v>
      </c>
      <c r="AG28" s="86" t="e">
        <f t="shared" si="52"/>
        <v>#DIV/0!</v>
      </c>
      <c r="AH28" s="86" t="e">
        <f t="shared" si="52"/>
        <v>#DIV/0!</v>
      </c>
      <c r="AI28" s="86" t="e">
        <f t="shared" si="52"/>
        <v>#DIV/0!</v>
      </c>
      <c r="AJ28" s="86" t="e">
        <f t="shared" si="52"/>
        <v>#DIV/0!</v>
      </c>
      <c r="AK28" s="86" t="e">
        <f t="shared" si="52"/>
        <v>#DIV/0!</v>
      </c>
      <c r="AL28" s="86" t="e">
        <f t="shared" si="52"/>
        <v>#DIV/0!</v>
      </c>
      <c r="AM28" s="86" t="e">
        <f t="shared" si="52"/>
        <v>#DIV/0!</v>
      </c>
      <c r="AN28" s="86" t="e">
        <f t="shared" si="52"/>
        <v>#DIV/0!</v>
      </c>
      <c r="AO28" s="86" t="e">
        <f t="shared" si="52"/>
        <v>#DIV/0!</v>
      </c>
      <c r="AP28" s="86" t="e">
        <f t="shared" si="52"/>
        <v>#DIV/0!</v>
      </c>
      <c r="AQ28" s="86" t="e">
        <f t="shared" si="52"/>
        <v>#DIV/0!</v>
      </c>
      <c r="AR28" s="86" t="e">
        <f t="shared" si="52"/>
        <v>#DIV/0!</v>
      </c>
      <c r="AS28" s="86" t="e">
        <f t="shared" si="52"/>
        <v>#DIV/0!</v>
      </c>
      <c r="AT28" s="86" t="e">
        <f t="shared" si="52"/>
        <v>#DIV/0!</v>
      </c>
      <c r="AU28" s="86" t="e">
        <f t="shared" si="52"/>
        <v>#DIV/0!</v>
      </c>
      <c r="AV28" s="86" t="e">
        <f t="shared" si="52"/>
        <v>#DIV/0!</v>
      </c>
      <c r="AW28" s="86" t="e">
        <f t="shared" si="52"/>
        <v>#DIV/0!</v>
      </c>
      <c r="AX28" s="86" t="e">
        <f t="shared" si="52"/>
        <v>#DIV/0!</v>
      </c>
      <c r="AY28" s="86" t="e">
        <f t="shared" si="52"/>
        <v>#DIV/0!</v>
      </c>
      <c r="AZ28" s="86" t="e">
        <f t="shared" si="52"/>
        <v>#DIV/0!</v>
      </c>
      <c r="BA28" s="86" t="e">
        <f t="shared" si="52"/>
        <v>#DIV/0!</v>
      </c>
      <c r="BB28" s="86" t="e">
        <f t="shared" si="52"/>
        <v>#DIV/0!</v>
      </c>
      <c r="BC28" s="86" t="e">
        <f t="shared" si="52"/>
        <v>#DIV/0!</v>
      </c>
      <c r="BD28" s="86" t="e">
        <f t="shared" si="52"/>
        <v>#DIV/0!</v>
      </c>
      <c r="BE28" s="86" t="e">
        <f t="shared" si="52"/>
        <v>#DIV/0!</v>
      </c>
      <c r="BF28" s="86" t="e">
        <f t="shared" si="52"/>
        <v>#DIV/0!</v>
      </c>
    </row>
    <row r="29" spans="3:58">
      <c r="D29" t="s">
        <v>766</v>
      </c>
      <c r="F29" s="165" t="s">
        <v>1</v>
      </c>
      <c r="I29" s="75" t="e">
        <f>SUM(I27:I28)</f>
        <v>#DIV/0!</v>
      </c>
      <c r="J29" s="75" t="e">
        <f>SUM(J27:J28)</f>
        <v>#DIV/0!</v>
      </c>
      <c r="K29" s="75" t="e">
        <f t="shared" ref="K29:BF29" si="53">SUM(K27:K28)</f>
        <v>#DIV/0!</v>
      </c>
      <c r="L29" s="75" t="e">
        <f t="shared" si="53"/>
        <v>#DIV/0!</v>
      </c>
      <c r="M29" s="75" t="e">
        <f t="shared" si="53"/>
        <v>#DIV/0!</v>
      </c>
      <c r="N29" s="75" t="e">
        <f t="shared" si="53"/>
        <v>#DIV/0!</v>
      </c>
      <c r="O29" s="75" t="e">
        <f t="shared" si="53"/>
        <v>#DIV/0!</v>
      </c>
      <c r="P29" s="75" t="e">
        <f t="shared" si="53"/>
        <v>#DIV/0!</v>
      </c>
      <c r="Q29" s="75" t="e">
        <f t="shared" si="53"/>
        <v>#DIV/0!</v>
      </c>
      <c r="R29" s="75" t="e">
        <f t="shared" si="53"/>
        <v>#DIV/0!</v>
      </c>
      <c r="S29" s="75" t="e">
        <f t="shared" si="53"/>
        <v>#DIV/0!</v>
      </c>
      <c r="T29" s="75" t="e">
        <f t="shared" si="53"/>
        <v>#DIV/0!</v>
      </c>
      <c r="U29" s="75" t="e">
        <f t="shared" si="53"/>
        <v>#DIV/0!</v>
      </c>
      <c r="V29" s="75" t="e">
        <f t="shared" si="53"/>
        <v>#DIV/0!</v>
      </c>
      <c r="W29" s="75" t="e">
        <f t="shared" si="53"/>
        <v>#DIV/0!</v>
      </c>
      <c r="X29" s="75" t="e">
        <f t="shared" si="53"/>
        <v>#DIV/0!</v>
      </c>
      <c r="Y29" s="75" t="e">
        <f t="shared" si="53"/>
        <v>#DIV/0!</v>
      </c>
      <c r="Z29" s="75" t="e">
        <f t="shared" si="53"/>
        <v>#DIV/0!</v>
      </c>
      <c r="AA29" s="75" t="e">
        <f t="shared" si="53"/>
        <v>#DIV/0!</v>
      </c>
      <c r="AB29" s="75" t="e">
        <f t="shared" si="53"/>
        <v>#DIV/0!</v>
      </c>
      <c r="AC29" s="75" t="e">
        <f t="shared" si="53"/>
        <v>#DIV/0!</v>
      </c>
      <c r="AD29" s="75" t="e">
        <f t="shared" si="53"/>
        <v>#DIV/0!</v>
      </c>
      <c r="AE29" s="75" t="e">
        <f t="shared" si="53"/>
        <v>#DIV/0!</v>
      </c>
      <c r="AF29" s="75" t="e">
        <f t="shared" si="53"/>
        <v>#DIV/0!</v>
      </c>
      <c r="AG29" s="75" t="e">
        <f t="shared" si="53"/>
        <v>#DIV/0!</v>
      </c>
      <c r="AH29" s="75" t="e">
        <f t="shared" si="53"/>
        <v>#DIV/0!</v>
      </c>
      <c r="AI29" s="75" t="e">
        <f t="shared" si="53"/>
        <v>#DIV/0!</v>
      </c>
      <c r="AJ29" s="75" t="e">
        <f t="shared" si="53"/>
        <v>#DIV/0!</v>
      </c>
      <c r="AK29" s="75" t="e">
        <f t="shared" si="53"/>
        <v>#DIV/0!</v>
      </c>
      <c r="AL29" s="75" t="e">
        <f t="shared" si="53"/>
        <v>#DIV/0!</v>
      </c>
      <c r="AM29" s="75" t="e">
        <f t="shared" si="53"/>
        <v>#DIV/0!</v>
      </c>
      <c r="AN29" s="75" t="e">
        <f t="shared" si="53"/>
        <v>#DIV/0!</v>
      </c>
      <c r="AO29" s="75" t="e">
        <f t="shared" si="53"/>
        <v>#DIV/0!</v>
      </c>
      <c r="AP29" s="75" t="e">
        <f t="shared" si="53"/>
        <v>#DIV/0!</v>
      </c>
      <c r="AQ29" s="75" t="e">
        <f t="shared" si="53"/>
        <v>#DIV/0!</v>
      </c>
      <c r="AR29" s="75" t="e">
        <f t="shared" si="53"/>
        <v>#DIV/0!</v>
      </c>
      <c r="AS29" s="75" t="e">
        <f t="shared" si="53"/>
        <v>#DIV/0!</v>
      </c>
      <c r="AT29" s="75" t="e">
        <f t="shared" si="53"/>
        <v>#DIV/0!</v>
      </c>
      <c r="AU29" s="75" t="e">
        <f t="shared" si="53"/>
        <v>#DIV/0!</v>
      </c>
      <c r="AV29" s="75" t="e">
        <f t="shared" si="53"/>
        <v>#DIV/0!</v>
      </c>
      <c r="AW29" s="75" t="e">
        <f t="shared" si="53"/>
        <v>#DIV/0!</v>
      </c>
      <c r="AX29" s="75" t="e">
        <f t="shared" si="53"/>
        <v>#DIV/0!</v>
      </c>
      <c r="AY29" s="75" t="e">
        <f t="shared" si="53"/>
        <v>#DIV/0!</v>
      </c>
      <c r="AZ29" s="75" t="e">
        <f t="shared" si="53"/>
        <v>#DIV/0!</v>
      </c>
      <c r="BA29" s="75" t="e">
        <f t="shared" si="53"/>
        <v>#DIV/0!</v>
      </c>
      <c r="BB29" s="75" t="e">
        <f t="shared" si="53"/>
        <v>#DIV/0!</v>
      </c>
      <c r="BC29" s="75" t="e">
        <f t="shared" si="53"/>
        <v>#DIV/0!</v>
      </c>
      <c r="BD29" s="75" t="e">
        <f t="shared" si="53"/>
        <v>#DIV/0!</v>
      </c>
      <c r="BE29" s="75" t="e">
        <f t="shared" si="53"/>
        <v>#DIV/0!</v>
      </c>
      <c r="BF29" s="75" t="e">
        <f t="shared" si="53"/>
        <v>#DIV/0!</v>
      </c>
    </row>
    <row r="30" spans="3:58">
      <c r="D30" t="s">
        <v>767</v>
      </c>
      <c r="F30" s="165" t="s">
        <v>0</v>
      </c>
      <c r="I30" s="172">
        <f>INDEX(Datu_ievade!$E$42:$BB$43,$E$2,I$3)</f>
        <v>0</v>
      </c>
      <c r="J30" s="172">
        <f>INDEX(Datu_ievade!$E$42:$BB$43,$E$2,J$3)</f>
        <v>0</v>
      </c>
      <c r="K30" s="172">
        <f>INDEX(Datu_ievade!$E$42:$BB$43,$E$2,K$3)</f>
        <v>0</v>
      </c>
      <c r="L30" s="172">
        <f>INDEX(Datu_ievade!$E$42:$BB$43,$E$2,L$3)</f>
        <v>0</v>
      </c>
      <c r="M30" s="172">
        <f>INDEX(Datu_ievade!$E$42:$BB$43,$E$2,M$3)</f>
        <v>0</v>
      </c>
      <c r="N30" s="172">
        <f>INDEX(Datu_ievade!$E$42:$BB$43,$E$2,N$3)</f>
        <v>0</v>
      </c>
      <c r="O30" s="172">
        <f>INDEX(Datu_ievade!$E$42:$BB$43,$E$2,O$3)</f>
        <v>0</v>
      </c>
      <c r="P30" s="172">
        <f>INDEX(Datu_ievade!$E$42:$BB$43,$E$2,P$3)</f>
        <v>0</v>
      </c>
      <c r="Q30" s="172">
        <f>INDEX(Datu_ievade!$E$42:$BB$43,$E$2,Q$3)</f>
        <v>0</v>
      </c>
      <c r="R30" s="172">
        <f>INDEX(Datu_ievade!$E$42:$BB$43,$E$2,R$3)</f>
        <v>0</v>
      </c>
      <c r="S30" s="172">
        <f>INDEX(Datu_ievade!$E$42:$BB$43,$E$2,S$3)</f>
        <v>0</v>
      </c>
      <c r="T30" s="172">
        <f>INDEX(Datu_ievade!$E$42:$BB$43,$E$2,T$3)</f>
        <v>0</v>
      </c>
      <c r="U30" s="172">
        <f>INDEX(Datu_ievade!$E$42:$BB$43,$E$2,U$3)</f>
        <v>0</v>
      </c>
      <c r="V30" s="172">
        <f>INDEX(Datu_ievade!$E$42:$BB$43,$E$2,V$3)</f>
        <v>0</v>
      </c>
      <c r="W30" s="172">
        <f>INDEX(Datu_ievade!$E$42:$BB$43,$E$2,W$3)</f>
        <v>0</v>
      </c>
      <c r="X30" s="172">
        <f>INDEX(Datu_ievade!$E$42:$BB$43,$E$2,X$3)</f>
        <v>0</v>
      </c>
      <c r="Y30" s="172">
        <f>INDEX(Datu_ievade!$E$42:$BB$43,$E$2,Y$3)</f>
        <v>0</v>
      </c>
      <c r="Z30" s="172">
        <f>INDEX(Datu_ievade!$E$42:$BB$43,$E$2,Z$3)</f>
        <v>0</v>
      </c>
      <c r="AA30" s="172">
        <f>INDEX(Datu_ievade!$E$42:$BB$43,$E$2,AA$3)</f>
        <v>0</v>
      </c>
      <c r="AB30" s="172">
        <f>INDEX(Datu_ievade!$E$42:$BB$43,$E$2,AB$3)</f>
        <v>0</v>
      </c>
      <c r="AC30" s="172">
        <f>INDEX(Datu_ievade!$E$42:$BB$43,$E$2,AC$3)</f>
        <v>0</v>
      </c>
      <c r="AD30" s="172">
        <f>INDEX(Datu_ievade!$E$42:$BB$43,$E$2,AD$3)</f>
        <v>0</v>
      </c>
      <c r="AE30" s="172">
        <f>INDEX(Datu_ievade!$E$42:$BB$43,$E$2,AE$3)</f>
        <v>0</v>
      </c>
      <c r="AF30" s="172">
        <f>INDEX(Datu_ievade!$E$42:$BB$43,$E$2,AF$3)</f>
        <v>0</v>
      </c>
      <c r="AG30" s="172">
        <f>INDEX(Datu_ievade!$E$42:$BB$43,$E$2,AG$3)</f>
        <v>0</v>
      </c>
      <c r="AH30" s="172">
        <f>INDEX(Datu_ievade!$E$42:$BB$43,$E$2,AH$3)</f>
        <v>0</v>
      </c>
      <c r="AI30" s="172">
        <f>INDEX(Datu_ievade!$E$42:$BB$43,$E$2,AI$3)</f>
        <v>0</v>
      </c>
      <c r="AJ30" s="172">
        <f>INDEX(Datu_ievade!$E$42:$BB$43,$E$2,AJ$3)</f>
        <v>0</v>
      </c>
      <c r="AK30" s="172">
        <f>INDEX(Datu_ievade!$E$42:$BB$43,$E$2,AK$3)</f>
        <v>0</v>
      </c>
      <c r="AL30" s="172">
        <f>INDEX(Datu_ievade!$E$42:$BB$43,$E$2,AL$3)</f>
        <v>0</v>
      </c>
      <c r="AM30" s="172">
        <f>INDEX(Datu_ievade!$E$42:$BB$43,$E$2,AM$3)</f>
        <v>0</v>
      </c>
      <c r="AN30" s="172">
        <f>INDEX(Datu_ievade!$E$42:$BB$43,$E$2,AN$3)</f>
        <v>0</v>
      </c>
      <c r="AO30" s="172">
        <f>INDEX(Datu_ievade!$E$42:$BB$43,$E$2,AO$3)</f>
        <v>0</v>
      </c>
      <c r="AP30" s="172">
        <f>INDEX(Datu_ievade!$E$42:$BB$43,$E$2,AP$3)</f>
        <v>0</v>
      </c>
      <c r="AQ30" s="172">
        <f>INDEX(Datu_ievade!$E$42:$BB$43,$E$2,AQ$3)</f>
        <v>0</v>
      </c>
      <c r="AR30" s="172">
        <f>INDEX(Datu_ievade!$E$42:$BB$43,$E$2,AR$3)</f>
        <v>0</v>
      </c>
      <c r="AS30" s="172">
        <f>INDEX(Datu_ievade!$E$42:$BB$43,$E$2,AS$3)</f>
        <v>0</v>
      </c>
      <c r="AT30" s="172">
        <f>INDEX(Datu_ievade!$E$42:$BB$43,$E$2,AT$3)</f>
        <v>0</v>
      </c>
      <c r="AU30" s="172">
        <f>INDEX(Datu_ievade!$E$42:$BB$43,$E$2,AU$3)</f>
        <v>0</v>
      </c>
      <c r="AV30" s="172">
        <f>INDEX(Datu_ievade!$E$42:$BB$43,$E$2,AV$3)</f>
        <v>0</v>
      </c>
      <c r="AW30" s="172">
        <f>INDEX(Datu_ievade!$E$42:$BB$43,$E$2,AW$3)</f>
        <v>0</v>
      </c>
      <c r="AX30" s="172">
        <f>INDEX(Datu_ievade!$E$42:$BB$43,$E$2,AX$3)</f>
        <v>0</v>
      </c>
      <c r="AY30" s="172">
        <f>INDEX(Datu_ievade!$E$42:$BB$43,$E$2,AY$3)</f>
        <v>0</v>
      </c>
      <c r="AZ30" s="172">
        <f>INDEX(Datu_ievade!$E$42:$BB$43,$E$2,AZ$3)</f>
        <v>0</v>
      </c>
      <c r="BA30" s="172">
        <f>INDEX(Datu_ievade!$E$42:$BB$43,$E$2,BA$3)</f>
        <v>0</v>
      </c>
      <c r="BB30" s="172">
        <f>INDEX(Datu_ievade!$E$42:$BB$43,$E$2,BB$3)</f>
        <v>0</v>
      </c>
      <c r="BC30" s="172">
        <f>INDEX(Datu_ievade!$E$42:$BB$43,$E$2,BC$3)</f>
        <v>0</v>
      </c>
      <c r="BD30" s="172">
        <f>INDEX(Datu_ievade!$E$42:$BB$43,$E$2,BD$3)</f>
        <v>0</v>
      </c>
      <c r="BE30" s="172">
        <f>INDEX(Datu_ievade!$E$42:$BB$43,$E$2,BE$3)</f>
        <v>0</v>
      </c>
      <c r="BF30" s="172">
        <f>INDEX(Datu_ievade!$E$42:$BB$43,$E$2,BF$3)</f>
        <v>0</v>
      </c>
    </row>
    <row r="31" spans="3:58" s="105" customFormat="1">
      <c r="D31" s="40" t="s">
        <v>869</v>
      </c>
      <c r="F31" s="165" t="s">
        <v>1</v>
      </c>
      <c r="I31" s="75" t="e">
        <f>I29*I30</f>
        <v>#DIV/0!</v>
      </c>
      <c r="J31" s="75" t="e">
        <f>J29*J30</f>
        <v>#DIV/0!</v>
      </c>
      <c r="K31" s="75" t="e">
        <f t="shared" ref="K31:BF31" si="54">K29*K30</f>
        <v>#DIV/0!</v>
      </c>
      <c r="L31" s="75" t="e">
        <f t="shared" si="54"/>
        <v>#DIV/0!</v>
      </c>
      <c r="M31" s="75" t="e">
        <f t="shared" si="54"/>
        <v>#DIV/0!</v>
      </c>
      <c r="N31" s="75" t="e">
        <f t="shared" si="54"/>
        <v>#DIV/0!</v>
      </c>
      <c r="O31" s="75" t="e">
        <f t="shared" si="54"/>
        <v>#DIV/0!</v>
      </c>
      <c r="P31" s="75" t="e">
        <f t="shared" si="54"/>
        <v>#DIV/0!</v>
      </c>
      <c r="Q31" s="75" t="e">
        <f t="shared" si="54"/>
        <v>#DIV/0!</v>
      </c>
      <c r="R31" s="75" t="e">
        <f t="shared" si="54"/>
        <v>#DIV/0!</v>
      </c>
      <c r="S31" s="75" t="e">
        <f t="shared" si="54"/>
        <v>#DIV/0!</v>
      </c>
      <c r="T31" s="75" t="e">
        <f t="shared" si="54"/>
        <v>#DIV/0!</v>
      </c>
      <c r="U31" s="75" t="e">
        <f t="shared" si="54"/>
        <v>#DIV/0!</v>
      </c>
      <c r="V31" s="75" t="e">
        <f t="shared" si="54"/>
        <v>#DIV/0!</v>
      </c>
      <c r="W31" s="75" t="e">
        <f t="shared" si="54"/>
        <v>#DIV/0!</v>
      </c>
      <c r="X31" s="75" t="e">
        <f t="shared" si="54"/>
        <v>#DIV/0!</v>
      </c>
      <c r="Y31" s="75" t="e">
        <f t="shared" si="54"/>
        <v>#DIV/0!</v>
      </c>
      <c r="Z31" s="75" t="e">
        <f t="shared" si="54"/>
        <v>#DIV/0!</v>
      </c>
      <c r="AA31" s="75" t="e">
        <f t="shared" si="54"/>
        <v>#DIV/0!</v>
      </c>
      <c r="AB31" s="75" t="e">
        <f t="shared" si="54"/>
        <v>#DIV/0!</v>
      </c>
      <c r="AC31" s="75" t="e">
        <f t="shared" si="54"/>
        <v>#DIV/0!</v>
      </c>
      <c r="AD31" s="75" t="e">
        <f t="shared" si="54"/>
        <v>#DIV/0!</v>
      </c>
      <c r="AE31" s="75" t="e">
        <f t="shared" si="54"/>
        <v>#DIV/0!</v>
      </c>
      <c r="AF31" s="75" t="e">
        <f t="shared" si="54"/>
        <v>#DIV/0!</v>
      </c>
      <c r="AG31" s="75" t="e">
        <f t="shared" si="54"/>
        <v>#DIV/0!</v>
      </c>
      <c r="AH31" s="75" t="e">
        <f t="shared" si="54"/>
        <v>#DIV/0!</v>
      </c>
      <c r="AI31" s="75" t="e">
        <f t="shared" si="54"/>
        <v>#DIV/0!</v>
      </c>
      <c r="AJ31" s="75" t="e">
        <f t="shared" si="54"/>
        <v>#DIV/0!</v>
      </c>
      <c r="AK31" s="75" t="e">
        <f t="shared" si="54"/>
        <v>#DIV/0!</v>
      </c>
      <c r="AL31" s="75" t="e">
        <f t="shared" si="54"/>
        <v>#DIV/0!</v>
      </c>
      <c r="AM31" s="75" t="e">
        <f t="shared" si="54"/>
        <v>#DIV/0!</v>
      </c>
      <c r="AN31" s="75" t="e">
        <f t="shared" si="54"/>
        <v>#DIV/0!</v>
      </c>
      <c r="AO31" s="75" t="e">
        <f t="shared" si="54"/>
        <v>#DIV/0!</v>
      </c>
      <c r="AP31" s="75" t="e">
        <f t="shared" si="54"/>
        <v>#DIV/0!</v>
      </c>
      <c r="AQ31" s="75" t="e">
        <f t="shared" si="54"/>
        <v>#DIV/0!</v>
      </c>
      <c r="AR31" s="75" t="e">
        <f t="shared" si="54"/>
        <v>#DIV/0!</v>
      </c>
      <c r="AS31" s="75" t="e">
        <f t="shared" si="54"/>
        <v>#DIV/0!</v>
      </c>
      <c r="AT31" s="75" t="e">
        <f t="shared" si="54"/>
        <v>#DIV/0!</v>
      </c>
      <c r="AU31" s="75" t="e">
        <f t="shared" si="54"/>
        <v>#DIV/0!</v>
      </c>
      <c r="AV31" s="75" t="e">
        <f t="shared" si="54"/>
        <v>#DIV/0!</v>
      </c>
      <c r="AW31" s="75" t="e">
        <f t="shared" si="54"/>
        <v>#DIV/0!</v>
      </c>
      <c r="AX31" s="75" t="e">
        <f t="shared" si="54"/>
        <v>#DIV/0!</v>
      </c>
      <c r="AY31" s="75" t="e">
        <f t="shared" si="54"/>
        <v>#DIV/0!</v>
      </c>
      <c r="AZ31" s="75" t="e">
        <f t="shared" si="54"/>
        <v>#DIV/0!</v>
      </c>
      <c r="BA31" s="75" t="e">
        <f t="shared" si="54"/>
        <v>#DIV/0!</v>
      </c>
      <c r="BB31" s="75" t="e">
        <f t="shared" si="54"/>
        <v>#DIV/0!</v>
      </c>
      <c r="BC31" s="75" t="e">
        <f t="shared" si="54"/>
        <v>#DIV/0!</v>
      </c>
      <c r="BD31" s="75" t="e">
        <f t="shared" si="54"/>
        <v>#DIV/0!</v>
      </c>
      <c r="BE31" s="75" t="e">
        <f t="shared" si="54"/>
        <v>#DIV/0!</v>
      </c>
      <c r="BF31" s="75" t="e">
        <f t="shared" si="54"/>
        <v>#DIV/0!</v>
      </c>
    </row>
    <row r="32" spans="3:58" s="105" customFormat="1">
      <c r="F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row>
    <row r="33" spans="1:58">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row>
    <row r="34" spans="1:58">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row>
    <row r="35" spans="1:58" s="17" customFormat="1">
      <c r="B35" s="16" t="s">
        <v>618</v>
      </c>
      <c r="F35" s="50"/>
      <c r="G35" s="71"/>
    </row>
    <row r="36" spans="1:58" s="31" customFormat="1">
      <c r="A36" s="72"/>
      <c r="B36" s="62" t="s">
        <v>1106</v>
      </c>
      <c r="G36" s="27"/>
      <c r="I36" s="90" t="e">
        <f t="shared" ref="I36" si="55">I51+I77</f>
        <v>#DIV/0!</v>
      </c>
      <c r="J36" s="90" t="e">
        <f t="shared" ref="J36:BF36" si="56">J51+J77</f>
        <v>#DIV/0!</v>
      </c>
      <c r="K36" s="90" t="e">
        <f t="shared" si="56"/>
        <v>#DIV/0!</v>
      </c>
      <c r="L36" s="90" t="e">
        <f t="shared" si="56"/>
        <v>#DIV/0!</v>
      </c>
      <c r="M36" s="90" t="e">
        <f t="shared" si="56"/>
        <v>#DIV/0!</v>
      </c>
      <c r="N36" s="90" t="e">
        <f t="shared" si="56"/>
        <v>#DIV/0!</v>
      </c>
      <c r="O36" s="90" t="e">
        <f t="shared" si="56"/>
        <v>#DIV/0!</v>
      </c>
      <c r="P36" s="90" t="e">
        <f t="shared" si="56"/>
        <v>#DIV/0!</v>
      </c>
      <c r="Q36" s="90" t="e">
        <f t="shared" si="56"/>
        <v>#DIV/0!</v>
      </c>
      <c r="R36" s="90" t="e">
        <f t="shared" si="56"/>
        <v>#DIV/0!</v>
      </c>
      <c r="S36" s="90" t="e">
        <f t="shared" si="56"/>
        <v>#DIV/0!</v>
      </c>
      <c r="T36" s="90" t="e">
        <f t="shared" si="56"/>
        <v>#DIV/0!</v>
      </c>
      <c r="U36" s="90" t="e">
        <f t="shared" si="56"/>
        <v>#DIV/0!</v>
      </c>
      <c r="V36" s="90" t="e">
        <f t="shared" si="56"/>
        <v>#DIV/0!</v>
      </c>
      <c r="W36" s="90" t="e">
        <f t="shared" si="56"/>
        <v>#DIV/0!</v>
      </c>
      <c r="X36" s="90" t="e">
        <f t="shared" si="56"/>
        <v>#DIV/0!</v>
      </c>
      <c r="Y36" s="90" t="e">
        <f t="shared" si="56"/>
        <v>#DIV/0!</v>
      </c>
      <c r="Z36" s="90" t="e">
        <f t="shared" si="56"/>
        <v>#DIV/0!</v>
      </c>
      <c r="AA36" s="90" t="e">
        <f t="shared" si="56"/>
        <v>#DIV/0!</v>
      </c>
      <c r="AB36" s="90" t="e">
        <f t="shared" si="56"/>
        <v>#DIV/0!</v>
      </c>
      <c r="AC36" s="90" t="e">
        <f t="shared" si="56"/>
        <v>#DIV/0!</v>
      </c>
      <c r="AD36" s="90" t="e">
        <f t="shared" si="56"/>
        <v>#DIV/0!</v>
      </c>
      <c r="AE36" s="90" t="e">
        <f t="shared" si="56"/>
        <v>#DIV/0!</v>
      </c>
      <c r="AF36" s="90" t="e">
        <f t="shared" si="56"/>
        <v>#DIV/0!</v>
      </c>
      <c r="AG36" s="90" t="e">
        <f t="shared" si="56"/>
        <v>#DIV/0!</v>
      </c>
      <c r="AH36" s="90" t="e">
        <f t="shared" si="56"/>
        <v>#DIV/0!</v>
      </c>
      <c r="AI36" s="90" t="e">
        <f t="shared" si="56"/>
        <v>#DIV/0!</v>
      </c>
      <c r="AJ36" s="90" t="e">
        <f t="shared" si="56"/>
        <v>#DIV/0!</v>
      </c>
      <c r="AK36" s="90" t="e">
        <f t="shared" si="56"/>
        <v>#DIV/0!</v>
      </c>
      <c r="AL36" s="90" t="e">
        <f t="shared" si="56"/>
        <v>#DIV/0!</v>
      </c>
      <c r="AM36" s="90" t="e">
        <f t="shared" si="56"/>
        <v>#DIV/0!</v>
      </c>
      <c r="AN36" s="90" t="e">
        <f t="shared" si="56"/>
        <v>#DIV/0!</v>
      </c>
      <c r="AO36" s="90" t="e">
        <f t="shared" si="56"/>
        <v>#DIV/0!</v>
      </c>
      <c r="AP36" s="90" t="e">
        <f t="shared" si="56"/>
        <v>#DIV/0!</v>
      </c>
      <c r="AQ36" s="90" t="e">
        <f t="shared" si="56"/>
        <v>#DIV/0!</v>
      </c>
      <c r="AR36" s="90" t="e">
        <f t="shared" si="56"/>
        <v>#DIV/0!</v>
      </c>
      <c r="AS36" s="90" t="e">
        <f t="shared" si="56"/>
        <v>#DIV/0!</v>
      </c>
      <c r="AT36" s="90" t="e">
        <f t="shared" si="56"/>
        <v>#DIV/0!</v>
      </c>
      <c r="AU36" s="90" t="e">
        <f t="shared" si="56"/>
        <v>#DIV/0!</v>
      </c>
      <c r="AV36" s="90" t="e">
        <f t="shared" si="56"/>
        <v>#DIV/0!</v>
      </c>
      <c r="AW36" s="90" t="e">
        <f t="shared" si="56"/>
        <v>#DIV/0!</v>
      </c>
      <c r="AX36" s="90" t="e">
        <f t="shared" si="56"/>
        <v>#DIV/0!</v>
      </c>
      <c r="AY36" s="90" t="e">
        <f t="shared" si="56"/>
        <v>#DIV/0!</v>
      </c>
      <c r="AZ36" s="90" t="e">
        <f t="shared" si="56"/>
        <v>#DIV/0!</v>
      </c>
      <c r="BA36" s="90" t="e">
        <f t="shared" si="56"/>
        <v>#DIV/0!</v>
      </c>
      <c r="BB36" s="90" t="e">
        <f t="shared" si="56"/>
        <v>#DIV/0!</v>
      </c>
      <c r="BC36" s="90" t="e">
        <f t="shared" si="56"/>
        <v>#DIV/0!</v>
      </c>
      <c r="BD36" s="90" t="e">
        <f t="shared" si="56"/>
        <v>#DIV/0!</v>
      </c>
      <c r="BE36" s="90" t="e">
        <f t="shared" si="56"/>
        <v>#DIV/0!</v>
      </c>
      <c r="BF36" s="90" t="e">
        <f t="shared" si="56"/>
        <v>#DIV/0!</v>
      </c>
    </row>
    <row r="37" spans="1:58" s="31" customFormat="1">
      <c r="B37" s="62"/>
      <c r="G37" s="27"/>
      <c r="I37" s="34"/>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row>
    <row r="38" spans="1:58">
      <c r="D38" t="s">
        <v>871</v>
      </c>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row>
    <row r="39" spans="1:58">
      <c r="G39" s="44"/>
      <c r="H39" s="31"/>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row>
    <row r="40" spans="1:58">
      <c r="E40" s="83" t="str">
        <f>Datu_ievade!C78</f>
        <v>Piekļuves pakalpojuma abonēšanas cena</v>
      </c>
      <c r="F40" s="109" t="s">
        <v>1</v>
      </c>
      <c r="G40" s="44"/>
      <c r="I40" s="86">
        <f>INDEX(Datu_ievade!$C$77:$P$87,MATCH(Aprēķins!$E40,Datu_ievade!$C$77:$C$87,0),MATCH(CONCATENATE(Aprēķins!$E$1," ",Aprēķins!$F$1),Datu_ievade!$C$77:$P$77,0))</f>
        <v>0</v>
      </c>
      <c r="J40" s="159">
        <f>INDEX(Datu_ievade!$C$77:$P$87,MATCH(Aprēķins!$E40,Datu_ievade!$C$77:$C$87,0),MATCH(CONCATENATE(Aprēķins!$E$1," ",Aprēķins!$F$1),Datu_ievade!$C$77:$P$77,0))</f>
        <v>0</v>
      </c>
      <c r="K40" s="159">
        <f>INDEX(Datu_ievade!$C$77:$P$87,MATCH(Aprēķins!$E40,Datu_ievade!$C$77:$C$87,0),MATCH(CONCATENATE(Aprēķins!$E$1," ",Aprēķins!$F$1),Datu_ievade!$C$77:$P$77,0))</f>
        <v>0</v>
      </c>
      <c r="L40" s="159">
        <f>INDEX(Datu_ievade!$C$77:$P$87,MATCH(Aprēķins!$E40,Datu_ievade!$C$77:$C$87,0),MATCH(CONCATENATE(Aprēķins!$E$1," ",Aprēķins!$F$1),Datu_ievade!$C$77:$P$77,0))</f>
        <v>0</v>
      </c>
      <c r="M40" s="159">
        <f>INDEX(Datu_ievade!$C$77:$P$87,MATCH(Aprēķins!$E40,Datu_ievade!$C$77:$C$87,0),MATCH(CONCATENATE(Aprēķins!$E$1," ",Aprēķins!$F$1),Datu_ievade!$C$77:$P$77,0))</f>
        <v>0</v>
      </c>
      <c r="N40" s="159">
        <f>INDEX(Datu_ievade!$C$77:$P$87,MATCH(Aprēķins!$E40,Datu_ievade!$C$77:$C$87,0),MATCH(CONCATENATE(Aprēķins!$E$1," ",Aprēķins!$F$1),Datu_ievade!$C$77:$P$77,0))</f>
        <v>0</v>
      </c>
      <c r="O40" s="159">
        <f>INDEX(Datu_ievade!$C$77:$P$87,MATCH(Aprēķins!$E40,Datu_ievade!$C$77:$C$87,0),MATCH(CONCATENATE(Aprēķins!$E$1," ",Aprēķins!$F$1),Datu_ievade!$C$77:$P$77,0))</f>
        <v>0</v>
      </c>
      <c r="P40" s="159">
        <f>INDEX(Datu_ievade!$C$77:$P$87,MATCH(Aprēķins!$E40,Datu_ievade!$C$77:$C$87,0),MATCH(CONCATENATE(Aprēķins!$E$1," ",Aprēķins!$F$1),Datu_ievade!$C$77:$P$77,0))</f>
        <v>0</v>
      </c>
      <c r="Q40" s="159">
        <f>INDEX(Datu_ievade!$C$77:$P$87,MATCH(Aprēķins!$E40,Datu_ievade!$C$77:$C$87,0),MATCH(CONCATENATE(Aprēķins!$E$1," ",Aprēķins!$F$1),Datu_ievade!$C$77:$P$77,0))</f>
        <v>0</v>
      </c>
      <c r="R40" s="159">
        <f>INDEX(Datu_ievade!$C$77:$P$87,MATCH(Aprēķins!$E40,Datu_ievade!$C$77:$C$87,0),MATCH(CONCATENATE(Aprēķins!$E$1," ",Aprēķins!$F$1),Datu_ievade!$C$77:$P$77,0))</f>
        <v>0</v>
      </c>
      <c r="S40" s="159">
        <f>INDEX(Datu_ievade!$C$77:$P$87,MATCH(Aprēķins!$E40,Datu_ievade!$C$77:$C$87,0),MATCH(CONCATENATE(Aprēķins!$E$1," ",Aprēķins!$F$1),Datu_ievade!$C$77:$P$77,0))</f>
        <v>0</v>
      </c>
      <c r="T40" s="159">
        <f>INDEX(Datu_ievade!$C$77:$P$87,MATCH(Aprēķins!$E40,Datu_ievade!$C$77:$C$87,0),MATCH(CONCATENATE(Aprēķins!$E$1," ",Aprēķins!$F$1),Datu_ievade!$C$77:$P$77,0))</f>
        <v>0</v>
      </c>
      <c r="U40" s="159">
        <f>INDEX(Datu_ievade!$C$77:$P$87,MATCH(Aprēķins!$E40,Datu_ievade!$C$77:$C$87,0),MATCH(CONCATENATE(Aprēķins!$E$1," ",Aprēķins!$F$1),Datu_ievade!$C$77:$P$77,0))</f>
        <v>0</v>
      </c>
      <c r="V40" s="159">
        <f>INDEX(Datu_ievade!$C$77:$P$87,MATCH(Aprēķins!$E40,Datu_ievade!$C$77:$C$87,0),MATCH(CONCATENATE(Aprēķins!$E$1," ",Aprēķins!$F$1),Datu_ievade!$C$77:$P$77,0))</f>
        <v>0</v>
      </c>
      <c r="W40" s="159">
        <f>INDEX(Datu_ievade!$C$77:$P$87,MATCH(Aprēķins!$E40,Datu_ievade!$C$77:$C$87,0),MATCH(CONCATENATE(Aprēķins!$E$1," ",Aprēķins!$F$1),Datu_ievade!$C$77:$P$77,0))</f>
        <v>0</v>
      </c>
      <c r="X40" s="159">
        <f>INDEX(Datu_ievade!$C$77:$P$87,MATCH(Aprēķins!$E40,Datu_ievade!$C$77:$C$87,0),MATCH(CONCATENATE(Aprēķins!$E$1," ",Aprēķins!$F$1),Datu_ievade!$C$77:$P$77,0))</f>
        <v>0</v>
      </c>
      <c r="Y40" s="159">
        <f>INDEX(Datu_ievade!$C$77:$P$87,MATCH(Aprēķins!$E40,Datu_ievade!$C$77:$C$87,0),MATCH(CONCATENATE(Aprēķins!$E$1," ",Aprēķins!$F$1),Datu_ievade!$C$77:$P$77,0))</f>
        <v>0</v>
      </c>
      <c r="Z40" s="159">
        <f>INDEX(Datu_ievade!$C$77:$P$87,MATCH(Aprēķins!$E40,Datu_ievade!$C$77:$C$87,0),MATCH(CONCATENATE(Aprēķins!$E$1," ",Aprēķins!$F$1),Datu_ievade!$C$77:$P$77,0))</f>
        <v>0</v>
      </c>
      <c r="AA40" s="159">
        <f>INDEX(Datu_ievade!$C$77:$P$87,MATCH(Aprēķins!$E40,Datu_ievade!$C$77:$C$87,0),MATCH(CONCATENATE(Aprēķins!$E$1," ",Aprēķins!$F$1),Datu_ievade!$C$77:$P$77,0))</f>
        <v>0</v>
      </c>
      <c r="AB40" s="159">
        <f>INDEX(Datu_ievade!$C$77:$P$87,MATCH(Aprēķins!$E40,Datu_ievade!$C$77:$C$87,0),MATCH(CONCATENATE(Aprēķins!$E$1," ",Aprēķins!$F$1),Datu_ievade!$C$77:$P$77,0))</f>
        <v>0</v>
      </c>
      <c r="AC40" s="159">
        <f>INDEX(Datu_ievade!$C$77:$P$87,MATCH(Aprēķins!$E40,Datu_ievade!$C$77:$C$87,0),MATCH(CONCATENATE(Aprēķins!$E$1," ",Aprēķins!$F$1),Datu_ievade!$C$77:$P$77,0))</f>
        <v>0</v>
      </c>
      <c r="AD40" s="159">
        <f>INDEX(Datu_ievade!$C$77:$P$87,MATCH(Aprēķins!$E40,Datu_ievade!$C$77:$C$87,0),MATCH(CONCATENATE(Aprēķins!$E$1," ",Aprēķins!$F$1),Datu_ievade!$C$77:$P$77,0))</f>
        <v>0</v>
      </c>
      <c r="AE40" s="159">
        <f>INDEX(Datu_ievade!$C$77:$P$87,MATCH(Aprēķins!$E40,Datu_ievade!$C$77:$C$87,0),MATCH(CONCATENATE(Aprēķins!$E$1," ",Aprēķins!$F$1),Datu_ievade!$C$77:$P$77,0))</f>
        <v>0</v>
      </c>
      <c r="AF40" s="159">
        <f>INDEX(Datu_ievade!$C$77:$P$87,MATCH(Aprēķins!$E40,Datu_ievade!$C$77:$C$87,0),MATCH(CONCATENATE(Aprēķins!$E$1," ",Aprēķins!$F$1),Datu_ievade!$C$77:$P$77,0))</f>
        <v>0</v>
      </c>
      <c r="AG40" s="159">
        <f>INDEX(Datu_ievade!$C$77:$P$87,MATCH(Aprēķins!$E40,Datu_ievade!$C$77:$C$87,0),MATCH(CONCATENATE(Aprēķins!$E$1," ",Aprēķins!$F$1),Datu_ievade!$C$77:$P$77,0))</f>
        <v>0</v>
      </c>
      <c r="AH40" s="159">
        <f>INDEX(Datu_ievade!$C$77:$P$87,MATCH(Aprēķins!$E40,Datu_ievade!$C$77:$C$87,0),MATCH(CONCATENATE(Aprēķins!$E$1," ",Aprēķins!$F$1),Datu_ievade!$C$77:$P$77,0))</f>
        <v>0</v>
      </c>
      <c r="AI40" s="159">
        <f>INDEX(Datu_ievade!$C$77:$P$87,MATCH(Aprēķins!$E40,Datu_ievade!$C$77:$C$87,0),MATCH(CONCATENATE(Aprēķins!$E$1," ",Aprēķins!$F$1),Datu_ievade!$C$77:$P$77,0))</f>
        <v>0</v>
      </c>
      <c r="AJ40" s="159">
        <f>INDEX(Datu_ievade!$C$77:$P$87,MATCH(Aprēķins!$E40,Datu_ievade!$C$77:$C$87,0),MATCH(CONCATENATE(Aprēķins!$E$1," ",Aprēķins!$F$1),Datu_ievade!$C$77:$P$77,0))</f>
        <v>0</v>
      </c>
      <c r="AK40" s="159">
        <f>INDEX(Datu_ievade!$C$77:$P$87,MATCH(Aprēķins!$E40,Datu_ievade!$C$77:$C$87,0),MATCH(CONCATENATE(Aprēķins!$E$1," ",Aprēķins!$F$1),Datu_ievade!$C$77:$P$77,0))</f>
        <v>0</v>
      </c>
      <c r="AL40" s="159">
        <f>INDEX(Datu_ievade!$C$77:$P$87,MATCH(Aprēķins!$E40,Datu_ievade!$C$77:$C$87,0),MATCH(CONCATENATE(Aprēķins!$E$1," ",Aprēķins!$F$1),Datu_ievade!$C$77:$P$77,0))</f>
        <v>0</v>
      </c>
      <c r="AM40" s="159">
        <f>INDEX(Datu_ievade!$C$77:$P$87,MATCH(Aprēķins!$E40,Datu_ievade!$C$77:$C$87,0),MATCH(CONCATENATE(Aprēķins!$E$1," ",Aprēķins!$F$1),Datu_ievade!$C$77:$P$77,0))</f>
        <v>0</v>
      </c>
      <c r="AN40" s="159">
        <f>INDEX(Datu_ievade!$C$77:$P$87,MATCH(Aprēķins!$E40,Datu_ievade!$C$77:$C$87,0),MATCH(CONCATENATE(Aprēķins!$E$1," ",Aprēķins!$F$1),Datu_ievade!$C$77:$P$77,0))</f>
        <v>0</v>
      </c>
      <c r="AO40" s="159">
        <f>INDEX(Datu_ievade!$C$77:$P$87,MATCH(Aprēķins!$E40,Datu_ievade!$C$77:$C$87,0),MATCH(CONCATENATE(Aprēķins!$E$1," ",Aprēķins!$F$1),Datu_ievade!$C$77:$P$77,0))</f>
        <v>0</v>
      </c>
      <c r="AP40" s="159">
        <f>INDEX(Datu_ievade!$C$77:$P$87,MATCH(Aprēķins!$E40,Datu_ievade!$C$77:$C$87,0),MATCH(CONCATENATE(Aprēķins!$E$1," ",Aprēķins!$F$1),Datu_ievade!$C$77:$P$77,0))</f>
        <v>0</v>
      </c>
      <c r="AQ40" s="159">
        <f>INDEX(Datu_ievade!$C$77:$P$87,MATCH(Aprēķins!$E40,Datu_ievade!$C$77:$C$87,0),MATCH(CONCATENATE(Aprēķins!$E$1," ",Aprēķins!$F$1),Datu_ievade!$C$77:$P$77,0))</f>
        <v>0</v>
      </c>
      <c r="AR40" s="159">
        <f>INDEX(Datu_ievade!$C$77:$P$87,MATCH(Aprēķins!$E40,Datu_ievade!$C$77:$C$87,0),MATCH(CONCATENATE(Aprēķins!$E$1," ",Aprēķins!$F$1),Datu_ievade!$C$77:$P$77,0))</f>
        <v>0</v>
      </c>
      <c r="AS40" s="159">
        <f>INDEX(Datu_ievade!$C$77:$P$87,MATCH(Aprēķins!$E40,Datu_ievade!$C$77:$C$87,0),MATCH(CONCATENATE(Aprēķins!$E$1," ",Aprēķins!$F$1),Datu_ievade!$C$77:$P$77,0))</f>
        <v>0</v>
      </c>
      <c r="AT40" s="159">
        <f>INDEX(Datu_ievade!$C$77:$P$87,MATCH(Aprēķins!$E40,Datu_ievade!$C$77:$C$87,0),MATCH(CONCATENATE(Aprēķins!$E$1," ",Aprēķins!$F$1),Datu_ievade!$C$77:$P$77,0))</f>
        <v>0</v>
      </c>
      <c r="AU40" s="159">
        <f>INDEX(Datu_ievade!$C$77:$P$87,MATCH(Aprēķins!$E40,Datu_ievade!$C$77:$C$87,0),MATCH(CONCATENATE(Aprēķins!$E$1," ",Aprēķins!$F$1),Datu_ievade!$C$77:$P$77,0))</f>
        <v>0</v>
      </c>
      <c r="AV40" s="159">
        <f>INDEX(Datu_ievade!$C$77:$P$87,MATCH(Aprēķins!$E40,Datu_ievade!$C$77:$C$87,0),MATCH(CONCATENATE(Aprēķins!$E$1," ",Aprēķins!$F$1),Datu_ievade!$C$77:$P$77,0))</f>
        <v>0</v>
      </c>
      <c r="AW40" s="159">
        <f>INDEX(Datu_ievade!$C$77:$P$87,MATCH(Aprēķins!$E40,Datu_ievade!$C$77:$C$87,0),MATCH(CONCATENATE(Aprēķins!$E$1," ",Aprēķins!$F$1),Datu_ievade!$C$77:$P$77,0))</f>
        <v>0</v>
      </c>
      <c r="AX40" s="159">
        <f>INDEX(Datu_ievade!$C$77:$P$87,MATCH(Aprēķins!$E40,Datu_ievade!$C$77:$C$87,0),MATCH(CONCATENATE(Aprēķins!$E$1," ",Aprēķins!$F$1),Datu_ievade!$C$77:$P$77,0))</f>
        <v>0</v>
      </c>
      <c r="AY40" s="159">
        <f>INDEX(Datu_ievade!$C$77:$P$87,MATCH(Aprēķins!$E40,Datu_ievade!$C$77:$C$87,0),MATCH(CONCATENATE(Aprēķins!$E$1," ",Aprēķins!$F$1),Datu_ievade!$C$77:$P$77,0))</f>
        <v>0</v>
      </c>
      <c r="AZ40" s="159">
        <f>INDEX(Datu_ievade!$C$77:$P$87,MATCH(Aprēķins!$E40,Datu_ievade!$C$77:$C$87,0),MATCH(CONCATENATE(Aprēķins!$E$1," ",Aprēķins!$F$1),Datu_ievade!$C$77:$P$77,0))</f>
        <v>0</v>
      </c>
      <c r="BA40" s="159">
        <f>INDEX(Datu_ievade!$C$77:$P$87,MATCH(Aprēķins!$E40,Datu_ievade!$C$77:$C$87,0),MATCH(CONCATENATE(Aprēķins!$E$1," ",Aprēķins!$F$1),Datu_ievade!$C$77:$P$77,0))</f>
        <v>0</v>
      </c>
      <c r="BB40" s="159">
        <f>INDEX(Datu_ievade!$C$77:$P$87,MATCH(Aprēķins!$E40,Datu_ievade!$C$77:$C$87,0),MATCH(CONCATENATE(Aprēķins!$E$1," ",Aprēķins!$F$1),Datu_ievade!$C$77:$P$77,0))</f>
        <v>0</v>
      </c>
      <c r="BC40" s="159">
        <f>INDEX(Datu_ievade!$C$77:$P$87,MATCH(Aprēķins!$E40,Datu_ievade!$C$77:$C$87,0),MATCH(CONCATENATE(Aprēķins!$E$1," ",Aprēķins!$F$1),Datu_ievade!$C$77:$P$77,0))</f>
        <v>0</v>
      </c>
      <c r="BD40" s="159">
        <f>INDEX(Datu_ievade!$C$77:$P$87,MATCH(Aprēķins!$E40,Datu_ievade!$C$77:$C$87,0),MATCH(CONCATENATE(Aprēķins!$E$1," ",Aprēķins!$F$1),Datu_ievade!$C$77:$P$77,0))</f>
        <v>0</v>
      </c>
      <c r="BE40" s="159">
        <f>INDEX(Datu_ievade!$C$77:$P$87,MATCH(Aprēķins!$E40,Datu_ievade!$C$77:$C$87,0),MATCH(CONCATENATE(Aprēķins!$E$1," ",Aprēķins!$F$1),Datu_ievade!$C$77:$P$77,0))</f>
        <v>0</v>
      </c>
      <c r="BF40" s="159">
        <f>INDEX(Datu_ievade!$C$77:$P$87,MATCH(Aprēķins!$E40,Datu_ievade!$C$77:$C$87,0),MATCH(CONCATENATE(Aprēķins!$E$1," ",Aprēķins!$F$1),Datu_ievade!$C$77:$P$77,0))</f>
        <v>0</v>
      </c>
    </row>
    <row r="41" spans="1:58">
      <c r="E41" s="112" t="str">
        <f>Datu_ievade!C79</f>
        <v>Balss pakalpojumu kategorijas abonēšanas maksa</v>
      </c>
      <c r="F41" s="109" t="s">
        <v>1</v>
      </c>
      <c r="G41" s="44"/>
      <c r="H41" s="105"/>
      <c r="I41" s="86">
        <f>IF(OR(I12=2,I12=3),INDEX(Datu_ievade!$C$77:$P$87,MATCH(Aprēķins!$E41,Datu_ievade!$C$77:$C$87,0),MATCH(CONCATENATE(Aprēķins!$E$1," ",Aprēķins!$F$1),Datu_ievade!$C$77:$P$77,0)),0)</f>
        <v>0</v>
      </c>
      <c r="J41" s="159">
        <f>IF(OR(J12=2,J12=3),INDEX(Datu_ievade!$C$77:$P$87,MATCH(Aprēķins!$E41,Datu_ievade!$C$77:$C$87,0),MATCH(CONCATENATE(Aprēķins!$E$1," ",Aprēķins!$F$1),Datu_ievade!$C$77:$P$77,0)),0)</f>
        <v>0</v>
      </c>
      <c r="K41" s="159">
        <f>IF(OR(K12=2,K12=3),INDEX(Datu_ievade!$C$77:$P$87,MATCH(Aprēķins!$E41,Datu_ievade!$C$77:$C$87,0),MATCH(CONCATENATE(Aprēķins!$E$1," ",Aprēķins!$F$1),Datu_ievade!$C$77:$P$77,0)),0)</f>
        <v>0</v>
      </c>
      <c r="L41" s="159">
        <f>IF(OR(L12=2,L12=3),INDEX(Datu_ievade!$C$77:$P$87,MATCH(Aprēķins!$E41,Datu_ievade!$C$77:$C$87,0),MATCH(CONCATENATE(Aprēķins!$E$1," ",Aprēķins!$F$1),Datu_ievade!$C$77:$P$77,0)),0)</f>
        <v>0</v>
      </c>
      <c r="M41" s="159">
        <f>IF(OR(M12=2,M12=3),INDEX(Datu_ievade!$C$77:$P$87,MATCH(Aprēķins!$E41,Datu_ievade!$C$77:$C$87,0),MATCH(CONCATENATE(Aprēķins!$E$1," ",Aprēķins!$F$1),Datu_ievade!$C$77:$P$77,0)),0)</f>
        <v>0</v>
      </c>
      <c r="N41" s="159">
        <f>IF(OR(N12=2,N12=3),INDEX(Datu_ievade!$C$77:$P$87,MATCH(Aprēķins!$E41,Datu_ievade!$C$77:$C$87,0),MATCH(CONCATENATE(Aprēķins!$E$1," ",Aprēķins!$F$1),Datu_ievade!$C$77:$P$77,0)),0)</f>
        <v>0</v>
      </c>
      <c r="O41" s="159">
        <f>IF(OR(O12=2,O12=3),INDEX(Datu_ievade!$C$77:$P$87,MATCH(Aprēķins!$E41,Datu_ievade!$C$77:$C$87,0),MATCH(CONCATENATE(Aprēķins!$E$1," ",Aprēķins!$F$1),Datu_ievade!$C$77:$P$77,0)),0)</f>
        <v>0</v>
      </c>
      <c r="P41" s="159">
        <f>IF(OR(P12=2,P12=3),INDEX(Datu_ievade!$C$77:$P$87,MATCH(Aprēķins!$E41,Datu_ievade!$C$77:$C$87,0),MATCH(CONCATENATE(Aprēķins!$E$1," ",Aprēķins!$F$1),Datu_ievade!$C$77:$P$77,0)),0)</f>
        <v>0</v>
      </c>
      <c r="Q41" s="159">
        <f>IF(OR(Q12=2,Q12=3),INDEX(Datu_ievade!$C$77:$P$87,MATCH(Aprēķins!$E41,Datu_ievade!$C$77:$C$87,0),MATCH(CONCATENATE(Aprēķins!$E$1," ",Aprēķins!$F$1),Datu_ievade!$C$77:$P$77,0)),0)</f>
        <v>0</v>
      </c>
      <c r="R41" s="159">
        <f>IF(OR(R12=2,R12=3),INDEX(Datu_ievade!$C$77:$P$87,MATCH(Aprēķins!$E41,Datu_ievade!$C$77:$C$87,0),MATCH(CONCATENATE(Aprēķins!$E$1," ",Aprēķins!$F$1),Datu_ievade!$C$77:$P$77,0)),0)</f>
        <v>0</v>
      </c>
      <c r="S41" s="159">
        <f>IF(OR(S12=2,S12=3),INDEX(Datu_ievade!$C$77:$P$87,MATCH(Aprēķins!$E41,Datu_ievade!$C$77:$C$87,0),MATCH(CONCATENATE(Aprēķins!$E$1," ",Aprēķins!$F$1),Datu_ievade!$C$77:$P$77,0)),0)</f>
        <v>0</v>
      </c>
      <c r="T41" s="159">
        <f>IF(OR(T12=2,T12=3),INDEX(Datu_ievade!$C$77:$P$87,MATCH(Aprēķins!$E41,Datu_ievade!$C$77:$C$87,0),MATCH(CONCATENATE(Aprēķins!$E$1," ",Aprēķins!$F$1),Datu_ievade!$C$77:$P$77,0)),0)</f>
        <v>0</v>
      </c>
      <c r="U41" s="159">
        <f>IF(OR(U12=2,U12=3),INDEX(Datu_ievade!$C$77:$P$87,MATCH(Aprēķins!$E41,Datu_ievade!$C$77:$C$87,0),MATCH(CONCATENATE(Aprēķins!$E$1," ",Aprēķins!$F$1),Datu_ievade!$C$77:$P$77,0)),0)</f>
        <v>0</v>
      </c>
      <c r="V41" s="159">
        <f>IF(OR(V12=2,V12=3),INDEX(Datu_ievade!$C$77:$P$87,MATCH(Aprēķins!$E41,Datu_ievade!$C$77:$C$87,0),MATCH(CONCATENATE(Aprēķins!$E$1," ",Aprēķins!$F$1),Datu_ievade!$C$77:$P$77,0)),0)</f>
        <v>0</v>
      </c>
      <c r="W41" s="159">
        <f>IF(OR(W12=2,W12=3),INDEX(Datu_ievade!$C$77:$P$87,MATCH(Aprēķins!$E41,Datu_ievade!$C$77:$C$87,0),MATCH(CONCATENATE(Aprēķins!$E$1," ",Aprēķins!$F$1),Datu_ievade!$C$77:$P$77,0)),0)</f>
        <v>0</v>
      </c>
      <c r="X41" s="159">
        <f>IF(OR(X12=2,X12=3),INDEX(Datu_ievade!$C$77:$P$87,MATCH(Aprēķins!$E41,Datu_ievade!$C$77:$C$87,0),MATCH(CONCATENATE(Aprēķins!$E$1," ",Aprēķins!$F$1),Datu_ievade!$C$77:$P$77,0)),0)</f>
        <v>0</v>
      </c>
      <c r="Y41" s="159">
        <f>IF(OR(Y12=2,Y12=3),INDEX(Datu_ievade!$C$77:$P$87,MATCH(Aprēķins!$E41,Datu_ievade!$C$77:$C$87,0),MATCH(CONCATENATE(Aprēķins!$E$1," ",Aprēķins!$F$1),Datu_ievade!$C$77:$P$77,0)),0)</f>
        <v>0</v>
      </c>
      <c r="Z41" s="159">
        <f>IF(OR(Z12=2,Z12=3),INDEX(Datu_ievade!$C$77:$P$87,MATCH(Aprēķins!$E41,Datu_ievade!$C$77:$C$87,0),MATCH(CONCATENATE(Aprēķins!$E$1," ",Aprēķins!$F$1),Datu_ievade!$C$77:$P$77,0)),0)</f>
        <v>0</v>
      </c>
      <c r="AA41" s="159">
        <f>IF(OR(AA12=2,AA12=3),INDEX(Datu_ievade!$C$77:$P$87,MATCH(Aprēķins!$E41,Datu_ievade!$C$77:$C$87,0),MATCH(CONCATENATE(Aprēķins!$E$1," ",Aprēķins!$F$1),Datu_ievade!$C$77:$P$77,0)),0)</f>
        <v>0</v>
      </c>
      <c r="AB41" s="159">
        <f>IF(OR(AB12=2,AB12=3),INDEX(Datu_ievade!$C$77:$P$87,MATCH(Aprēķins!$E41,Datu_ievade!$C$77:$C$87,0),MATCH(CONCATENATE(Aprēķins!$E$1," ",Aprēķins!$F$1),Datu_ievade!$C$77:$P$77,0)),0)</f>
        <v>0</v>
      </c>
      <c r="AC41" s="159">
        <f>IF(OR(AC12=2,AC12=3),INDEX(Datu_ievade!$C$77:$P$87,MATCH(Aprēķins!$E41,Datu_ievade!$C$77:$C$87,0),MATCH(CONCATENATE(Aprēķins!$E$1," ",Aprēķins!$F$1),Datu_ievade!$C$77:$P$77,0)),0)</f>
        <v>0</v>
      </c>
      <c r="AD41" s="159">
        <f>IF(OR(AD12=2,AD12=3),INDEX(Datu_ievade!$C$77:$P$87,MATCH(Aprēķins!$E41,Datu_ievade!$C$77:$C$87,0),MATCH(CONCATENATE(Aprēķins!$E$1," ",Aprēķins!$F$1),Datu_ievade!$C$77:$P$77,0)),0)</f>
        <v>0</v>
      </c>
      <c r="AE41" s="159">
        <f>IF(OR(AE12=2,AE12=3),INDEX(Datu_ievade!$C$77:$P$87,MATCH(Aprēķins!$E41,Datu_ievade!$C$77:$C$87,0),MATCH(CONCATENATE(Aprēķins!$E$1," ",Aprēķins!$F$1),Datu_ievade!$C$77:$P$77,0)),0)</f>
        <v>0</v>
      </c>
      <c r="AF41" s="159">
        <f>IF(OR(AF12=2,AF12=3),INDEX(Datu_ievade!$C$77:$P$87,MATCH(Aprēķins!$E41,Datu_ievade!$C$77:$C$87,0),MATCH(CONCATENATE(Aprēķins!$E$1," ",Aprēķins!$F$1),Datu_ievade!$C$77:$P$77,0)),0)</f>
        <v>0</v>
      </c>
      <c r="AG41" s="159">
        <f>IF(OR(AG12=2,AG12=3),INDEX(Datu_ievade!$C$77:$P$87,MATCH(Aprēķins!$E41,Datu_ievade!$C$77:$C$87,0),MATCH(CONCATENATE(Aprēķins!$E$1," ",Aprēķins!$F$1),Datu_ievade!$C$77:$P$77,0)),0)</f>
        <v>0</v>
      </c>
      <c r="AH41" s="159">
        <f>IF(OR(AH12=2,AH12=3),INDEX(Datu_ievade!$C$77:$P$87,MATCH(Aprēķins!$E41,Datu_ievade!$C$77:$C$87,0),MATCH(CONCATENATE(Aprēķins!$E$1," ",Aprēķins!$F$1),Datu_ievade!$C$77:$P$77,0)),0)</f>
        <v>0</v>
      </c>
      <c r="AI41" s="159">
        <f>IF(OR(AI12=2,AI12=3),INDEX(Datu_ievade!$C$77:$P$87,MATCH(Aprēķins!$E41,Datu_ievade!$C$77:$C$87,0),MATCH(CONCATENATE(Aprēķins!$E$1," ",Aprēķins!$F$1),Datu_ievade!$C$77:$P$77,0)),0)</f>
        <v>0</v>
      </c>
      <c r="AJ41" s="159">
        <f>IF(OR(AJ12=2,AJ12=3),INDEX(Datu_ievade!$C$77:$P$87,MATCH(Aprēķins!$E41,Datu_ievade!$C$77:$C$87,0),MATCH(CONCATENATE(Aprēķins!$E$1," ",Aprēķins!$F$1),Datu_ievade!$C$77:$P$77,0)),0)</f>
        <v>0</v>
      </c>
      <c r="AK41" s="159">
        <f>IF(OR(AK12=2,AK12=3),INDEX(Datu_ievade!$C$77:$P$87,MATCH(Aprēķins!$E41,Datu_ievade!$C$77:$C$87,0),MATCH(CONCATENATE(Aprēķins!$E$1," ",Aprēķins!$F$1),Datu_ievade!$C$77:$P$77,0)),0)</f>
        <v>0</v>
      </c>
      <c r="AL41" s="159">
        <f>IF(OR(AL12=2,AL12=3),INDEX(Datu_ievade!$C$77:$P$87,MATCH(Aprēķins!$E41,Datu_ievade!$C$77:$C$87,0),MATCH(CONCATENATE(Aprēķins!$E$1," ",Aprēķins!$F$1),Datu_ievade!$C$77:$P$77,0)),0)</f>
        <v>0</v>
      </c>
      <c r="AM41" s="159">
        <f>IF(OR(AM12=2,AM12=3),INDEX(Datu_ievade!$C$77:$P$87,MATCH(Aprēķins!$E41,Datu_ievade!$C$77:$C$87,0),MATCH(CONCATENATE(Aprēķins!$E$1," ",Aprēķins!$F$1),Datu_ievade!$C$77:$P$77,0)),0)</f>
        <v>0</v>
      </c>
      <c r="AN41" s="159">
        <f>IF(OR(AN12=2,AN12=3),INDEX(Datu_ievade!$C$77:$P$87,MATCH(Aprēķins!$E41,Datu_ievade!$C$77:$C$87,0),MATCH(CONCATENATE(Aprēķins!$E$1," ",Aprēķins!$F$1),Datu_ievade!$C$77:$P$77,0)),0)</f>
        <v>0</v>
      </c>
      <c r="AO41" s="159">
        <f>IF(OR(AO12=2,AO12=3),INDEX(Datu_ievade!$C$77:$P$87,MATCH(Aprēķins!$E41,Datu_ievade!$C$77:$C$87,0),MATCH(CONCATENATE(Aprēķins!$E$1," ",Aprēķins!$F$1),Datu_ievade!$C$77:$P$77,0)),0)</f>
        <v>0</v>
      </c>
      <c r="AP41" s="159">
        <f>IF(OR(AP12=2,AP12=3),INDEX(Datu_ievade!$C$77:$P$87,MATCH(Aprēķins!$E41,Datu_ievade!$C$77:$C$87,0),MATCH(CONCATENATE(Aprēķins!$E$1," ",Aprēķins!$F$1),Datu_ievade!$C$77:$P$77,0)),0)</f>
        <v>0</v>
      </c>
      <c r="AQ41" s="159">
        <f>IF(OR(AQ12=2,AQ12=3),INDEX(Datu_ievade!$C$77:$P$87,MATCH(Aprēķins!$E41,Datu_ievade!$C$77:$C$87,0),MATCH(CONCATENATE(Aprēķins!$E$1," ",Aprēķins!$F$1),Datu_ievade!$C$77:$P$77,0)),0)</f>
        <v>0</v>
      </c>
      <c r="AR41" s="159">
        <f>IF(OR(AR12=2,AR12=3),INDEX(Datu_ievade!$C$77:$P$87,MATCH(Aprēķins!$E41,Datu_ievade!$C$77:$C$87,0),MATCH(CONCATENATE(Aprēķins!$E$1," ",Aprēķins!$F$1),Datu_ievade!$C$77:$P$77,0)),0)</f>
        <v>0</v>
      </c>
      <c r="AS41" s="159">
        <f>IF(OR(AS12=2,AS12=3),INDEX(Datu_ievade!$C$77:$P$87,MATCH(Aprēķins!$E41,Datu_ievade!$C$77:$C$87,0),MATCH(CONCATENATE(Aprēķins!$E$1," ",Aprēķins!$F$1),Datu_ievade!$C$77:$P$77,0)),0)</f>
        <v>0</v>
      </c>
      <c r="AT41" s="159">
        <f>IF(OR(AT12=2,AT12=3),INDEX(Datu_ievade!$C$77:$P$87,MATCH(Aprēķins!$E41,Datu_ievade!$C$77:$C$87,0),MATCH(CONCATENATE(Aprēķins!$E$1," ",Aprēķins!$F$1),Datu_ievade!$C$77:$P$77,0)),0)</f>
        <v>0</v>
      </c>
      <c r="AU41" s="159">
        <f>IF(OR(AU12=2,AU12=3),INDEX(Datu_ievade!$C$77:$P$87,MATCH(Aprēķins!$E41,Datu_ievade!$C$77:$C$87,0),MATCH(CONCATENATE(Aprēķins!$E$1," ",Aprēķins!$F$1),Datu_ievade!$C$77:$P$77,0)),0)</f>
        <v>0</v>
      </c>
      <c r="AV41" s="159">
        <f>IF(OR(AV12=2,AV12=3),INDEX(Datu_ievade!$C$77:$P$87,MATCH(Aprēķins!$E41,Datu_ievade!$C$77:$C$87,0),MATCH(CONCATENATE(Aprēķins!$E$1," ",Aprēķins!$F$1),Datu_ievade!$C$77:$P$77,0)),0)</f>
        <v>0</v>
      </c>
      <c r="AW41" s="159">
        <f>IF(OR(AW12=2,AW12=3),INDEX(Datu_ievade!$C$77:$P$87,MATCH(Aprēķins!$E41,Datu_ievade!$C$77:$C$87,0),MATCH(CONCATENATE(Aprēķins!$E$1," ",Aprēķins!$F$1),Datu_ievade!$C$77:$P$77,0)),0)</f>
        <v>0</v>
      </c>
      <c r="AX41" s="159">
        <f>IF(OR(AX12=2,AX12=3),INDEX(Datu_ievade!$C$77:$P$87,MATCH(Aprēķins!$E41,Datu_ievade!$C$77:$C$87,0),MATCH(CONCATENATE(Aprēķins!$E$1," ",Aprēķins!$F$1),Datu_ievade!$C$77:$P$77,0)),0)</f>
        <v>0</v>
      </c>
      <c r="AY41" s="159">
        <f>IF(OR(AY12=2,AY12=3),INDEX(Datu_ievade!$C$77:$P$87,MATCH(Aprēķins!$E41,Datu_ievade!$C$77:$C$87,0),MATCH(CONCATENATE(Aprēķins!$E$1," ",Aprēķins!$F$1),Datu_ievade!$C$77:$P$77,0)),0)</f>
        <v>0</v>
      </c>
      <c r="AZ41" s="159">
        <f>IF(OR(AZ12=2,AZ12=3),INDEX(Datu_ievade!$C$77:$P$87,MATCH(Aprēķins!$E41,Datu_ievade!$C$77:$C$87,0),MATCH(CONCATENATE(Aprēķins!$E$1," ",Aprēķins!$F$1),Datu_ievade!$C$77:$P$77,0)),0)</f>
        <v>0</v>
      </c>
      <c r="BA41" s="159">
        <f>IF(OR(BA12=2,BA12=3),INDEX(Datu_ievade!$C$77:$P$87,MATCH(Aprēķins!$E41,Datu_ievade!$C$77:$C$87,0),MATCH(CONCATENATE(Aprēķins!$E$1," ",Aprēķins!$F$1),Datu_ievade!$C$77:$P$77,0)),0)</f>
        <v>0</v>
      </c>
      <c r="BB41" s="159">
        <f>IF(OR(BB12=2,BB12=3),INDEX(Datu_ievade!$C$77:$P$87,MATCH(Aprēķins!$E41,Datu_ievade!$C$77:$C$87,0),MATCH(CONCATENATE(Aprēķins!$E$1," ",Aprēķins!$F$1),Datu_ievade!$C$77:$P$77,0)),0)</f>
        <v>0</v>
      </c>
      <c r="BC41" s="159">
        <f>IF(OR(BC12=2,BC12=3),INDEX(Datu_ievade!$C$77:$P$87,MATCH(Aprēķins!$E41,Datu_ievade!$C$77:$C$87,0),MATCH(CONCATENATE(Aprēķins!$E$1," ",Aprēķins!$F$1),Datu_ievade!$C$77:$P$77,0)),0)</f>
        <v>0</v>
      </c>
      <c r="BD41" s="159">
        <f>IF(OR(BD12=2,BD12=3),INDEX(Datu_ievade!$C$77:$P$87,MATCH(Aprēķins!$E41,Datu_ievade!$C$77:$C$87,0),MATCH(CONCATENATE(Aprēķins!$E$1," ",Aprēķins!$F$1),Datu_ievade!$C$77:$P$77,0)),0)</f>
        <v>0</v>
      </c>
      <c r="BE41" s="159">
        <f>IF(OR(BE12=2,BE12=3),INDEX(Datu_ievade!$C$77:$P$87,MATCH(Aprēķins!$E41,Datu_ievade!$C$77:$C$87,0),MATCH(CONCATENATE(Aprēķins!$E$1," ",Aprēķins!$F$1),Datu_ievade!$C$77:$P$77,0)),0)</f>
        <v>0</v>
      </c>
      <c r="BF41" s="159">
        <f>IF(OR(BF12=2,BF12=3),INDEX(Datu_ievade!$C$77:$P$87,MATCH(Aprēķins!$E41,Datu_ievade!$C$77:$C$87,0),MATCH(CONCATENATE(Aprēķins!$E$1," ",Aprēķins!$F$1),Datu_ievade!$C$77:$P$77,0)),0)</f>
        <v>0</v>
      </c>
    </row>
    <row r="42" spans="1:58">
      <c r="E42" s="112" t="str">
        <f>Datu_ievade!C80</f>
        <v>TV pakalpojumu kategorijas abonēšanas maksa</v>
      </c>
      <c r="F42" s="109" t="s">
        <v>1</v>
      </c>
      <c r="G42" s="44"/>
      <c r="H42" s="105"/>
      <c r="I42" s="86">
        <f>IF(OR(I12=1,I12=3),INDEX(Datu_ievade!$C$77:$P$87,MATCH(Aprēķins!$E42,Datu_ievade!$C$77:$C$87,0),MATCH(CONCATENATE(Aprēķins!$E$1," ",Aprēķins!$F$1),Datu_ievade!$C$77:$P$77,0)),0)</f>
        <v>0</v>
      </c>
      <c r="J42" s="159">
        <f>IF(OR(J12=1,J12=3),INDEX(Datu_ievade!$C$77:$P$87,MATCH(Aprēķins!$E42,Datu_ievade!$C$77:$C$87,0),MATCH(CONCATENATE(Aprēķins!$E$1," ",Aprēķins!$F$1),Datu_ievade!$C$77:$P$77,0)),0)</f>
        <v>0</v>
      </c>
      <c r="K42" s="159">
        <f>IF(OR(K12=1,K12=3),INDEX(Datu_ievade!$C$77:$P$87,MATCH(Aprēķins!$E42,Datu_ievade!$C$77:$C$87,0),MATCH(CONCATENATE(Aprēķins!$E$1," ",Aprēķins!$F$1),Datu_ievade!$C$77:$P$77,0)),0)</f>
        <v>0</v>
      </c>
      <c r="L42" s="159">
        <f>IF(OR(L12=1,L12=3),INDEX(Datu_ievade!$C$77:$P$87,MATCH(Aprēķins!$E42,Datu_ievade!$C$77:$C$87,0),MATCH(CONCATENATE(Aprēķins!$E$1," ",Aprēķins!$F$1),Datu_ievade!$C$77:$P$77,0)),0)</f>
        <v>0</v>
      </c>
      <c r="M42" s="159">
        <f>IF(OR(M12=1,M12=3),INDEX(Datu_ievade!$C$77:$P$87,MATCH(Aprēķins!$E42,Datu_ievade!$C$77:$C$87,0),MATCH(CONCATENATE(Aprēķins!$E$1," ",Aprēķins!$F$1),Datu_ievade!$C$77:$P$77,0)),0)</f>
        <v>0</v>
      </c>
      <c r="N42" s="159">
        <f>IF(OR(N12=1,N12=3),INDEX(Datu_ievade!$C$77:$P$87,MATCH(Aprēķins!$E42,Datu_ievade!$C$77:$C$87,0),MATCH(CONCATENATE(Aprēķins!$E$1," ",Aprēķins!$F$1),Datu_ievade!$C$77:$P$77,0)),0)</f>
        <v>0</v>
      </c>
      <c r="O42" s="159">
        <f>IF(OR(O12=1,O12=3),INDEX(Datu_ievade!$C$77:$P$87,MATCH(Aprēķins!$E42,Datu_ievade!$C$77:$C$87,0),MATCH(CONCATENATE(Aprēķins!$E$1," ",Aprēķins!$F$1),Datu_ievade!$C$77:$P$77,0)),0)</f>
        <v>0</v>
      </c>
      <c r="P42" s="159">
        <f>IF(OR(P12=1,P12=3),INDEX(Datu_ievade!$C$77:$P$87,MATCH(Aprēķins!$E42,Datu_ievade!$C$77:$C$87,0),MATCH(CONCATENATE(Aprēķins!$E$1," ",Aprēķins!$F$1),Datu_ievade!$C$77:$P$77,0)),0)</f>
        <v>0</v>
      </c>
      <c r="Q42" s="159">
        <f>IF(OR(Q12=1,Q12=3),INDEX(Datu_ievade!$C$77:$P$87,MATCH(Aprēķins!$E42,Datu_ievade!$C$77:$C$87,0),MATCH(CONCATENATE(Aprēķins!$E$1," ",Aprēķins!$F$1),Datu_ievade!$C$77:$P$77,0)),0)</f>
        <v>0</v>
      </c>
      <c r="R42" s="159">
        <f>IF(OR(R12=1,R12=3),INDEX(Datu_ievade!$C$77:$P$87,MATCH(Aprēķins!$E42,Datu_ievade!$C$77:$C$87,0),MATCH(CONCATENATE(Aprēķins!$E$1," ",Aprēķins!$F$1),Datu_ievade!$C$77:$P$77,0)),0)</f>
        <v>0</v>
      </c>
      <c r="S42" s="159">
        <f>IF(OR(S12=1,S12=3),INDEX(Datu_ievade!$C$77:$P$87,MATCH(Aprēķins!$E42,Datu_ievade!$C$77:$C$87,0),MATCH(CONCATENATE(Aprēķins!$E$1," ",Aprēķins!$F$1),Datu_ievade!$C$77:$P$77,0)),0)</f>
        <v>0</v>
      </c>
      <c r="T42" s="159">
        <f>IF(OR(T12=1,T12=3),INDEX(Datu_ievade!$C$77:$P$87,MATCH(Aprēķins!$E42,Datu_ievade!$C$77:$C$87,0),MATCH(CONCATENATE(Aprēķins!$E$1," ",Aprēķins!$F$1),Datu_ievade!$C$77:$P$77,0)),0)</f>
        <v>0</v>
      </c>
      <c r="U42" s="159">
        <f>IF(OR(U12=1,U12=3),INDEX(Datu_ievade!$C$77:$P$87,MATCH(Aprēķins!$E42,Datu_ievade!$C$77:$C$87,0),MATCH(CONCATENATE(Aprēķins!$E$1," ",Aprēķins!$F$1),Datu_ievade!$C$77:$P$77,0)),0)</f>
        <v>0</v>
      </c>
      <c r="V42" s="159">
        <f>IF(OR(V12=1,V12=3),INDEX(Datu_ievade!$C$77:$P$87,MATCH(Aprēķins!$E42,Datu_ievade!$C$77:$C$87,0),MATCH(CONCATENATE(Aprēķins!$E$1," ",Aprēķins!$F$1),Datu_ievade!$C$77:$P$77,0)),0)</f>
        <v>0</v>
      </c>
      <c r="W42" s="159">
        <f>IF(OR(W12=1,W12=3),INDEX(Datu_ievade!$C$77:$P$87,MATCH(Aprēķins!$E42,Datu_ievade!$C$77:$C$87,0),MATCH(CONCATENATE(Aprēķins!$E$1," ",Aprēķins!$F$1),Datu_ievade!$C$77:$P$77,0)),0)</f>
        <v>0</v>
      </c>
      <c r="X42" s="159">
        <f>IF(OR(X12=1,X12=3),INDEX(Datu_ievade!$C$77:$P$87,MATCH(Aprēķins!$E42,Datu_ievade!$C$77:$C$87,0),MATCH(CONCATENATE(Aprēķins!$E$1," ",Aprēķins!$F$1),Datu_ievade!$C$77:$P$77,0)),0)</f>
        <v>0</v>
      </c>
      <c r="Y42" s="159">
        <f>IF(OR(Y12=1,Y12=3),INDEX(Datu_ievade!$C$77:$P$87,MATCH(Aprēķins!$E42,Datu_ievade!$C$77:$C$87,0),MATCH(CONCATENATE(Aprēķins!$E$1," ",Aprēķins!$F$1),Datu_ievade!$C$77:$P$77,0)),0)</f>
        <v>0</v>
      </c>
      <c r="Z42" s="159">
        <f>IF(OR(Z12=1,Z12=3),INDEX(Datu_ievade!$C$77:$P$87,MATCH(Aprēķins!$E42,Datu_ievade!$C$77:$C$87,0),MATCH(CONCATENATE(Aprēķins!$E$1," ",Aprēķins!$F$1),Datu_ievade!$C$77:$P$77,0)),0)</f>
        <v>0</v>
      </c>
      <c r="AA42" s="159">
        <f>IF(OR(AA12=1,AA12=3),INDEX(Datu_ievade!$C$77:$P$87,MATCH(Aprēķins!$E42,Datu_ievade!$C$77:$C$87,0),MATCH(CONCATENATE(Aprēķins!$E$1," ",Aprēķins!$F$1),Datu_ievade!$C$77:$P$77,0)),0)</f>
        <v>0</v>
      </c>
      <c r="AB42" s="159">
        <f>IF(OR(AB12=1,AB12=3),INDEX(Datu_ievade!$C$77:$P$87,MATCH(Aprēķins!$E42,Datu_ievade!$C$77:$C$87,0),MATCH(CONCATENATE(Aprēķins!$E$1," ",Aprēķins!$F$1),Datu_ievade!$C$77:$P$77,0)),0)</f>
        <v>0</v>
      </c>
      <c r="AC42" s="159">
        <f>IF(OR(AC12=1,AC12=3),INDEX(Datu_ievade!$C$77:$P$87,MATCH(Aprēķins!$E42,Datu_ievade!$C$77:$C$87,0),MATCH(CONCATENATE(Aprēķins!$E$1," ",Aprēķins!$F$1),Datu_ievade!$C$77:$P$77,0)),0)</f>
        <v>0</v>
      </c>
      <c r="AD42" s="159">
        <f>IF(OR(AD12=1,AD12=3),INDEX(Datu_ievade!$C$77:$P$87,MATCH(Aprēķins!$E42,Datu_ievade!$C$77:$C$87,0),MATCH(CONCATENATE(Aprēķins!$E$1," ",Aprēķins!$F$1),Datu_ievade!$C$77:$P$77,0)),0)</f>
        <v>0</v>
      </c>
      <c r="AE42" s="159">
        <f>IF(OR(AE12=1,AE12=3),INDEX(Datu_ievade!$C$77:$P$87,MATCH(Aprēķins!$E42,Datu_ievade!$C$77:$C$87,0),MATCH(CONCATENATE(Aprēķins!$E$1," ",Aprēķins!$F$1),Datu_ievade!$C$77:$P$77,0)),0)</f>
        <v>0</v>
      </c>
      <c r="AF42" s="159">
        <f>IF(OR(AF12=1,AF12=3),INDEX(Datu_ievade!$C$77:$P$87,MATCH(Aprēķins!$E42,Datu_ievade!$C$77:$C$87,0),MATCH(CONCATENATE(Aprēķins!$E$1," ",Aprēķins!$F$1),Datu_ievade!$C$77:$P$77,0)),0)</f>
        <v>0</v>
      </c>
      <c r="AG42" s="159">
        <f>IF(OR(AG12=1,AG12=3),INDEX(Datu_ievade!$C$77:$P$87,MATCH(Aprēķins!$E42,Datu_ievade!$C$77:$C$87,0),MATCH(CONCATENATE(Aprēķins!$E$1," ",Aprēķins!$F$1),Datu_ievade!$C$77:$P$77,0)),0)</f>
        <v>0</v>
      </c>
      <c r="AH42" s="159">
        <f>IF(OR(AH12=1,AH12=3),INDEX(Datu_ievade!$C$77:$P$87,MATCH(Aprēķins!$E42,Datu_ievade!$C$77:$C$87,0),MATCH(CONCATENATE(Aprēķins!$E$1," ",Aprēķins!$F$1),Datu_ievade!$C$77:$P$77,0)),0)</f>
        <v>0</v>
      </c>
      <c r="AI42" s="159">
        <f>IF(OR(AI12=1,AI12=3),INDEX(Datu_ievade!$C$77:$P$87,MATCH(Aprēķins!$E42,Datu_ievade!$C$77:$C$87,0),MATCH(CONCATENATE(Aprēķins!$E$1," ",Aprēķins!$F$1),Datu_ievade!$C$77:$P$77,0)),0)</f>
        <v>0</v>
      </c>
      <c r="AJ42" s="159">
        <f>IF(OR(AJ12=1,AJ12=3),INDEX(Datu_ievade!$C$77:$P$87,MATCH(Aprēķins!$E42,Datu_ievade!$C$77:$C$87,0),MATCH(CONCATENATE(Aprēķins!$E$1," ",Aprēķins!$F$1),Datu_ievade!$C$77:$P$77,0)),0)</f>
        <v>0</v>
      </c>
      <c r="AK42" s="159">
        <f>IF(OR(AK12=1,AK12=3),INDEX(Datu_ievade!$C$77:$P$87,MATCH(Aprēķins!$E42,Datu_ievade!$C$77:$C$87,0),MATCH(CONCATENATE(Aprēķins!$E$1," ",Aprēķins!$F$1),Datu_ievade!$C$77:$P$77,0)),0)</f>
        <v>0</v>
      </c>
      <c r="AL42" s="159">
        <f>IF(OR(AL12=1,AL12=3),INDEX(Datu_ievade!$C$77:$P$87,MATCH(Aprēķins!$E42,Datu_ievade!$C$77:$C$87,0),MATCH(CONCATENATE(Aprēķins!$E$1," ",Aprēķins!$F$1),Datu_ievade!$C$77:$P$77,0)),0)</f>
        <v>0</v>
      </c>
      <c r="AM42" s="159">
        <f>IF(OR(AM12=1,AM12=3),INDEX(Datu_ievade!$C$77:$P$87,MATCH(Aprēķins!$E42,Datu_ievade!$C$77:$C$87,0),MATCH(CONCATENATE(Aprēķins!$E$1," ",Aprēķins!$F$1),Datu_ievade!$C$77:$P$77,0)),0)</f>
        <v>0</v>
      </c>
      <c r="AN42" s="159">
        <f>IF(OR(AN12=1,AN12=3),INDEX(Datu_ievade!$C$77:$P$87,MATCH(Aprēķins!$E42,Datu_ievade!$C$77:$C$87,0),MATCH(CONCATENATE(Aprēķins!$E$1," ",Aprēķins!$F$1),Datu_ievade!$C$77:$P$77,0)),0)</f>
        <v>0</v>
      </c>
      <c r="AO42" s="159">
        <f>IF(OR(AO12=1,AO12=3),INDEX(Datu_ievade!$C$77:$P$87,MATCH(Aprēķins!$E42,Datu_ievade!$C$77:$C$87,0),MATCH(CONCATENATE(Aprēķins!$E$1," ",Aprēķins!$F$1),Datu_ievade!$C$77:$P$77,0)),0)</f>
        <v>0</v>
      </c>
      <c r="AP42" s="159">
        <f>IF(OR(AP12=1,AP12=3),INDEX(Datu_ievade!$C$77:$P$87,MATCH(Aprēķins!$E42,Datu_ievade!$C$77:$C$87,0),MATCH(CONCATENATE(Aprēķins!$E$1," ",Aprēķins!$F$1),Datu_ievade!$C$77:$P$77,0)),0)</f>
        <v>0</v>
      </c>
      <c r="AQ42" s="159">
        <f>IF(OR(AQ12=1,AQ12=3),INDEX(Datu_ievade!$C$77:$P$87,MATCH(Aprēķins!$E42,Datu_ievade!$C$77:$C$87,0),MATCH(CONCATENATE(Aprēķins!$E$1," ",Aprēķins!$F$1),Datu_ievade!$C$77:$P$77,0)),0)</f>
        <v>0</v>
      </c>
      <c r="AR42" s="159">
        <f>IF(OR(AR12=1,AR12=3),INDEX(Datu_ievade!$C$77:$P$87,MATCH(Aprēķins!$E42,Datu_ievade!$C$77:$C$87,0),MATCH(CONCATENATE(Aprēķins!$E$1," ",Aprēķins!$F$1),Datu_ievade!$C$77:$P$77,0)),0)</f>
        <v>0</v>
      </c>
      <c r="AS42" s="159">
        <f>IF(OR(AS12=1,AS12=3),INDEX(Datu_ievade!$C$77:$P$87,MATCH(Aprēķins!$E42,Datu_ievade!$C$77:$C$87,0),MATCH(CONCATENATE(Aprēķins!$E$1," ",Aprēķins!$F$1),Datu_ievade!$C$77:$P$77,0)),0)</f>
        <v>0</v>
      </c>
      <c r="AT42" s="159">
        <f>IF(OR(AT12=1,AT12=3),INDEX(Datu_ievade!$C$77:$P$87,MATCH(Aprēķins!$E42,Datu_ievade!$C$77:$C$87,0),MATCH(CONCATENATE(Aprēķins!$E$1," ",Aprēķins!$F$1),Datu_ievade!$C$77:$P$77,0)),0)</f>
        <v>0</v>
      </c>
      <c r="AU42" s="159">
        <f>IF(OR(AU12=1,AU12=3),INDEX(Datu_ievade!$C$77:$P$87,MATCH(Aprēķins!$E42,Datu_ievade!$C$77:$C$87,0),MATCH(CONCATENATE(Aprēķins!$E$1," ",Aprēķins!$F$1),Datu_ievade!$C$77:$P$77,0)),0)</f>
        <v>0</v>
      </c>
      <c r="AV42" s="159">
        <f>IF(OR(AV12=1,AV12=3),INDEX(Datu_ievade!$C$77:$P$87,MATCH(Aprēķins!$E42,Datu_ievade!$C$77:$C$87,0),MATCH(CONCATENATE(Aprēķins!$E$1," ",Aprēķins!$F$1),Datu_ievade!$C$77:$P$77,0)),0)</f>
        <v>0</v>
      </c>
      <c r="AW42" s="159">
        <f>IF(OR(AW12=1,AW12=3),INDEX(Datu_ievade!$C$77:$P$87,MATCH(Aprēķins!$E42,Datu_ievade!$C$77:$C$87,0),MATCH(CONCATENATE(Aprēķins!$E$1," ",Aprēķins!$F$1),Datu_ievade!$C$77:$P$77,0)),0)</f>
        <v>0</v>
      </c>
      <c r="AX42" s="159">
        <f>IF(OR(AX12=1,AX12=3),INDEX(Datu_ievade!$C$77:$P$87,MATCH(Aprēķins!$E42,Datu_ievade!$C$77:$C$87,0),MATCH(CONCATENATE(Aprēķins!$E$1," ",Aprēķins!$F$1),Datu_ievade!$C$77:$P$77,0)),0)</f>
        <v>0</v>
      </c>
      <c r="AY42" s="159">
        <f>IF(OR(AY12=1,AY12=3),INDEX(Datu_ievade!$C$77:$P$87,MATCH(Aprēķins!$E42,Datu_ievade!$C$77:$C$87,0),MATCH(CONCATENATE(Aprēķins!$E$1," ",Aprēķins!$F$1),Datu_ievade!$C$77:$P$77,0)),0)</f>
        <v>0</v>
      </c>
      <c r="AZ42" s="159">
        <f>IF(OR(AZ12=1,AZ12=3),INDEX(Datu_ievade!$C$77:$P$87,MATCH(Aprēķins!$E42,Datu_ievade!$C$77:$C$87,0),MATCH(CONCATENATE(Aprēķins!$E$1," ",Aprēķins!$F$1),Datu_ievade!$C$77:$P$77,0)),0)</f>
        <v>0</v>
      </c>
      <c r="BA42" s="159">
        <f>IF(OR(BA12=1,BA12=3),INDEX(Datu_ievade!$C$77:$P$87,MATCH(Aprēķins!$E42,Datu_ievade!$C$77:$C$87,0),MATCH(CONCATENATE(Aprēķins!$E$1," ",Aprēķins!$F$1),Datu_ievade!$C$77:$P$77,0)),0)</f>
        <v>0</v>
      </c>
      <c r="BB42" s="159">
        <f>IF(OR(BB12=1,BB12=3),INDEX(Datu_ievade!$C$77:$P$87,MATCH(Aprēķins!$E42,Datu_ievade!$C$77:$C$87,0),MATCH(CONCATENATE(Aprēķins!$E$1," ",Aprēķins!$F$1),Datu_ievade!$C$77:$P$77,0)),0)</f>
        <v>0</v>
      </c>
      <c r="BC42" s="159">
        <f>IF(OR(BC12=1,BC12=3),INDEX(Datu_ievade!$C$77:$P$87,MATCH(Aprēķins!$E42,Datu_ievade!$C$77:$C$87,0),MATCH(CONCATENATE(Aprēķins!$E$1," ",Aprēķins!$F$1),Datu_ievade!$C$77:$P$77,0)),0)</f>
        <v>0</v>
      </c>
      <c r="BD42" s="159">
        <f>IF(OR(BD12=1,BD12=3),INDEX(Datu_ievade!$C$77:$P$87,MATCH(Aprēķins!$E42,Datu_ievade!$C$77:$C$87,0),MATCH(CONCATENATE(Aprēķins!$E$1," ",Aprēķins!$F$1),Datu_ievade!$C$77:$P$77,0)),0)</f>
        <v>0</v>
      </c>
      <c r="BE42" s="159">
        <f>IF(OR(BE12=1,BE12=3),INDEX(Datu_ievade!$C$77:$P$87,MATCH(Aprēķins!$E42,Datu_ievade!$C$77:$C$87,0),MATCH(CONCATENATE(Aprēķins!$E$1," ",Aprēķins!$F$1),Datu_ievade!$C$77:$P$77,0)),0)</f>
        <v>0</v>
      </c>
      <c r="BF42" s="159">
        <f>IF(OR(BF12=1,BF12=3),INDEX(Datu_ievade!$C$77:$P$87,MATCH(Aprēķins!$E42,Datu_ievade!$C$77:$C$87,0),MATCH(CONCATENATE(Aprēķins!$E$1," ",Aprēķins!$F$1),Datu_ievade!$C$77:$P$77,0)),0)</f>
        <v>0</v>
      </c>
    </row>
    <row r="43" spans="1:58">
      <c r="E43" s="112" t="str">
        <f>Datu_ievade!C81</f>
        <v>Abonēšanas maksa internetam - 10 Mb/s</v>
      </c>
      <c r="F43" s="109" t="s">
        <v>1</v>
      </c>
      <c r="G43" s="44"/>
      <c r="I43" s="86" t="str">
        <f>IF(AND(I$11&lt;=10,I$5&gt;0),INDEX(Datu_ievade!$C$77:$P$87,MATCH(Aprēķins!$E43,Datu_ievade!$C$77:$C$87,0),MATCH(CONCATENATE(Aprēķins!$E$1," ",Aprēķins!$F$1),Datu_ievade!$C$77:$P$77,0)),"")</f>
        <v/>
      </c>
      <c r="J43" s="159" t="str">
        <f>IF(AND(J$11&lt;=10,J$5&gt;0),INDEX(Datu_ievade!$C$77:$P$87,MATCH(Aprēķins!$E43,Datu_ievade!$C$77:$C$87,0),MATCH(CONCATENATE(Aprēķins!$E$1," ",Aprēķins!$F$1),Datu_ievade!$C$77:$P$77,0)),"")</f>
        <v/>
      </c>
      <c r="K43" s="159" t="str">
        <f>IF(AND(K$11&lt;=10,K$5&gt;0),INDEX(Datu_ievade!$C$77:$P$87,MATCH(Aprēķins!$E43,Datu_ievade!$C$77:$C$87,0),MATCH(CONCATENATE(Aprēķins!$E$1," ",Aprēķins!$F$1),Datu_ievade!$C$77:$P$77,0)),"")</f>
        <v/>
      </c>
      <c r="L43" s="159" t="str">
        <f>IF(AND(L$11&lt;=10,L$5&gt;0),INDEX(Datu_ievade!$C$77:$P$87,MATCH(Aprēķins!$E43,Datu_ievade!$C$77:$C$87,0),MATCH(CONCATENATE(Aprēķins!$E$1," ",Aprēķins!$F$1),Datu_ievade!$C$77:$P$77,0)),"")</f>
        <v/>
      </c>
      <c r="M43" s="159" t="str">
        <f>IF(AND(M$11&lt;=10,M$5&gt;0),INDEX(Datu_ievade!$C$77:$P$87,MATCH(Aprēķins!$E43,Datu_ievade!$C$77:$C$87,0),MATCH(CONCATENATE(Aprēķins!$E$1," ",Aprēķins!$F$1),Datu_ievade!$C$77:$P$77,0)),"")</f>
        <v/>
      </c>
      <c r="N43" s="159" t="str">
        <f>IF(AND(N$11&lt;=10,N$5&gt;0),INDEX(Datu_ievade!$C$77:$P$87,MATCH(Aprēķins!$E43,Datu_ievade!$C$77:$C$87,0),MATCH(CONCATENATE(Aprēķins!$E$1," ",Aprēķins!$F$1),Datu_ievade!$C$77:$P$77,0)),"")</f>
        <v/>
      </c>
      <c r="O43" s="159" t="str">
        <f>IF(AND(O$11&lt;=10,O$5&gt;0),INDEX(Datu_ievade!$C$77:$P$87,MATCH(Aprēķins!$E43,Datu_ievade!$C$77:$C$87,0),MATCH(CONCATENATE(Aprēķins!$E$1," ",Aprēķins!$F$1),Datu_ievade!$C$77:$P$77,0)),"")</f>
        <v/>
      </c>
      <c r="P43" s="159" t="str">
        <f>IF(AND(P$11&lt;=10,P$5&gt;0),INDEX(Datu_ievade!$C$77:$P$87,MATCH(Aprēķins!$E43,Datu_ievade!$C$77:$C$87,0),MATCH(CONCATENATE(Aprēķins!$E$1," ",Aprēķins!$F$1),Datu_ievade!$C$77:$P$77,0)),"")</f>
        <v/>
      </c>
      <c r="Q43" s="159" t="str">
        <f>IF(AND(Q$11&lt;=10,Q$5&gt;0),INDEX(Datu_ievade!$C$77:$P$87,MATCH(Aprēķins!$E43,Datu_ievade!$C$77:$C$87,0),MATCH(CONCATENATE(Aprēķins!$E$1," ",Aprēķins!$F$1),Datu_ievade!$C$77:$P$77,0)),"")</f>
        <v/>
      </c>
      <c r="R43" s="159" t="str">
        <f>IF(AND(R$11&lt;=10,R$5&gt;0),INDEX(Datu_ievade!$C$77:$P$87,MATCH(Aprēķins!$E43,Datu_ievade!$C$77:$C$87,0),MATCH(CONCATENATE(Aprēķins!$E$1," ",Aprēķins!$F$1),Datu_ievade!$C$77:$P$77,0)),"")</f>
        <v/>
      </c>
      <c r="S43" s="159" t="str">
        <f>IF(AND(S$11&lt;=10,S$5&gt;0),INDEX(Datu_ievade!$C$77:$P$87,MATCH(Aprēķins!$E43,Datu_ievade!$C$77:$C$87,0),MATCH(CONCATENATE(Aprēķins!$E$1," ",Aprēķins!$F$1),Datu_ievade!$C$77:$P$77,0)),"")</f>
        <v/>
      </c>
      <c r="T43" s="159" t="str">
        <f>IF(AND(T$11&lt;=10,T$5&gt;0),INDEX(Datu_ievade!$C$77:$P$87,MATCH(Aprēķins!$E43,Datu_ievade!$C$77:$C$87,0),MATCH(CONCATENATE(Aprēķins!$E$1," ",Aprēķins!$F$1),Datu_ievade!$C$77:$P$77,0)),"")</f>
        <v/>
      </c>
      <c r="U43" s="159" t="str">
        <f>IF(AND(U$11&lt;=10,U$5&gt;0),INDEX(Datu_ievade!$C$77:$P$87,MATCH(Aprēķins!$E43,Datu_ievade!$C$77:$C$87,0),MATCH(CONCATENATE(Aprēķins!$E$1," ",Aprēķins!$F$1),Datu_ievade!$C$77:$P$77,0)),"")</f>
        <v/>
      </c>
      <c r="V43" s="159" t="str">
        <f>IF(AND(V$11&lt;=10,V$5&gt;0),INDEX(Datu_ievade!$C$77:$P$87,MATCH(Aprēķins!$E43,Datu_ievade!$C$77:$C$87,0),MATCH(CONCATENATE(Aprēķins!$E$1," ",Aprēķins!$F$1),Datu_ievade!$C$77:$P$77,0)),"")</f>
        <v/>
      </c>
      <c r="W43" s="159" t="str">
        <f>IF(AND(W$11&lt;=10,W$5&gt;0),INDEX(Datu_ievade!$C$77:$P$87,MATCH(Aprēķins!$E43,Datu_ievade!$C$77:$C$87,0),MATCH(CONCATENATE(Aprēķins!$E$1," ",Aprēķins!$F$1),Datu_ievade!$C$77:$P$77,0)),"")</f>
        <v/>
      </c>
      <c r="X43" s="159" t="str">
        <f>IF(AND(X$11&lt;=10,X$5&gt;0),INDEX(Datu_ievade!$C$77:$P$87,MATCH(Aprēķins!$E43,Datu_ievade!$C$77:$C$87,0),MATCH(CONCATENATE(Aprēķins!$E$1," ",Aprēķins!$F$1),Datu_ievade!$C$77:$P$77,0)),"")</f>
        <v/>
      </c>
      <c r="Y43" s="159" t="str">
        <f>IF(AND(Y$11&lt;=10,Y$5&gt;0),INDEX(Datu_ievade!$C$77:$P$87,MATCH(Aprēķins!$E43,Datu_ievade!$C$77:$C$87,0),MATCH(CONCATENATE(Aprēķins!$E$1," ",Aprēķins!$F$1),Datu_ievade!$C$77:$P$77,0)),"")</f>
        <v/>
      </c>
      <c r="Z43" s="159" t="str">
        <f>IF(AND(Z$11&lt;=10,Z$5&gt;0),INDEX(Datu_ievade!$C$77:$P$87,MATCH(Aprēķins!$E43,Datu_ievade!$C$77:$C$87,0),MATCH(CONCATENATE(Aprēķins!$E$1," ",Aprēķins!$F$1),Datu_ievade!$C$77:$P$77,0)),"")</f>
        <v/>
      </c>
      <c r="AA43" s="159" t="str">
        <f>IF(AND(AA$11&lt;=10,AA$5&gt;0),INDEX(Datu_ievade!$C$77:$P$87,MATCH(Aprēķins!$E43,Datu_ievade!$C$77:$C$87,0),MATCH(CONCATENATE(Aprēķins!$E$1," ",Aprēķins!$F$1),Datu_ievade!$C$77:$P$77,0)),"")</f>
        <v/>
      </c>
      <c r="AB43" s="159" t="str">
        <f>IF(AND(AB$11&lt;=10,AB$5&gt;0),INDEX(Datu_ievade!$C$77:$P$87,MATCH(Aprēķins!$E43,Datu_ievade!$C$77:$C$87,0),MATCH(CONCATENATE(Aprēķins!$E$1," ",Aprēķins!$F$1),Datu_ievade!$C$77:$P$77,0)),"")</f>
        <v/>
      </c>
      <c r="AC43" s="159" t="str">
        <f>IF(AND(AC$11&lt;=10,AC$5&gt;0),INDEX(Datu_ievade!$C$77:$P$87,MATCH(Aprēķins!$E43,Datu_ievade!$C$77:$C$87,0),MATCH(CONCATENATE(Aprēķins!$E$1," ",Aprēķins!$F$1),Datu_ievade!$C$77:$P$77,0)),"")</f>
        <v/>
      </c>
      <c r="AD43" s="159" t="str">
        <f>IF(AND(AD$11&lt;=10,AD$5&gt;0),INDEX(Datu_ievade!$C$77:$P$87,MATCH(Aprēķins!$E43,Datu_ievade!$C$77:$C$87,0),MATCH(CONCATENATE(Aprēķins!$E$1," ",Aprēķins!$F$1),Datu_ievade!$C$77:$P$77,0)),"")</f>
        <v/>
      </c>
      <c r="AE43" s="159" t="str">
        <f>IF(AND(AE$11&lt;=10,AE$5&gt;0),INDEX(Datu_ievade!$C$77:$P$87,MATCH(Aprēķins!$E43,Datu_ievade!$C$77:$C$87,0),MATCH(CONCATENATE(Aprēķins!$E$1," ",Aprēķins!$F$1),Datu_ievade!$C$77:$P$77,0)),"")</f>
        <v/>
      </c>
      <c r="AF43" s="159" t="str">
        <f>IF(AND(AF$11&lt;=10,AF$5&gt;0),INDEX(Datu_ievade!$C$77:$P$87,MATCH(Aprēķins!$E43,Datu_ievade!$C$77:$C$87,0),MATCH(CONCATENATE(Aprēķins!$E$1," ",Aprēķins!$F$1),Datu_ievade!$C$77:$P$77,0)),"")</f>
        <v/>
      </c>
      <c r="AG43" s="159" t="str">
        <f>IF(AND(AG$11&lt;=10,AG$5&gt;0),INDEX(Datu_ievade!$C$77:$P$87,MATCH(Aprēķins!$E43,Datu_ievade!$C$77:$C$87,0),MATCH(CONCATENATE(Aprēķins!$E$1," ",Aprēķins!$F$1),Datu_ievade!$C$77:$P$77,0)),"")</f>
        <v/>
      </c>
      <c r="AH43" s="159" t="str">
        <f>IF(AND(AH$11&lt;=10,AH$5&gt;0),INDEX(Datu_ievade!$C$77:$P$87,MATCH(Aprēķins!$E43,Datu_ievade!$C$77:$C$87,0),MATCH(CONCATENATE(Aprēķins!$E$1," ",Aprēķins!$F$1),Datu_ievade!$C$77:$P$77,0)),"")</f>
        <v/>
      </c>
      <c r="AI43" s="159" t="str">
        <f>IF(AND(AI$11&lt;=10,AI$5&gt;0),INDEX(Datu_ievade!$C$77:$P$87,MATCH(Aprēķins!$E43,Datu_ievade!$C$77:$C$87,0),MATCH(CONCATENATE(Aprēķins!$E$1," ",Aprēķins!$F$1),Datu_ievade!$C$77:$P$77,0)),"")</f>
        <v/>
      </c>
      <c r="AJ43" s="159" t="str">
        <f>IF(AND(AJ$11&lt;=10,AJ$5&gt;0),INDEX(Datu_ievade!$C$77:$P$87,MATCH(Aprēķins!$E43,Datu_ievade!$C$77:$C$87,0),MATCH(CONCATENATE(Aprēķins!$E$1," ",Aprēķins!$F$1),Datu_ievade!$C$77:$P$77,0)),"")</f>
        <v/>
      </c>
      <c r="AK43" s="159" t="str">
        <f>IF(AND(AK$11&lt;=10,AK$5&gt;0),INDEX(Datu_ievade!$C$77:$P$87,MATCH(Aprēķins!$E43,Datu_ievade!$C$77:$C$87,0),MATCH(CONCATENATE(Aprēķins!$E$1," ",Aprēķins!$F$1),Datu_ievade!$C$77:$P$77,0)),"")</f>
        <v/>
      </c>
      <c r="AL43" s="159" t="str">
        <f>IF(AND(AL$11&lt;=10,AL$5&gt;0),INDEX(Datu_ievade!$C$77:$P$87,MATCH(Aprēķins!$E43,Datu_ievade!$C$77:$C$87,0),MATCH(CONCATENATE(Aprēķins!$E$1," ",Aprēķins!$F$1),Datu_ievade!$C$77:$P$77,0)),"")</f>
        <v/>
      </c>
      <c r="AM43" s="159" t="str">
        <f>IF(AND(AM$11&lt;=10,AM$5&gt;0),INDEX(Datu_ievade!$C$77:$P$87,MATCH(Aprēķins!$E43,Datu_ievade!$C$77:$C$87,0),MATCH(CONCATENATE(Aprēķins!$E$1," ",Aprēķins!$F$1),Datu_ievade!$C$77:$P$77,0)),"")</f>
        <v/>
      </c>
      <c r="AN43" s="159" t="str">
        <f>IF(AND(AN$11&lt;=10,AN$5&gt;0),INDEX(Datu_ievade!$C$77:$P$87,MATCH(Aprēķins!$E43,Datu_ievade!$C$77:$C$87,0),MATCH(CONCATENATE(Aprēķins!$E$1," ",Aprēķins!$F$1),Datu_ievade!$C$77:$P$77,0)),"")</f>
        <v/>
      </c>
      <c r="AO43" s="159" t="str">
        <f>IF(AND(AO$11&lt;=10,AO$5&gt;0),INDEX(Datu_ievade!$C$77:$P$87,MATCH(Aprēķins!$E43,Datu_ievade!$C$77:$C$87,0),MATCH(CONCATENATE(Aprēķins!$E$1," ",Aprēķins!$F$1),Datu_ievade!$C$77:$P$77,0)),"")</f>
        <v/>
      </c>
      <c r="AP43" s="159" t="str">
        <f>IF(AND(AP$11&lt;=10,AP$5&gt;0),INDEX(Datu_ievade!$C$77:$P$87,MATCH(Aprēķins!$E43,Datu_ievade!$C$77:$C$87,0),MATCH(CONCATENATE(Aprēķins!$E$1," ",Aprēķins!$F$1),Datu_ievade!$C$77:$P$77,0)),"")</f>
        <v/>
      </c>
      <c r="AQ43" s="159" t="str">
        <f>IF(AND(AQ$11&lt;=10,AQ$5&gt;0),INDEX(Datu_ievade!$C$77:$P$87,MATCH(Aprēķins!$E43,Datu_ievade!$C$77:$C$87,0),MATCH(CONCATENATE(Aprēķins!$E$1," ",Aprēķins!$F$1),Datu_ievade!$C$77:$P$77,0)),"")</f>
        <v/>
      </c>
      <c r="AR43" s="159" t="str">
        <f>IF(AND(AR$11&lt;=10,AR$5&gt;0),INDEX(Datu_ievade!$C$77:$P$87,MATCH(Aprēķins!$E43,Datu_ievade!$C$77:$C$87,0),MATCH(CONCATENATE(Aprēķins!$E$1," ",Aprēķins!$F$1),Datu_ievade!$C$77:$P$77,0)),"")</f>
        <v/>
      </c>
      <c r="AS43" s="159" t="str">
        <f>IF(AND(AS$11&lt;=10,AS$5&gt;0),INDEX(Datu_ievade!$C$77:$P$87,MATCH(Aprēķins!$E43,Datu_ievade!$C$77:$C$87,0),MATCH(CONCATENATE(Aprēķins!$E$1," ",Aprēķins!$F$1),Datu_ievade!$C$77:$P$77,0)),"")</f>
        <v/>
      </c>
      <c r="AT43" s="159" t="str">
        <f>IF(AND(AT$11&lt;=10,AT$5&gt;0),INDEX(Datu_ievade!$C$77:$P$87,MATCH(Aprēķins!$E43,Datu_ievade!$C$77:$C$87,0),MATCH(CONCATENATE(Aprēķins!$E$1," ",Aprēķins!$F$1),Datu_ievade!$C$77:$P$77,0)),"")</f>
        <v/>
      </c>
      <c r="AU43" s="159" t="str">
        <f>IF(AND(AU$11&lt;=10,AU$5&gt;0),INDEX(Datu_ievade!$C$77:$P$87,MATCH(Aprēķins!$E43,Datu_ievade!$C$77:$C$87,0),MATCH(CONCATENATE(Aprēķins!$E$1," ",Aprēķins!$F$1),Datu_ievade!$C$77:$P$77,0)),"")</f>
        <v/>
      </c>
      <c r="AV43" s="159" t="str">
        <f>IF(AND(AV$11&lt;=10,AV$5&gt;0),INDEX(Datu_ievade!$C$77:$P$87,MATCH(Aprēķins!$E43,Datu_ievade!$C$77:$C$87,0),MATCH(CONCATENATE(Aprēķins!$E$1," ",Aprēķins!$F$1),Datu_ievade!$C$77:$P$77,0)),"")</f>
        <v/>
      </c>
      <c r="AW43" s="159" t="str">
        <f>IF(AND(AW$11&lt;=10,AW$5&gt;0),INDEX(Datu_ievade!$C$77:$P$87,MATCH(Aprēķins!$E43,Datu_ievade!$C$77:$C$87,0),MATCH(CONCATENATE(Aprēķins!$E$1," ",Aprēķins!$F$1),Datu_ievade!$C$77:$P$77,0)),"")</f>
        <v/>
      </c>
      <c r="AX43" s="159" t="str">
        <f>IF(AND(AX$11&lt;=10,AX$5&gt;0),INDEX(Datu_ievade!$C$77:$P$87,MATCH(Aprēķins!$E43,Datu_ievade!$C$77:$C$87,0),MATCH(CONCATENATE(Aprēķins!$E$1," ",Aprēķins!$F$1),Datu_ievade!$C$77:$P$77,0)),"")</f>
        <v/>
      </c>
      <c r="AY43" s="159" t="str">
        <f>IF(AND(AY$11&lt;=10,AY$5&gt;0),INDEX(Datu_ievade!$C$77:$P$87,MATCH(Aprēķins!$E43,Datu_ievade!$C$77:$C$87,0),MATCH(CONCATENATE(Aprēķins!$E$1," ",Aprēķins!$F$1),Datu_ievade!$C$77:$P$77,0)),"")</f>
        <v/>
      </c>
      <c r="AZ43" s="159" t="str">
        <f>IF(AND(AZ$11&lt;=10,AZ$5&gt;0),INDEX(Datu_ievade!$C$77:$P$87,MATCH(Aprēķins!$E43,Datu_ievade!$C$77:$C$87,0),MATCH(CONCATENATE(Aprēķins!$E$1," ",Aprēķins!$F$1),Datu_ievade!$C$77:$P$77,0)),"")</f>
        <v/>
      </c>
      <c r="BA43" s="159" t="str">
        <f>IF(AND(BA$11&lt;=10,BA$5&gt;0),INDEX(Datu_ievade!$C$77:$P$87,MATCH(Aprēķins!$E43,Datu_ievade!$C$77:$C$87,0),MATCH(CONCATENATE(Aprēķins!$E$1," ",Aprēķins!$F$1),Datu_ievade!$C$77:$P$77,0)),"")</f>
        <v/>
      </c>
      <c r="BB43" s="159" t="str">
        <f>IF(AND(BB$11&lt;=10,BB$5&gt;0),INDEX(Datu_ievade!$C$77:$P$87,MATCH(Aprēķins!$E43,Datu_ievade!$C$77:$C$87,0),MATCH(CONCATENATE(Aprēķins!$E$1," ",Aprēķins!$F$1),Datu_ievade!$C$77:$P$77,0)),"")</f>
        <v/>
      </c>
      <c r="BC43" s="159" t="str">
        <f>IF(AND(BC$11&lt;=10,BC$5&gt;0),INDEX(Datu_ievade!$C$77:$P$87,MATCH(Aprēķins!$E43,Datu_ievade!$C$77:$C$87,0),MATCH(CONCATENATE(Aprēķins!$E$1," ",Aprēķins!$F$1),Datu_ievade!$C$77:$P$77,0)),"")</f>
        <v/>
      </c>
      <c r="BD43" s="159" t="str">
        <f>IF(AND(BD$11&lt;=10,BD$5&gt;0),INDEX(Datu_ievade!$C$77:$P$87,MATCH(Aprēķins!$E43,Datu_ievade!$C$77:$C$87,0),MATCH(CONCATENATE(Aprēķins!$E$1," ",Aprēķins!$F$1),Datu_ievade!$C$77:$P$77,0)),"")</f>
        <v/>
      </c>
      <c r="BE43" s="159" t="str">
        <f>IF(AND(BE$11&lt;=10,BE$5&gt;0),INDEX(Datu_ievade!$C$77:$P$87,MATCH(Aprēķins!$E43,Datu_ievade!$C$77:$C$87,0),MATCH(CONCATENATE(Aprēķins!$E$1," ",Aprēķins!$F$1),Datu_ievade!$C$77:$P$77,0)),"")</f>
        <v/>
      </c>
      <c r="BF43" s="159" t="str">
        <f>IF(AND(BF$11&lt;=10,BF$5&gt;0),INDEX(Datu_ievade!$C$77:$P$87,MATCH(Aprēķins!$E43,Datu_ievade!$C$77:$C$87,0),MATCH(CONCATENATE(Aprēķins!$E$1," ",Aprēķins!$F$1),Datu_ievade!$C$77:$P$77,0)),"")</f>
        <v/>
      </c>
    </row>
    <row r="44" spans="1:58">
      <c r="E44" s="112" t="str">
        <f>Datu_ievade!C82</f>
        <v>Abonēšanas maksa internetam - 30 Mb/s</v>
      </c>
      <c r="F44" s="109" t="s">
        <v>1</v>
      </c>
      <c r="G44" s="44"/>
      <c r="I44" s="86" t="str">
        <f>IF(AND(I$11&lt;=30,I$11&gt;10,I$5&gt;0),INDEX(Datu_ievade!$C$77:$P$87,MATCH(Aprēķins!$E44,Datu_ievade!$C$77:$C$87,0),MATCH(CONCATENATE(Aprēķins!$E$1," ",Aprēķins!$F$1),Datu_ievade!$C$77:$P$77,0)),"")</f>
        <v/>
      </c>
      <c r="J44" s="159" t="str">
        <f>IF(AND(J$11&lt;=30,J$11&gt;10,J$5&gt;0),INDEX(Datu_ievade!$C$77:$P$87,MATCH(Aprēķins!$E44,Datu_ievade!$C$77:$C$87,0),MATCH(CONCATENATE(Aprēķins!$E$1," ",Aprēķins!$F$1),Datu_ievade!$C$77:$P$77,0)),"")</f>
        <v/>
      </c>
      <c r="K44" s="159" t="str">
        <f>IF(AND(K$11&lt;=30,K$11&gt;10,K$5&gt;0),INDEX(Datu_ievade!$C$77:$P$87,MATCH(Aprēķins!$E44,Datu_ievade!$C$77:$C$87,0),MATCH(CONCATENATE(Aprēķins!$E$1," ",Aprēķins!$F$1),Datu_ievade!$C$77:$P$77,0)),"")</f>
        <v/>
      </c>
      <c r="L44" s="159" t="str">
        <f>IF(AND(L$11&lt;=30,L$11&gt;10,L$5&gt;0),INDEX(Datu_ievade!$C$77:$P$87,MATCH(Aprēķins!$E44,Datu_ievade!$C$77:$C$87,0),MATCH(CONCATENATE(Aprēķins!$E$1," ",Aprēķins!$F$1),Datu_ievade!$C$77:$P$77,0)),"")</f>
        <v/>
      </c>
      <c r="M44" s="159" t="str">
        <f>IF(AND(M$11&lt;=30,M$11&gt;10,M$5&gt;0),INDEX(Datu_ievade!$C$77:$P$87,MATCH(Aprēķins!$E44,Datu_ievade!$C$77:$C$87,0),MATCH(CONCATENATE(Aprēķins!$E$1," ",Aprēķins!$F$1),Datu_ievade!$C$77:$P$77,0)),"")</f>
        <v/>
      </c>
      <c r="N44" s="159" t="str">
        <f>IF(AND(N$11&lt;=30,N$11&gt;10,N$5&gt;0),INDEX(Datu_ievade!$C$77:$P$87,MATCH(Aprēķins!$E44,Datu_ievade!$C$77:$C$87,0),MATCH(CONCATENATE(Aprēķins!$E$1," ",Aprēķins!$F$1),Datu_ievade!$C$77:$P$77,0)),"")</f>
        <v/>
      </c>
      <c r="O44" s="159" t="str">
        <f>IF(AND(O$11&lt;=30,O$11&gt;10,O$5&gt;0),INDEX(Datu_ievade!$C$77:$P$87,MATCH(Aprēķins!$E44,Datu_ievade!$C$77:$C$87,0),MATCH(CONCATENATE(Aprēķins!$E$1," ",Aprēķins!$F$1),Datu_ievade!$C$77:$P$77,0)),"")</f>
        <v/>
      </c>
      <c r="P44" s="159" t="str">
        <f>IF(AND(P$11&lt;=30,P$11&gt;10,P$5&gt;0),INDEX(Datu_ievade!$C$77:$P$87,MATCH(Aprēķins!$E44,Datu_ievade!$C$77:$C$87,0),MATCH(CONCATENATE(Aprēķins!$E$1," ",Aprēķins!$F$1),Datu_ievade!$C$77:$P$77,0)),"")</f>
        <v/>
      </c>
      <c r="Q44" s="159" t="str">
        <f>IF(AND(Q$11&lt;=30,Q$11&gt;10,Q$5&gt;0),INDEX(Datu_ievade!$C$77:$P$87,MATCH(Aprēķins!$E44,Datu_ievade!$C$77:$C$87,0),MATCH(CONCATENATE(Aprēķins!$E$1," ",Aprēķins!$F$1),Datu_ievade!$C$77:$P$77,0)),"")</f>
        <v/>
      </c>
      <c r="R44" s="159" t="str">
        <f>IF(AND(R$11&lt;=30,R$11&gt;10,R$5&gt;0),INDEX(Datu_ievade!$C$77:$P$87,MATCH(Aprēķins!$E44,Datu_ievade!$C$77:$C$87,0),MATCH(CONCATENATE(Aprēķins!$E$1," ",Aprēķins!$F$1),Datu_ievade!$C$77:$P$77,0)),"")</f>
        <v/>
      </c>
      <c r="S44" s="159" t="str">
        <f>IF(AND(S$11&lt;=30,S$11&gt;10,S$5&gt;0),INDEX(Datu_ievade!$C$77:$P$87,MATCH(Aprēķins!$E44,Datu_ievade!$C$77:$C$87,0),MATCH(CONCATENATE(Aprēķins!$E$1," ",Aprēķins!$F$1),Datu_ievade!$C$77:$P$77,0)),"")</f>
        <v/>
      </c>
      <c r="T44" s="159" t="str">
        <f>IF(AND(T$11&lt;=30,T$11&gt;10,T$5&gt;0),INDEX(Datu_ievade!$C$77:$P$87,MATCH(Aprēķins!$E44,Datu_ievade!$C$77:$C$87,0),MATCH(CONCATENATE(Aprēķins!$E$1," ",Aprēķins!$F$1),Datu_ievade!$C$77:$P$77,0)),"")</f>
        <v/>
      </c>
      <c r="U44" s="159" t="str">
        <f>IF(AND(U$11&lt;=30,U$11&gt;10,U$5&gt;0),INDEX(Datu_ievade!$C$77:$P$87,MATCH(Aprēķins!$E44,Datu_ievade!$C$77:$C$87,0),MATCH(CONCATENATE(Aprēķins!$E$1," ",Aprēķins!$F$1),Datu_ievade!$C$77:$P$77,0)),"")</f>
        <v/>
      </c>
      <c r="V44" s="159" t="str">
        <f>IF(AND(V$11&lt;=30,V$11&gt;10,V$5&gt;0),INDEX(Datu_ievade!$C$77:$P$87,MATCH(Aprēķins!$E44,Datu_ievade!$C$77:$C$87,0),MATCH(CONCATENATE(Aprēķins!$E$1," ",Aprēķins!$F$1),Datu_ievade!$C$77:$P$77,0)),"")</f>
        <v/>
      </c>
      <c r="W44" s="159" t="str">
        <f>IF(AND(W$11&lt;=30,W$11&gt;10,W$5&gt;0),INDEX(Datu_ievade!$C$77:$P$87,MATCH(Aprēķins!$E44,Datu_ievade!$C$77:$C$87,0),MATCH(CONCATENATE(Aprēķins!$E$1," ",Aprēķins!$F$1),Datu_ievade!$C$77:$P$77,0)),"")</f>
        <v/>
      </c>
      <c r="X44" s="159" t="str">
        <f>IF(AND(X$11&lt;=30,X$11&gt;10,X$5&gt;0),INDEX(Datu_ievade!$C$77:$P$87,MATCH(Aprēķins!$E44,Datu_ievade!$C$77:$C$87,0),MATCH(CONCATENATE(Aprēķins!$E$1," ",Aprēķins!$F$1),Datu_ievade!$C$77:$P$77,0)),"")</f>
        <v/>
      </c>
      <c r="Y44" s="159" t="str">
        <f>IF(AND(Y$11&lt;=30,Y$11&gt;10,Y$5&gt;0),INDEX(Datu_ievade!$C$77:$P$87,MATCH(Aprēķins!$E44,Datu_ievade!$C$77:$C$87,0),MATCH(CONCATENATE(Aprēķins!$E$1," ",Aprēķins!$F$1),Datu_ievade!$C$77:$P$77,0)),"")</f>
        <v/>
      </c>
      <c r="Z44" s="159" t="str">
        <f>IF(AND(Z$11&lt;=30,Z$11&gt;10,Z$5&gt;0),INDEX(Datu_ievade!$C$77:$P$87,MATCH(Aprēķins!$E44,Datu_ievade!$C$77:$C$87,0),MATCH(CONCATENATE(Aprēķins!$E$1," ",Aprēķins!$F$1),Datu_ievade!$C$77:$P$77,0)),"")</f>
        <v/>
      </c>
      <c r="AA44" s="159" t="str">
        <f>IF(AND(AA$11&lt;=30,AA$11&gt;10,AA$5&gt;0),INDEX(Datu_ievade!$C$77:$P$87,MATCH(Aprēķins!$E44,Datu_ievade!$C$77:$C$87,0),MATCH(CONCATENATE(Aprēķins!$E$1," ",Aprēķins!$F$1),Datu_ievade!$C$77:$P$77,0)),"")</f>
        <v/>
      </c>
      <c r="AB44" s="159" t="str">
        <f>IF(AND(AB$11&lt;=30,AB$11&gt;10,AB$5&gt;0),INDEX(Datu_ievade!$C$77:$P$87,MATCH(Aprēķins!$E44,Datu_ievade!$C$77:$C$87,0),MATCH(CONCATENATE(Aprēķins!$E$1," ",Aprēķins!$F$1),Datu_ievade!$C$77:$P$77,0)),"")</f>
        <v/>
      </c>
      <c r="AC44" s="159" t="str">
        <f>IF(AND(AC$11&lt;=30,AC$11&gt;10,AC$5&gt;0),INDEX(Datu_ievade!$C$77:$P$87,MATCH(Aprēķins!$E44,Datu_ievade!$C$77:$C$87,0),MATCH(CONCATENATE(Aprēķins!$E$1," ",Aprēķins!$F$1),Datu_ievade!$C$77:$P$77,0)),"")</f>
        <v/>
      </c>
      <c r="AD44" s="159" t="str">
        <f>IF(AND(AD$11&lt;=30,AD$11&gt;10,AD$5&gt;0),INDEX(Datu_ievade!$C$77:$P$87,MATCH(Aprēķins!$E44,Datu_ievade!$C$77:$C$87,0),MATCH(CONCATENATE(Aprēķins!$E$1," ",Aprēķins!$F$1),Datu_ievade!$C$77:$P$77,0)),"")</f>
        <v/>
      </c>
      <c r="AE44" s="159" t="str">
        <f>IF(AND(AE$11&lt;=30,AE$11&gt;10,AE$5&gt;0),INDEX(Datu_ievade!$C$77:$P$87,MATCH(Aprēķins!$E44,Datu_ievade!$C$77:$C$87,0),MATCH(CONCATENATE(Aprēķins!$E$1," ",Aprēķins!$F$1),Datu_ievade!$C$77:$P$77,0)),"")</f>
        <v/>
      </c>
      <c r="AF44" s="159" t="str">
        <f>IF(AND(AF$11&lt;=30,AF$11&gt;10,AF$5&gt;0),INDEX(Datu_ievade!$C$77:$P$87,MATCH(Aprēķins!$E44,Datu_ievade!$C$77:$C$87,0),MATCH(CONCATENATE(Aprēķins!$E$1," ",Aprēķins!$F$1),Datu_ievade!$C$77:$P$77,0)),"")</f>
        <v/>
      </c>
      <c r="AG44" s="159" t="str">
        <f>IF(AND(AG$11&lt;=30,AG$11&gt;10,AG$5&gt;0),INDEX(Datu_ievade!$C$77:$P$87,MATCH(Aprēķins!$E44,Datu_ievade!$C$77:$C$87,0),MATCH(CONCATENATE(Aprēķins!$E$1," ",Aprēķins!$F$1),Datu_ievade!$C$77:$P$77,0)),"")</f>
        <v/>
      </c>
      <c r="AH44" s="159" t="str">
        <f>IF(AND(AH$11&lt;=30,AH$11&gt;10,AH$5&gt;0),INDEX(Datu_ievade!$C$77:$P$87,MATCH(Aprēķins!$E44,Datu_ievade!$C$77:$C$87,0),MATCH(CONCATENATE(Aprēķins!$E$1," ",Aprēķins!$F$1),Datu_ievade!$C$77:$P$77,0)),"")</f>
        <v/>
      </c>
      <c r="AI44" s="159" t="str">
        <f>IF(AND(AI$11&lt;=30,AI$11&gt;10,AI$5&gt;0),INDEX(Datu_ievade!$C$77:$P$87,MATCH(Aprēķins!$E44,Datu_ievade!$C$77:$C$87,0),MATCH(CONCATENATE(Aprēķins!$E$1," ",Aprēķins!$F$1),Datu_ievade!$C$77:$P$77,0)),"")</f>
        <v/>
      </c>
      <c r="AJ44" s="159" t="str">
        <f>IF(AND(AJ$11&lt;=30,AJ$11&gt;10,AJ$5&gt;0),INDEX(Datu_ievade!$C$77:$P$87,MATCH(Aprēķins!$E44,Datu_ievade!$C$77:$C$87,0),MATCH(CONCATENATE(Aprēķins!$E$1," ",Aprēķins!$F$1),Datu_ievade!$C$77:$P$77,0)),"")</f>
        <v/>
      </c>
      <c r="AK44" s="159" t="str">
        <f>IF(AND(AK$11&lt;=30,AK$11&gt;10,AK$5&gt;0),INDEX(Datu_ievade!$C$77:$P$87,MATCH(Aprēķins!$E44,Datu_ievade!$C$77:$C$87,0),MATCH(CONCATENATE(Aprēķins!$E$1," ",Aprēķins!$F$1),Datu_ievade!$C$77:$P$77,0)),"")</f>
        <v/>
      </c>
      <c r="AL44" s="159" t="str">
        <f>IF(AND(AL$11&lt;=30,AL$11&gt;10,AL$5&gt;0),INDEX(Datu_ievade!$C$77:$P$87,MATCH(Aprēķins!$E44,Datu_ievade!$C$77:$C$87,0),MATCH(CONCATENATE(Aprēķins!$E$1," ",Aprēķins!$F$1),Datu_ievade!$C$77:$P$77,0)),"")</f>
        <v/>
      </c>
      <c r="AM44" s="159" t="str">
        <f>IF(AND(AM$11&lt;=30,AM$11&gt;10,AM$5&gt;0),INDEX(Datu_ievade!$C$77:$P$87,MATCH(Aprēķins!$E44,Datu_ievade!$C$77:$C$87,0),MATCH(CONCATENATE(Aprēķins!$E$1," ",Aprēķins!$F$1),Datu_ievade!$C$77:$P$77,0)),"")</f>
        <v/>
      </c>
      <c r="AN44" s="159" t="str">
        <f>IF(AND(AN$11&lt;=30,AN$11&gt;10,AN$5&gt;0),INDEX(Datu_ievade!$C$77:$P$87,MATCH(Aprēķins!$E44,Datu_ievade!$C$77:$C$87,0),MATCH(CONCATENATE(Aprēķins!$E$1," ",Aprēķins!$F$1),Datu_ievade!$C$77:$P$77,0)),"")</f>
        <v/>
      </c>
      <c r="AO44" s="159" t="str">
        <f>IF(AND(AO$11&lt;=30,AO$11&gt;10,AO$5&gt;0),INDEX(Datu_ievade!$C$77:$P$87,MATCH(Aprēķins!$E44,Datu_ievade!$C$77:$C$87,0),MATCH(CONCATENATE(Aprēķins!$E$1," ",Aprēķins!$F$1),Datu_ievade!$C$77:$P$77,0)),"")</f>
        <v/>
      </c>
      <c r="AP44" s="159" t="str">
        <f>IF(AND(AP$11&lt;=30,AP$11&gt;10,AP$5&gt;0),INDEX(Datu_ievade!$C$77:$P$87,MATCH(Aprēķins!$E44,Datu_ievade!$C$77:$C$87,0),MATCH(CONCATENATE(Aprēķins!$E$1," ",Aprēķins!$F$1),Datu_ievade!$C$77:$P$77,0)),"")</f>
        <v/>
      </c>
      <c r="AQ44" s="159" t="str">
        <f>IF(AND(AQ$11&lt;=30,AQ$11&gt;10,AQ$5&gt;0),INDEX(Datu_ievade!$C$77:$P$87,MATCH(Aprēķins!$E44,Datu_ievade!$C$77:$C$87,0),MATCH(CONCATENATE(Aprēķins!$E$1," ",Aprēķins!$F$1),Datu_ievade!$C$77:$P$77,0)),"")</f>
        <v/>
      </c>
      <c r="AR44" s="159" t="str">
        <f>IF(AND(AR$11&lt;=30,AR$11&gt;10,AR$5&gt;0),INDEX(Datu_ievade!$C$77:$P$87,MATCH(Aprēķins!$E44,Datu_ievade!$C$77:$C$87,0),MATCH(CONCATENATE(Aprēķins!$E$1," ",Aprēķins!$F$1),Datu_ievade!$C$77:$P$77,0)),"")</f>
        <v/>
      </c>
      <c r="AS44" s="159" t="str">
        <f>IF(AND(AS$11&lt;=30,AS$11&gt;10,AS$5&gt;0),INDEX(Datu_ievade!$C$77:$P$87,MATCH(Aprēķins!$E44,Datu_ievade!$C$77:$C$87,0),MATCH(CONCATENATE(Aprēķins!$E$1," ",Aprēķins!$F$1),Datu_ievade!$C$77:$P$77,0)),"")</f>
        <v/>
      </c>
      <c r="AT44" s="159" t="str">
        <f>IF(AND(AT$11&lt;=30,AT$11&gt;10,AT$5&gt;0),INDEX(Datu_ievade!$C$77:$P$87,MATCH(Aprēķins!$E44,Datu_ievade!$C$77:$C$87,0),MATCH(CONCATENATE(Aprēķins!$E$1," ",Aprēķins!$F$1),Datu_ievade!$C$77:$P$77,0)),"")</f>
        <v/>
      </c>
      <c r="AU44" s="159" t="str">
        <f>IF(AND(AU$11&lt;=30,AU$11&gt;10,AU$5&gt;0),INDEX(Datu_ievade!$C$77:$P$87,MATCH(Aprēķins!$E44,Datu_ievade!$C$77:$C$87,0),MATCH(CONCATENATE(Aprēķins!$E$1," ",Aprēķins!$F$1),Datu_ievade!$C$77:$P$77,0)),"")</f>
        <v/>
      </c>
      <c r="AV44" s="159" t="str">
        <f>IF(AND(AV$11&lt;=30,AV$11&gt;10,AV$5&gt;0),INDEX(Datu_ievade!$C$77:$P$87,MATCH(Aprēķins!$E44,Datu_ievade!$C$77:$C$87,0),MATCH(CONCATENATE(Aprēķins!$E$1," ",Aprēķins!$F$1),Datu_ievade!$C$77:$P$77,0)),"")</f>
        <v/>
      </c>
      <c r="AW44" s="159" t="str">
        <f>IF(AND(AW$11&lt;=30,AW$11&gt;10,AW$5&gt;0),INDEX(Datu_ievade!$C$77:$P$87,MATCH(Aprēķins!$E44,Datu_ievade!$C$77:$C$87,0),MATCH(CONCATENATE(Aprēķins!$E$1," ",Aprēķins!$F$1),Datu_ievade!$C$77:$P$77,0)),"")</f>
        <v/>
      </c>
      <c r="AX44" s="159" t="str">
        <f>IF(AND(AX$11&lt;=30,AX$11&gt;10,AX$5&gt;0),INDEX(Datu_ievade!$C$77:$P$87,MATCH(Aprēķins!$E44,Datu_ievade!$C$77:$C$87,0),MATCH(CONCATENATE(Aprēķins!$E$1," ",Aprēķins!$F$1),Datu_ievade!$C$77:$P$77,0)),"")</f>
        <v/>
      </c>
      <c r="AY44" s="159" t="str">
        <f>IF(AND(AY$11&lt;=30,AY$11&gt;10,AY$5&gt;0),INDEX(Datu_ievade!$C$77:$P$87,MATCH(Aprēķins!$E44,Datu_ievade!$C$77:$C$87,0),MATCH(CONCATENATE(Aprēķins!$E$1," ",Aprēķins!$F$1),Datu_ievade!$C$77:$P$77,0)),"")</f>
        <v/>
      </c>
      <c r="AZ44" s="159" t="str">
        <f>IF(AND(AZ$11&lt;=30,AZ$11&gt;10,AZ$5&gt;0),INDEX(Datu_ievade!$C$77:$P$87,MATCH(Aprēķins!$E44,Datu_ievade!$C$77:$C$87,0),MATCH(CONCATENATE(Aprēķins!$E$1," ",Aprēķins!$F$1),Datu_ievade!$C$77:$P$77,0)),"")</f>
        <v/>
      </c>
      <c r="BA44" s="159" t="str">
        <f>IF(AND(BA$11&lt;=30,BA$11&gt;10,BA$5&gt;0),INDEX(Datu_ievade!$C$77:$P$87,MATCH(Aprēķins!$E44,Datu_ievade!$C$77:$C$87,0),MATCH(CONCATENATE(Aprēķins!$E$1," ",Aprēķins!$F$1),Datu_ievade!$C$77:$P$77,0)),"")</f>
        <v/>
      </c>
      <c r="BB44" s="159" t="str">
        <f>IF(AND(BB$11&lt;=30,BB$11&gt;10,BB$5&gt;0),INDEX(Datu_ievade!$C$77:$P$87,MATCH(Aprēķins!$E44,Datu_ievade!$C$77:$C$87,0),MATCH(CONCATENATE(Aprēķins!$E$1," ",Aprēķins!$F$1),Datu_ievade!$C$77:$P$77,0)),"")</f>
        <v/>
      </c>
      <c r="BC44" s="159" t="str">
        <f>IF(AND(BC$11&lt;=30,BC$11&gt;10,BC$5&gt;0),INDEX(Datu_ievade!$C$77:$P$87,MATCH(Aprēķins!$E44,Datu_ievade!$C$77:$C$87,0),MATCH(CONCATENATE(Aprēķins!$E$1," ",Aprēķins!$F$1),Datu_ievade!$C$77:$P$77,0)),"")</f>
        <v/>
      </c>
      <c r="BD44" s="159" t="str">
        <f>IF(AND(BD$11&lt;=30,BD$11&gt;10,BD$5&gt;0),INDEX(Datu_ievade!$C$77:$P$87,MATCH(Aprēķins!$E44,Datu_ievade!$C$77:$C$87,0),MATCH(CONCATENATE(Aprēķins!$E$1," ",Aprēķins!$F$1),Datu_ievade!$C$77:$P$77,0)),"")</f>
        <v/>
      </c>
      <c r="BE44" s="159" t="str">
        <f>IF(AND(BE$11&lt;=30,BE$11&gt;10,BE$5&gt;0),INDEX(Datu_ievade!$C$77:$P$87,MATCH(Aprēķins!$E44,Datu_ievade!$C$77:$C$87,0),MATCH(CONCATENATE(Aprēķins!$E$1," ",Aprēķins!$F$1),Datu_ievade!$C$77:$P$77,0)),"")</f>
        <v/>
      </c>
      <c r="BF44" s="159" t="str">
        <f>IF(AND(BF$11&lt;=30,BF$11&gt;10,BF$5&gt;0),INDEX(Datu_ievade!$C$77:$P$87,MATCH(Aprēķins!$E44,Datu_ievade!$C$77:$C$87,0),MATCH(CONCATENATE(Aprēķins!$E$1," ",Aprēķins!$F$1),Datu_ievade!$C$77:$P$77,0)),"")</f>
        <v/>
      </c>
    </row>
    <row r="45" spans="1:58">
      <c r="E45" s="112" t="str">
        <f>Datu_ievade!C83</f>
        <v>Abonēšanas maksa internetam - 60 Mb/s</v>
      </c>
      <c r="F45" s="109" t="s">
        <v>1</v>
      </c>
      <c r="G45" s="44"/>
      <c r="I45" s="86" t="str">
        <f>IF(AND(I$11&lt;=60,I$11&gt;30,I$5&gt;0),INDEX(Datu_ievade!$C$77:$P$87,MATCH(Aprēķins!$E45,Datu_ievade!$C$77:$C$87,0),MATCH(CONCATENATE(Aprēķins!$E$1," ",Aprēķins!$F$1),Datu_ievade!$C$77:$P$77,0)),"")</f>
        <v/>
      </c>
      <c r="J45" s="159" t="str">
        <f>IF(AND(J$11&lt;=60,J$11&gt;30,J$5&gt;0),INDEX(Datu_ievade!$C$77:$P$87,MATCH(Aprēķins!$E45,Datu_ievade!$C$77:$C$87,0),MATCH(CONCATENATE(Aprēķins!$E$1," ",Aprēķins!$F$1),Datu_ievade!$C$77:$P$77,0)),"")</f>
        <v/>
      </c>
      <c r="K45" s="159" t="str">
        <f>IF(AND(K$11&lt;=60,K$11&gt;30,K$5&gt;0),INDEX(Datu_ievade!$C$77:$P$87,MATCH(Aprēķins!$E45,Datu_ievade!$C$77:$C$87,0),MATCH(CONCATENATE(Aprēķins!$E$1," ",Aprēķins!$F$1),Datu_ievade!$C$77:$P$77,0)),"")</f>
        <v/>
      </c>
      <c r="L45" s="159" t="str">
        <f>IF(AND(L$11&lt;=60,L$11&gt;30,L$5&gt;0),INDEX(Datu_ievade!$C$77:$P$87,MATCH(Aprēķins!$E45,Datu_ievade!$C$77:$C$87,0),MATCH(CONCATENATE(Aprēķins!$E$1," ",Aprēķins!$F$1),Datu_ievade!$C$77:$P$77,0)),"")</f>
        <v/>
      </c>
      <c r="M45" s="159" t="str">
        <f>IF(AND(M$11&lt;=60,M$11&gt;30,M$5&gt;0),INDEX(Datu_ievade!$C$77:$P$87,MATCH(Aprēķins!$E45,Datu_ievade!$C$77:$C$87,0),MATCH(CONCATENATE(Aprēķins!$E$1," ",Aprēķins!$F$1),Datu_ievade!$C$77:$P$77,0)),"")</f>
        <v/>
      </c>
      <c r="N45" s="159" t="str">
        <f>IF(AND(N$11&lt;=60,N$11&gt;30,N$5&gt;0),INDEX(Datu_ievade!$C$77:$P$87,MATCH(Aprēķins!$E45,Datu_ievade!$C$77:$C$87,0),MATCH(CONCATENATE(Aprēķins!$E$1," ",Aprēķins!$F$1),Datu_ievade!$C$77:$P$77,0)),"")</f>
        <v/>
      </c>
      <c r="O45" s="159" t="str">
        <f>IF(AND(O$11&lt;=60,O$11&gt;30,O$5&gt;0),INDEX(Datu_ievade!$C$77:$P$87,MATCH(Aprēķins!$E45,Datu_ievade!$C$77:$C$87,0),MATCH(CONCATENATE(Aprēķins!$E$1," ",Aprēķins!$F$1),Datu_ievade!$C$77:$P$77,0)),"")</f>
        <v/>
      </c>
      <c r="P45" s="159" t="str">
        <f>IF(AND(P$11&lt;=60,P$11&gt;30,P$5&gt;0),INDEX(Datu_ievade!$C$77:$P$87,MATCH(Aprēķins!$E45,Datu_ievade!$C$77:$C$87,0),MATCH(CONCATENATE(Aprēķins!$E$1," ",Aprēķins!$F$1),Datu_ievade!$C$77:$P$77,0)),"")</f>
        <v/>
      </c>
      <c r="Q45" s="159" t="str">
        <f>IF(AND(Q$11&lt;=60,Q$11&gt;30,Q$5&gt;0),INDEX(Datu_ievade!$C$77:$P$87,MATCH(Aprēķins!$E45,Datu_ievade!$C$77:$C$87,0),MATCH(CONCATENATE(Aprēķins!$E$1," ",Aprēķins!$F$1),Datu_ievade!$C$77:$P$77,0)),"")</f>
        <v/>
      </c>
      <c r="R45" s="159" t="str">
        <f>IF(AND(R$11&lt;=60,R$11&gt;30,R$5&gt;0),INDEX(Datu_ievade!$C$77:$P$87,MATCH(Aprēķins!$E45,Datu_ievade!$C$77:$C$87,0),MATCH(CONCATENATE(Aprēķins!$E$1," ",Aprēķins!$F$1),Datu_ievade!$C$77:$P$77,0)),"")</f>
        <v/>
      </c>
      <c r="S45" s="159" t="str">
        <f>IF(AND(S$11&lt;=60,S$11&gt;30,S$5&gt;0),INDEX(Datu_ievade!$C$77:$P$87,MATCH(Aprēķins!$E45,Datu_ievade!$C$77:$C$87,0),MATCH(CONCATENATE(Aprēķins!$E$1," ",Aprēķins!$F$1),Datu_ievade!$C$77:$P$77,0)),"")</f>
        <v/>
      </c>
      <c r="T45" s="159" t="str">
        <f>IF(AND(T$11&lt;=60,T$11&gt;30,T$5&gt;0),INDEX(Datu_ievade!$C$77:$P$87,MATCH(Aprēķins!$E45,Datu_ievade!$C$77:$C$87,0),MATCH(CONCATENATE(Aprēķins!$E$1," ",Aprēķins!$F$1),Datu_ievade!$C$77:$P$77,0)),"")</f>
        <v/>
      </c>
      <c r="U45" s="159" t="str">
        <f>IF(AND(U$11&lt;=60,U$11&gt;30,U$5&gt;0),INDEX(Datu_ievade!$C$77:$P$87,MATCH(Aprēķins!$E45,Datu_ievade!$C$77:$C$87,0),MATCH(CONCATENATE(Aprēķins!$E$1," ",Aprēķins!$F$1),Datu_ievade!$C$77:$P$77,0)),"")</f>
        <v/>
      </c>
      <c r="V45" s="159" t="str">
        <f>IF(AND(V$11&lt;=60,V$11&gt;30,V$5&gt;0),INDEX(Datu_ievade!$C$77:$P$87,MATCH(Aprēķins!$E45,Datu_ievade!$C$77:$C$87,0),MATCH(CONCATENATE(Aprēķins!$E$1," ",Aprēķins!$F$1),Datu_ievade!$C$77:$P$77,0)),"")</f>
        <v/>
      </c>
      <c r="W45" s="159" t="str">
        <f>IF(AND(W$11&lt;=60,W$11&gt;30,W$5&gt;0),INDEX(Datu_ievade!$C$77:$P$87,MATCH(Aprēķins!$E45,Datu_ievade!$C$77:$C$87,0),MATCH(CONCATENATE(Aprēķins!$E$1," ",Aprēķins!$F$1),Datu_ievade!$C$77:$P$77,0)),"")</f>
        <v/>
      </c>
      <c r="X45" s="159" t="str">
        <f>IF(AND(X$11&lt;=60,X$11&gt;30,X$5&gt;0),INDEX(Datu_ievade!$C$77:$P$87,MATCH(Aprēķins!$E45,Datu_ievade!$C$77:$C$87,0),MATCH(CONCATENATE(Aprēķins!$E$1," ",Aprēķins!$F$1),Datu_ievade!$C$77:$P$77,0)),"")</f>
        <v/>
      </c>
      <c r="Y45" s="159" t="str">
        <f>IF(AND(Y$11&lt;=60,Y$11&gt;30,Y$5&gt;0),INDEX(Datu_ievade!$C$77:$P$87,MATCH(Aprēķins!$E45,Datu_ievade!$C$77:$C$87,0),MATCH(CONCATENATE(Aprēķins!$E$1," ",Aprēķins!$F$1),Datu_ievade!$C$77:$P$77,0)),"")</f>
        <v/>
      </c>
      <c r="Z45" s="159" t="str">
        <f>IF(AND(Z$11&lt;=60,Z$11&gt;30,Z$5&gt;0),INDEX(Datu_ievade!$C$77:$P$87,MATCH(Aprēķins!$E45,Datu_ievade!$C$77:$C$87,0),MATCH(CONCATENATE(Aprēķins!$E$1," ",Aprēķins!$F$1),Datu_ievade!$C$77:$P$77,0)),"")</f>
        <v/>
      </c>
      <c r="AA45" s="159" t="str">
        <f>IF(AND(AA$11&lt;=60,AA$11&gt;30,AA$5&gt;0),INDEX(Datu_ievade!$C$77:$P$87,MATCH(Aprēķins!$E45,Datu_ievade!$C$77:$C$87,0),MATCH(CONCATENATE(Aprēķins!$E$1," ",Aprēķins!$F$1),Datu_ievade!$C$77:$P$77,0)),"")</f>
        <v/>
      </c>
      <c r="AB45" s="159" t="str">
        <f>IF(AND(AB$11&lt;=60,AB$11&gt;30,AB$5&gt;0),INDEX(Datu_ievade!$C$77:$P$87,MATCH(Aprēķins!$E45,Datu_ievade!$C$77:$C$87,0),MATCH(CONCATENATE(Aprēķins!$E$1," ",Aprēķins!$F$1),Datu_ievade!$C$77:$P$77,0)),"")</f>
        <v/>
      </c>
      <c r="AC45" s="159" t="str">
        <f>IF(AND(AC$11&lt;=60,AC$11&gt;30,AC$5&gt;0),INDEX(Datu_ievade!$C$77:$P$87,MATCH(Aprēķins!$E45,Datu_ievade!$C$77:$C$87,0),MATCH(CONCATENATE(Aprēķins!$E$1," ",Aprēķins!$F$1),Datu_ievade!$C$77:$P$77,0)),"")</f>
        <v/>
      </c>
      <c r="AD45" s="159" t="str">
        <f>IF(AND(AD$11&lt;=60,AD$11&gt;30,AD$5&gt;0),INDEX(Datu_ievade!$C$77:$P$87,MATCH(Aprēķins!$E45,Datu_ievade!$C$77:$C$87,0),MATCH(CONCATENATE(Aprēķins!$E$1," ",Aprēķins!$F$1),Datu_ievade!$C$77:$P$77,0)),"")</f>
        <v/>
      </c>
      <c r="AE45" s="159" t="str">
        <f>IF(AND(AE$11&lt;=60,AE$11&gt;30,AE$5&gt;0),INDEX(Datu_ievade!$C$77:$P$87,MATCH(Aprēķins!$E45,Datu_ievade!$C$77:$C$87,0),MATCH(CONCATENATE(Aprēķins!$E$1," ",Aprēķins!$F$1),Datu_ievade!$C$77:$P$77,0)),"")</f>
        <v/>
      </c>
      <c r="AF45" s="159" t="str">
        <f>IF(AND(AF$11&lt;=60,AF$11&gt;30,AF$5&gt;0),INDEX(Datu_ievade!$C$77:$P$87,MATCH(Aprēķins!$E45,Datu_ievade!$C$77:$C$87,0),MATCH(CONCATENATE(Aprēķins!$E$1," ",Aprēķins!$F$1),Datu_ievade!$C$77:$P$77,0)),"")</f>
        <v/>
      </c>
      <c r="AG45" s="159" t="str">
        <f>IF(AND(AG$11&lt;=60,AG$11&gt;30,AG$5&gt;0),INDEX(Datu_ievade!$C$77:$P$87,MATCH(Aprēķins!$E45,Datu_ievade!$C$77:$C$87,0),MATCH(CONCATENATE(Aprēķins!$E$1," ",Aprēķins!$F$1),Datu_ievade!$C$77:$P$77,0)),"")</f>
        <v/>
      </c>
      <c r="AH45" s="159" t="str">
        <f>IF(AND(AH$11&lt;=60,AH$11&gt;30,AH$5&gt;0),INDEX(Datu_ievade!$C$77:$P$87,MATCH(Aprēķins!$E45,Datu_ievade!$C$77:$C$87,0),MATCH(CONCATENATE(Aprēķins!$E$1," ",Aprēķins!$F$1),Datu_ievade!$C$77:$P$77,0)),"")</f>
        <v/>
      </c>
      <c r="AI45" s="159" t="str">
        <f>IF(AND(AI$11&lt;=60,AI$11&gt;30,AI$5&gt;0),INDEX(Datu_ievade!$C$77:$P$87,MATCH(Aprēķins!$E45,Datu_ievade!$C$77:$C$87,0),MATCH(CONCATENATE(Aprēķins!$E$1," ",Aprēķins!$F$1),Datu_ievade!$C$77:$P$77,0)),"")</f>
        <v/>
      </c>
      <c r="AJ45" s="159" t="str">
        <f>IF(AND(AJ$11&lt;=60,AJ$11&gt;30,AJ$5&gt;0),INDEX(Datu_ievade!$C$77:$P$87,MATCH(Aprēķins!$E45,Datu_ievade!$C$77:$C$87,0),MATCH(CONCATENATE(Aprēķins!$E$1," ",Aprēķins!$F$1),Datu_ievade!$C$77:$P$77,0)),"")</f>
        <v/>
      </c>
      <c r="AK45" s="159" t="str">
        <f>IF(AND(AK$11&lt;=60,AK$11&gt;30,AK$5&gt;0),INDEX(Datu_ievade!$C$77:$P$87,MATCH(Aprēķins!$E45,Datu_ievade!$C$77:$C$87,0),MATCH(CONCATENATE(Aprēķins!$E$1," ",Aprēķins!$F$1),Datu_ievade!$C$77:$P$77,0)),"")</f>
        <v/>
      </c>
      <c r="AL45" s="159" t="str">
        <f>IF(AND(AL$11&lt;=60,AL$11&gt;30,AL$5&gt;0),INDEX(Datu_ievade!$C$77:$P$87,MATCH(Aprēķins!$E45,Datu_ievade!$C$77:$C$87,0),MATCH(CONCATENATE(Aprēķins!$E$1," ",Aprēķins!$F$1),Datu_ievade!$C$77:$P$77,0)),"")</f>
        <v/>
      </c>
      <c r="AM45" s="159" t="str">
        <f>IF(AND(AM$11&lt;=60,AM$11&gt;30,AM$5&gt;0),INDEX(Datu_ievade!$C$77:$P$87,MATCH(Aprēķins!$E45,Datu_ievade!$C$77:$C$87,0),MATCH(CONCATENATE(Aprēķins!$E$1," ",Aprēķins!$F$1),Datu_ievade!$C$77:$P$77,0)),"")</f>
        <v/>
      </c>
      <c r="AN45" s="159" t="str">
        <f>IF(AND(AN$11&lt;=60,AN$11&gt;30,AN$5&gt;0),INDEX(Datu_ievade!$C$77:$P$87,MATCH(Aprēķins!$E45,Datu_ievade!$C$77:$C$87,0),MATCH(CONCATENATE(Aprēķins!$E$1," ",Aprēķins!$F$1),Datu_ievade!$C$77:$P$77,0)),"")</f>
        <v/>
      </c>
      <c r="AO45" s="159" t="str">
        <f>IF(AND(AO$11&lt;=60,AO$11&gt;30,AO$5&gt;0),INDEX(Datu_ievade!$C$77:$P$87,MATCH(Aprēķins!$E45,Datu_ievade!$C$77:$C$87,0),MATCH(CONCATENATE(Aprēķins!$E$1," ",Aprēķins!$F$1),Datu_ievade!$C$77:$P$77,0)),"")</f>
        <v/>
      </c>
      <c r="AP45" s="159" t="str">
        <f>IF(AND(AP$11&lt;=60,AP$11&gt;30,AP$5&gt;0),INDEX(Datu_ievade!$C$77:$P$87,MATCH(Aprēķins!$E45,Datu_ievade!$C$77:$C$87,0),MATCH(CONCATENATE(Aprēķins!$E$1," ",Aprēķins!$F$1),Datu_ievade!$C$77:$P$77,0)),"")</f>
        <v/>
      </c>
      <c r="AQ45" s="159" t="str">
        <f>IF(AND(AQ$11&lt;=60,AQ$11&gt;30,AQ$5&gt;0),INDEX(Datu_ievade!$C$77:$P$87,MATCH(Aprēķins!$E45,Datu_ievade!$C$77:$C$87,0),MATCH(CONCATENATE(Aprēķins!$E$1," ",Aprēķins!$F$1),Datu_ievade!$C$77:$P$77,0)),"")</f>
        <v/>
      </c>
      <c r="AR45" s="159" t="str">
        <f>IF(AND(AR$11&lt;=60,AR$11&gt;30,AR$5&gt;0),INDEX(Datu_ievade!$C$77:$P$87,MATCH(Aprēķins!$E45,Datu_ievade!$C$77:$C$87,0),MATCH(CONCATENATE(Aprēķins!$E$1," ",Aprēķins!$F$1),Datu_ievade!$C$77:$P$77,0)),"")</f>
        <v/>
      </c>
      <c r="AS45" s="159" t="str">
        <f>IF(AND(AS$11&lt;=60,AS$11&gt;30,AS$5&gt;0),INDEX(Datu_ievade!$C$77:$P$87,MATCH(Aprēķins!$E45,Datu_ievade!$C$77:$C$87,0),MATCH(CONCATENATE(Aprēķins!$E$1," ",Aprēķins!$F$1),Datu_ievade!$C$77:$P$77,0)),"")</f>
        <v/>
      </c>
      <c r="AT45" s="159" t="str">
        <f>IF(AND(AT$11&lt;=60,AT$11&gt;30,AT$5&gt;0),INDEX(Datu_ievade!$C$77:$P$87,MATCH(Aprēķins!$E45,Datu_ievade!$C$77:$C$87,0),MATCH(CONCATENATE(Aprēķins!$E$1," ",Aprēķins!$F$1),Datu_ievade!$C$77:$P$77,0)),"")</f>
        <v/>
      </c>
      <c r="AU45" s="159" t="str">
        <f>IF(AND(AU$11&lt;=60,AU$11&gt;30,AU$5&gt;0),INDEX(Datu_ievade!$C$77:$P$87,MATCH(Aprēķins!$E45,Datu_ievade!$C$77:$C$87,0),MATCH(CONCATENATE(Aprēķins!$E$1," ",Aprēķins!$F$1),Datu_ievade!$C$77:$P$77,0)),"")</f>
        <v/>
      </c>
      <c r="AV45" s="159" t="str">
        <f>IF(AND(AV$11&lt;=60,AV$11&gt;30,AV$5&gt;0),INDEX(Datu_ievade!$C$77:$P$87,MATCH(Aprēķins!$E45,Datu_ievade!$C$77:$C$87,0),MATCH(CONCATENATE(Aprēķins!$E$1," ",Aprēķins!$F$1),Datu_ievade!$C$77:$P$77,0)),"")</f>
        <v/>
      </c>
      <c r="AW45" s="159" t="str">
        <f>IF(AND(AW$11&lt;=60,AW$11&gt;30,AW$5&gt;0),INDEX(Datu_ievade!$C$77:$P$87,MATCH(Aprēķins!$E45,Datu_ievade!$C$77:$C$87,0),MATCH(CONCATENATE(Aprēķins!$E$1," ",Aprēķins!$F$1),Datu_ievade!$C$77:$P$77,0)),"")</f>
        <v/>
      </c>
      <c r="AX45" s="159" t="str">
        <f>IF(AND(AX$11&lt;=60,AX$11&gt;30,AX$5&gt;0),INDEX(Datu_ievade!$C$77:$P$87,MATCH(Aprēķins!$E45,Datu_ievade!$C$77:$C$87,0),MATCH(CONCATENATE(Aprēķins!$E$1," ",Aprēķins!$F$1),Datu_ievade!$C$77:$P$77,0)),"")</f>
        <v/>
      </c>
      <c r="AY45" s="159" t="str">
        <f>IF(AND(AY$11&lt;=60,AY$11&gt;30,AY$5&gt;0),INDEX(Datu_ievade!$C$77:$P$87,MATCH(Aprēķins!$E45,Datu_ievade!$C$77:$C$87,0),MATCH(CONCATENATE(Aprēķins!$E$1," ",Aprēķins!$F$1),Datu_ievade!$C$77:$P$77,0)),"")</f>
        <v/>
      </c>
      <c r="AZ45" s="159" t="str">
        <f>IF(AND(AZ$11&lt;=60,AZ$11&gt;30,AZ$5&gt;0),INDEX(Datu_ievade!$C$77:$P$87,MATCH(Aprēķins!$E45,Datu_ievade!$C$77:$C$87,0),MATCH(CONCATENATE(Aprēķins!$E$1," ",Aprēķins!$F$1),Datu_ievade!$C$77:$P$77,0)),"")</f>
        <v/>
      </c>
      <c r="BA45" s="159" t="str">
        <f>IF(AND(BA$11&lt;=60,BA$11&gt;30,BA$5&gt;0),INDEX(Datu_ievade!$C$77:$P$87,MATCH(Aprēķins!$E45,Datu_ievade!$C$77:$C$87,0),MATCH(CONCATENATE(Aprēķins!$E$1," ",Aprēķins!$F$1),Datu_ievade!$C$77:$P$77,0)),"")</f>
        <v/>
      </c>
      <c r="BB45" s="159" t="str">
        <f>IF(AND(BB$11&lt;=60,BB$11&gt;30,BB$5&gt;0),INDEX(Datu_ievade!$C$77:$P$87,MATCH(Aprēķins!$E45,Datu_ievade!$C$77:$C$87,0),MATCH(CONCATENATE(Aprēķins!$E$1," ",Aprēķins!$F$1),Datu_ievade!$C$77:$P$77,0)),"")</f>
        <v/>
      </c>
      <c r="BC45" s="159" t="str">
        <f>IF(AND(BC$11&lt;=60,BC$11&gt;30,BC$5&gt;0),INDEX(Datu_ievade!$C$77:$P$87,MATCH(Aprēķins!$E45,Datu_ievade!$C$77:$C$87,0),MATCH(CONCATENATE(Aprēķins!$E$1," ",Aprēķins!$F$1),Datu_ievade!$C$77:$P$77,0)),"")</f>
        <v/>
      </c>
      <c r="BD45" s="159" t="str">
        <f>IF(AND(BD$11&lt;=60,BD$11&gt;30,BD$5&gt;0),INDEX(Datu_ievade!$C$77:$P$87,MATCH(Aprēķins!$E45,Datu_ievade!$C$77:$C$87,0),MATCH(CONCATENATE(Aprēķins!$E$1," ",Aprēķins!$F$1),Datu_ievade!$C$77:$P$77,0)),"")</f>
        <v/>
      </c>
      <c r="BE45" s="159" t="str">
        <f>IF(AND(BE$11&lt;=60,BE$11&gt;30,BE$5&gt;0),INDEX(Datu_ievade!$C$77:$P$87,MATCH(Aprēķins!$E45,Datu_ievade!$C$77:$C$87,0),MATCH(CONCATENATE(Aprēķins!$E$1," ",Aprēķins!$F$1),Datu_ievade!$C$77:$P$77,0)),"")</f>
        <v/>
      </c>
      <c r="BF45" s="159" t="str">
        <f>IF(AND(BF$11&lt;=60,BF$11&gt;30,BF$5&gt;0),INDEX(Datu_ievade!$C$77:$P$87,MATCH(Aprēķins!$E45,Datu_ievade!$C$77:$C$87,0),MATCH(CONCATENATE(Aprēķins!$E$1," ",Aprēķins!$F$1),Datu_ievade!$C$77:$P$77,0)),"")</f>
        <v/>
      </c>
    </row>
    <row r="46" spans="1:58" s="161" customFormat="1">
      <c r="E46" s="158" t="str">
        <f>Datu_ievade!C84</f>
        <v>Abonēšanas maksa internetam - 200 Mb/s</v>
      </c>
      <c r="F46" s="181" t="s">
        <v>1</v>
      </c>
      <c r="G46" s="44"/>
      <c r="I46" s="86" t="str">
        <f>IF(AND(I$11&lt;=200,I$11&gt;60,I$5&gt;0),INDEX(Datu_ievade!$C$77:$P$87,MATCH(Aprēķins!$E46,Datu_ievade!$C$77:$C$87,0),MATCH(CONCATENATE(Aprēķins!$E$1," ",Aprēķins!$F$1),Datu_ievade!$C$77:$P$77,0)),"")</f>
        <v/>
      </c>
      <c r="J46" s="159" t="str">
        <f>IF(AND(J$11&lt;=200,J$11&gt;60,J$5&gt;0),INDEX(Datu_ievade!$C$77:$P$87,MATCH(Aprēķins!$E46,Datu_ievade!$C$77:$C$87,0),MATCH(CONCATENATE(Aprēķins!$E$1," ",Aprēķins!$F$1),Datu_ievade!$C$77:$P$77,0)),"")</f>
        <v/>
      </c>
      <c r="K46" s="159" t="str">
        <f>IF(AND(K$11&lt;=200,K$11&gt;60,K$5&gt;0),INDEX(Datu_ievade!$C$77:$P$87,MATCH(Aprēķins!$E46,Datu_ievade!$C$77:$C$87,0),MATCH(CONCATENATE(Aprēķins!$E$1," ",Aprēķins!$F$1),Datu_ievade!$C$77:$P$77,0)),"")</f>
        <v/>
      </c>
      <c r="L46" s="159" t="str">
        <f>IF(AND(L$11&lt;=200,L$11&gt;60,L$5&gt;0),INDEX(Datu_ievade!$C$77:$P$87,MATCH(Aprēķins!$E46,Datu_ievade!$C$77:$C$87,0),MATCH(CONCATENATE(Aprēķins!$E$1," ",Aprēķins!$F$1),Datu_ievade!$C$77:$P$77,0)),"")</f>
        <v/>
      </c>
      <c r="M46" s="159" t="str">
        <f>IF(AND(M$11&lt;=200,M$11&gt;60,M$5&gt;0),INDEX(Datu_ievade!$C$77:$P$87,MATCH(Aprēķins!$E46,Datu_ievade!$C$77:$C$87,0),MATCH(CONCATENATE(Aprēķins!$E$1," ",Aprēķins!$F$1),Datu_ievade!$C$77:$P$77,0)),"")</f>
        <v/>
      </c>
      <c r="N46" s="159" t="str">
        <f>IF(AND(N$11&lt;=200,N$11&gt;60,N$5&gt;0),INDEX(Datu_ievade!$C$77:$P$87,MATCH(Aprēķins!$E46,Datu_ievade!$C$77:$C$87,0),MATCH(CONCATENATE(Aprēķins!$E$1," ",Aprēķins!$F$1),Datu_ievade!$C$77:$P$77,0)),"")</f>
        <v/>
      </c>
      <c r="O46" s="159" t="str">
        <f>IF(AND(O$11&lt;=200,O$11&gt;60,O$5&gt;0),INDEX(Datu_ievade!$C$77:$P$87,MATCH(Aprēķins!$E46,Datu_ievade!$C$77:$C$87,0),MATCH(CONCATENATE(Aprēķins!$E$1," ",Aprēķins!$F$1),Datu_ievade!$C$77:$P$77,0)),"")</f>
        <v/>
      </c>
      <c r="P46" s="159" t="str">
        <f>IF(AND(P$11&lt;=200,P$11&gt;60,P$5&gt;0),INDEX(Datu_ievade!$C$77:$P$87,MATCH(Aprēķins!$E46,Datu_ievade!$C$77:$C$87,0),MATCH(CONCATENATE(Aprēķins!$E$1," ",Aprēķins!$F$1),Datu_ievade!$C$77:$P$77,0)),"")</f>
        <v/>
      </c>
      <c r="Q46" s="159" t="str">
        <f>IF(AND(Q$11&lt;=200,Q$11&gt;60,Q$5&gt;0),INDEX(Datu_ievade!$C$77:$P$87,MATCH(Aprēķins!$E46,Datu_ievade!$C$77:$C$87,0),MATCH(CONCATENATE(Aprēķins!$E$1," ",Aprēķins!$F$1),Datu_ievade!$C$77:$P$77,0)),"")</f>
        <v/>
      </c>
      <c r="R46" s="159" t="str">
        <f>IF(AND(R$11&lt;=200,R$11&gt;60,R$5&gt;0),INDEX(Datu_ievade!$C$77:$P$87,MATCH(Aprēķins!$E46,Datu_ievade!$C$77:$C$87,0),MATCH(CONCATENATE(Aprēķins!$E$1," ",Aprēķins!$F$1),Datu_ievade!$C$77:$P$77,0)),"")</f>
        <v/>
      </c>
      <c r="S46" s="159" t="str">
        <f>IF(AND(S$11&lt;=200,S$11&gt;60,S$5&gt;0),INDEX(Datu_ievade!$C$77:$P$87,MATCH(Aprēķins!$E46,Datu_ievade!$C$77:$C$87,0),MATCH(CONCATENATE(Aprēķins!$E$1," ",Aprēķins!$F$1),Datu_ievade!$C$77:$P$77,0)),"")</f>
        <v/>
      </c>
      <c r="T46" s="159" t="str">
        <f>IF(AND(T$11&lt;=200,T$11&gt;60,T$5&gt;0),INDEX(Datu_ievade!$C$77:$P$87,MATCH(Aprēķins!$E46,Datu_ievade!$C$77:$C$87,0),MATCH(CONCATENATE(Aprēķins!$E$1," ",Aprēķins!$F$1),Datu_ievade!$C$77:$P$77,0)),"")</f>
        <v/>
      </c>
      <c r="U46" s="159" t="str">
        <f>IF(AND(U$11&lt;=200,U$11&gt;60,U$5&gt;0),INDEX(Datu_ievade!$C$77:$P$87,MATCH(Aprēķins!$E46,Datu_ievade!$C$77:$C$87,0),MATCH(CONCATENATE(Aprēķins!$E$1," ",Aprēķins!$F$1),Datu_ievade!$C$77:$P$77,0)),"")</f>
        <v/>
      </c>
      <c r="V46" s="159" t="str">
        <f>IF(AND(V$11&lt;=200,V$11&gt;60,V$5&gt;0),INDEX(Datu_ievade!$C$77:$P$87,MATCH(Aprēķins!$E46,Datu_ievade!$C$77:$C$87,0),MATCH(CONCATENATE(Aprēķins!$E$1," ",Aprēķins!$F$1),Datu_ievade!$C$77:$P$77,0)),"")</f>
        <v/>
      </c>
      <c r="W46" s="159" t="str">
        <f>IF(AND(W$11&lt;=200,W$11&gt;60,W$5&gt;0),INDEX(Datu_ievade!$C$77:$P$87,MATCH(Aprēķins!$E46,Datu_ievade!$C$77:$C$87,0),MATCH(CONCATENATE(Aprēķins!$E$1," ",Aprēķins!$F$1),Datu_ievade!$C$77:$P$77,0)),"")</f>
        <v/>
      </c>
      <c r="X46" s="159" t="str">
        <f>IF(AND(X$11&lt;=200,X$11&gt;60,X$5&gt;0),INDEX(Datu_ievade!$C$77:$P$87,MATCH(Aprēķins!$E46,Datu_ievade!$C$77:$C$87,0),MATCH(CONCATENATE(Aprēķins!$E$1," ",Aprēķins!$F$1),Datu_ievade!$C$77:$P$77,0)),"")</f>
        <v/>
      </c>
      <c r="Y46" s="159" t="str">
        <f>IF(AND(Y$11&lt;=200,Y$11&gt;60,Y$5&gt;0),INDEX(Datu_ievade!$C$77:$P$87,MATCH(Aprēķins!$E46,Datu_ievade!$C$77:$C$87,0),MATCH(CONCATENATE(Aprēķins!$E$1," ",Aprēķins!$F$1),Datu_ievade!$C$77:$P$77,0)),"")</f>
        <v/>
      </c>
      <c r="Z46" s="159" t="str">
        <f>IF(AND(Z$11&lt;=200,Z$11&gt;60,Z$5&gt;0),INDEX(Datu_ievade!$C$77:$P$87,MATCH(Aprēķins!$E46,Datu_ievade!$C$77:$C$87,0),MATCH(CONCATENATE(Aprēķins!$E$1," ",Aprēķins!$F$1),Datu_ievade!$C$77:$P$77,0)),"")</f>
        <v/>
      </c>
      <c r="AA46" s="159" t="str">
        <f>IF(AND(AA$11&lt;=200,AA$11&gt;60,AA$5&gt;0),INDEX(Datu_ievade!$C$77:$P$87,MATCH(Aprēķins!$E46,Datu_ievade!$C$77:$C$87,0),MATCH(CONCATENATE(Aprēķins!$E$1," ",Aprēķins!$F$1),Datu_ievade!$C$77:$P$77,0)),"")</f>
        <v/>
      </c>
      <c r="AB46" s="159" t="str">
        <f>IF(AND(AB$11&lt;=200,AB$11&gt;60,AB$5&gt;0),INDEX(Datu_ievade!$C$77:$P$87,MATCH(Aprēķins!$E46,Datu_ievade!$C$77:$C$87,0),MATCH(CONCATENATE(Aprēķins!$E$1," ",Aprēķins!$F$1),Datu_ievade!$C$77:$P$77,0)),"")</f>
        <v/>
      </c>
      <c r="AC46" s="159" t="str">
        <f>IF(AND(AC$11&lt;=200,AC$11&gt;60,AC$5&gt;0),INDEX(Datu_ievade!$C$77:$P$87,MATCH(Aprēķins!$E46,Datu_ievade!$C$77:$C$87,0),MATCH(CONCATENATE(Aprēķins!$E$1," ",Aprēķins!$F$1),Datu_ievade!$C$77:$P$77,0)),"")</f>
        <v/>
      </c>
      <c r="AD46" s="159" t="str">
        <f>IF(AND(AD$11&lt;=200,AD$11&gt;60,AD$5&gt;0),INDEX(Datu_ievade!$C$77:$P$87,MATCH(Aprēķins!$E46,Datu_ievade!$C$77:$C$87,0),MATCH(CONCATENATE(Aprēķins!$E$1," ",Aprēķins!$F$1),Datu_ievade!$C$77:$P$77,0)),"")</f>
        <v/>
      </c>
      <c r="AE46" s="159" t="str">
        <f>IF(AND(AE$11&lt;=200,AE$11&gt;60,AE$5&gt;0),INDEX(Datu_ievade!$C$77:$P$87,MATCH(Aprēķins!$E46,Datu_ievade!$C$77:$C$87,0),MATCH(CONCATENATE(Aprēķins!$E$1," ",Aprēķins!$F$1),Datu_ievade!$C$77:$P$77,0)),"")</f>
        <v/>
      </c>
      <c r="AF46" s="159" t="str">
        <f>IF(AND(AF$11&lt;=200,AF$11&gt;60,AF$5&gt;0),INDEX(Datu_ievade!$C$77:$P$87,MATCH(Aprēķins!$E46,Datu_ievade!$C$77:$C$87,0),MATCH(CONCATENATE(Aprēķins!$E$1," ",Aprēķins!$F$1),Datu_ievade!$C$77:$P$77,0)),"")</f>
        <v/>
      </c>
      <c r="AG46" s="159" t="str">
        <f>IF(AND(AG$11&lt;=200,AG$11&gt;60,AG$5&gt;0),INDEX(Datu_ievade!$C$77:$P$87,MATCH(Aprēķins!$E46,Datu_ievade!$C$77:$C$87,0),MATCH(CONCATENATE(Aprēķins!$E$1," ",Aprēķins!$F$1),Datu_ievade!$C$77:$P$77,0)),"")</f>
        <v/>
      </c>
      <c r="AH46" s="159" t="str">
        <f>IF(AND(AH$11&lt;=200,AH$11&gt;60,AH$5&gt;0),INDEX(Datu_ievade!$C$77:$P$87,MATCH(Aprēķins!$E46,Datu_ievade!$C$77:$C$87,0),MATCH(CONCATENATE(Aprēķins!$E$1," ",Aprēķins!$F$1),Datu_ievade!$C$77:$P$77,0)),"")</f>
        <v/>
      </c>
      <c r="AI46" s="159" t="str">
        <f>IF(AND(AI$11&lt;=200,AI$11&gt;60,AI$5&gt;0),INDEX(Datu_ievade!$C$77:$P$87,MATCH(Aprēķins!$E46,Datu_ievade!$C$77:$C$87,0),MATCH(CONCATENATE(Aprēķins!$E$1," ",Aprēķins!$F$1),Datu_ievade!$C$77:$P$77,0)),"")</f>
        <v/>
      </c>
      <c r="AJ46" s="159" t="str">
        <f>IF(AND(AJ$11&lt;=200,AJ$11&gt;60,AJ$5&gt;0),INDEX(Datu_ievade!$C$77:$P$87,MATCH(Aprēķins!$E46,Datu_ievade!$C$77:$C$87,0),MATCH(CONCATENATE(Aprēķins!$E$1," ",Aprēķins!$F$1),Datu_ievade!$C$77:$P$77,0)),"")</f>
        <v/>
      </c>
      <c r="AK46" s="159" t="str">
        <f>IF(AND(AK$11&lt;=200,AK$11&gt;60,AK$5&gt;0),INDEX(Datu_ievade!$C$77:$P$87,MATCH(Aprēķins!$E46,Datu_ievade!$C$77:$C$87,0),MATCH(CONCATENATE(Aprēķins!$E$1," ",Aprēķins!$F$1),Datu_ievade!$C$77:$P$77,0)),"")</f>
        <v/>
      </c>
      <c r="AL46" s="159" t="str">
        <f>IF(AND(AL$11&lt;=200,AL$11&gt;60,AL$5&gt;0),INDEX(Datu_ievade!$C$77:$P$87,MATCH(Aprēķins!$E46,Datu_ievade!$C$77:$C$87,0),MATCH(CONCATENATE(Aprēķins!$E$1," ",Aprēķins!$F$1),Datu_ievade!$C$77:$P$77,0)),"")</f>
        <v/>
      </c>
      <c r="AM46" s="159" t="str">
        <f>IF(AND(AM$11&lt;=200,AM$11&gt;60,AM$5&gt;0),INDEX(Datu_ievade!$C$77:$P$87,MATCH(Aprēķins!$E46,Datu_ievade!$C$77:$C$87,0),MATCH(CONCATENATE(Aprēķins!$E$1," ",Aprēķins!$F$1),Datu_ievade!$C$77:$P$77,0)),"")</f>
        <v/>
      </c>
      <c r="AN46" s="159" t="str">
        <f>IF(AND(AN$11&lt;=200,AN$11&gt;60,AN$5&gt;0),INDEX(Datu_ievade!$C$77:$P$87,MATCH(Aprēķins!$E46,Datu_ievade!$C$77:$C$87,0),MATCH(CONCATENATE(Aprēķins!$E$1," ",Aprēķins!$F$1),Datu_ievade!$C$77:$P$77,0)),"")</f>
        <v/>
      </c>
      <c r="AO46" s="159" t="str">
        <f>IF(AND(AO$11&lt;=200,AO$11&gt;60,AO$5&gt;0),INDEX(Datu_ievade!$C$77:$P$87,MATCH(Aprēķins!$E46,Datu_ievade!$C$77:$C$87,0),MATCH(CONCATENATE(Aprēķins!$E$1," ",Aprēķins!$F$1),Datu_ievade!$C$77:$P$77,0)),"")</f>
        <v/>
      </c>
      <c r="AP46" s="159" t="str">
        <f>IF(AND(AP$11&lt;=200,AP$11&gt;60,AP$5&gt;0),INDEX(Datu_ievade!$C$77:$P$87,MATCH(Aprēķins!$E46,Datu_ievade!$C$77:$C$87,0),MATCH(CONCATENATE(Aprēķins!$E$1," ",Aprēķins!$F$1),Datu_ievade!$C$77:$P$77,0)),"")</f>
        <v/>
      </c>
      <c r="AQ46" s="159" t="str">
        <f>IF(AND(AQ$11&lt;=200,AQ$11&gt;60,AQ$5&gt;0),INDEX(Datu_ievade!$C$77:$P$87,MATCH(Aprēķins!$E46,Datu_ievade!$C$77:$C$87,0),MATCH(CONCATENATE(Aprēķins!$E$1," ",Aprēķins!$F$1),Datu_ievade!$C$77:$P$77,0)),"")</f>
        <v/>
      </c>
      <c r="AR46" s="159" t="str">
        <f>IF(AND(AR$11&lt;=200,AR$11&gt;60,AR$5&gt;0),INDEX(Datu_ievade!$C$77:$P$87,MATCH(Aprēķins!$E46,Datu_ievade!$C$77:$C$87,0),MATCH(CONCATENATE(Aprēķins!$E$1," ",Aprēķins!$F$1),Datu_ievade!$C$77:$P$77,0)),"")</f>
        <v/>
      </c>
      <c r="AS46" s="159" t="str">
        <f>IF(AND(AS$11&lt;=200,AS$11&gt;60,AS$5&gt;0),INDEX(Datu_ievade!$C$77:$P$87,MATCH(Aprēķins!$E46,Datu_ievade!$C$77:$C$87,0),MATCH(CONCATENATE(Aprēķins!$E$1," ",Aprēķins!$F$1),Datu_ievade!$C$77:$P$77,0)),"")</f>
        <v/>
      </c>
      <c r="AT46" s="159" t="str">
        <f>IF(AND(AT$11&lt;=200,AT$11&gt;60,AT$5&gt;0),INDEX(Datu_ievade!$C$77:$P$87,MATCH(Aprēķins!$E46,Datu_ievade!$C$77:$C$87,0),MATCH(CONCATENATE(Aprēķins!$E$1," ",Aprēķins!$F$1),Datu_ievade!$C$77:$P$77,0)),"")</f>
        <v/>
      </c>
      <c r="AU46" s="159" t="str">
        <f>IF(AND(AU$11&lt;=200,AU$11&gt;60,AU$5&gt;0),INDEX(Datu_ievade!$C$77:$P$87,MATCH(Aprēķins!$E46,Datu_ievade!$C$77:$C$87,0),MATCH(CONCATENATE(Aprēķins!$E$1," ",Aprēķins!$F$1),Datu_ievade!$C$77:$P$77,0)),"")</f>
        <v/>
      </c>
      <c r="AV46" s="159" t="str">
        <f>IF(AND(AV$11&lt;=200,AV$11&gt;60,AV$5&gt;0),INDEX(Datu_ievade!$C$77:$P$87,MATCH(Aprēķins!$E46,Datu_ievade!$C$77:$C$87,0),MATCH(CONCATENATE(Aprēķins!$E$1," ",Aprēķins!$F$1),Datu_ievade!$C$77:$P$77,0)),"")</f>
        <v/>
      </c>
      <c r="AW46" s="159" t="str">
        <f>IF(AND(AW$11&lt;=200,AW$11&gt;60,AW$5&gt;0),INDEX(Datu_ievade!$C$77:$P$87,MATCH(Aprēķins!$E46,Datu_ievade!$C$77:$C$87,0),MATCH(CONCATENATE(Aprēķins!$E$1," ",Aprēķins!$F$1),Datu_ievade!$C$77:$P$77,0)),"")</f>
        <v/>
      </c>
      <c r="AX46" s="159" t="str">
        <f>IF(AND(AX$11&lt;=200,AX$11&gt;60,AX$5&gt;0),INDEX(Datu_ievade!$C$77:$P$87,MATCH(Aprēķins!$E46,Datu_ievade!$C$77:$C$87,0),MATCH(CONCATENATE(Aprēķins!$E$1," ",Aprēķins!$F$1),Datu_ievade!$C$77:$P$77,0)),"")</f>
        <v/>
      </c>
      <c r="AY46" s="159" t="str">
        <f>IF(AND(AY$11&lt;=200,AY$11&gt;60,AY$5&gt;0),INDEX(Datu_ievade!$C$77:$P$87,MATCH(Aprēķins!$E46,Datu_ievade!$C$77:$C$87,0),MATCH(CONCATENATE(Aprēķins!$E$1," ",Aprēķins!$F$1),Datu_ievade!$C$77:$P$77,0)),"")</f>
        <v/>
      </c>
      <c r="AZ46" s="159" t="str">
        <f>IF(AND(AZ$11&lt;=200,AZ$11&gt;60,AZ$5&gt;0),INDEX(Datu_ievade!$C$77:$P$87,MATCH(Aprēķins!$E46,Datu_ievade!$C$77:$C$87,0),MATCH(CONCATENATE(Aprēķins!$E$1," ",Aprēķins!$F$1),Datu_ievade!$C$77:$P$77,0)),"")</f>
        <v/>
      </c>
      <c r="BA46" s="159" t="str">
        <f>IF(AND(BA$11&lt;=200,BA$11&gt;60,BA$5&gt;0),INDEX(Datu_ievade!$C$77:$P$87,MATCH(Aprēķins!$E46,Datu_ievade!$C$77:$C$87,0),MATCH(CONCATENATE(Aprēķins!$E$1," ",Aprēķins!$F$1),Datu_ievade!$C$77:$P$77,0)),"")</f>
        <v/>
      </c>
      <c r="BB46" s="159" t="str">
        <f>IF(AND(BB$11&lt;=200,BB$11&gt;60,BB$5&gt;0),INDEX(Datu_ievade!$C$77:$P$87,MATCH(Aprēķins!$E46,Datu_ievade!$C$77:$C$87,0),MATCH(CONCATENATE(Aprēķins!$E$1," ",Aprēķins!$F$1),Datu_ievade!$C$77:$P$77,0)),"")</f>
        <v/>
      </c>
      <c r="BC46" s="159" t="str">
        <f>IF(AND(BC$11&lt;=200,BC$11&gt;60,BC$5&gt;0),INDEX(Datu_ievade!$C$77:$P$87,MATCH(Aprēķins!$E46,Datu_ievade!$C$77:$C$87,0),MATCH(CONCATENATE(Aprēķins!$E$1," ",Aprēķins!$F$1),Datu_ievade!$C$77:$P$77,0)),"")</f>
        <v/>
      </c>
      <c r="BD46" s="159" t="str">
        <f>IF(AND(BD$11&lt;=200,BD$11&gt;60,BD$5&gt;0),INDEX(Datu_ievade!$C$77:$P$87,MATCH(Aprēķins!$E46,Datu_ievade!$C$77:$C$87,0),MATCH(CONCATENATE(Aprēķins!$E$1," ",Aprēķins!$F$1),Datu_ievade!$C$77:$P$77,0)),"")</f>
        <v/>
      </c>
      <c r="BE46" s="159" t="str">
        <f>IF(AND(BE$11&lt;=200,BE$11&gt;60,BE$5&gt;0),INDEX(Datu_ievade!$C$77:$P$87,MATCH(Aprēķins!$E46,Datu_ievade!$C$77:$C$87,0),MATCH(CONCATENATE(Aprēķins!$E$1," ",Aprēķins!$F$1),Datu_ievade!$C$77:$P$77,0)),"")</f>
        <v/>
      </c>
      <c r="BF46" s="159" t="str">
        <f>IF(AND(BF$11&lt;=200,BF$11&gt;60,BF$5&gt;0),INDEX(Datu_ievade!$C$77:$P$87,MATCH(Aprēķins!$E46,Datu_ievade!$C$77:$C$87,0),MATCH(CONCATENATE(Aprēķins!$E$1," ",Aprēķins!$F$1),Datu_ievade!$C$77:$P$77,0)),"")</f>
        <v/>
      </c>
    </row>
    <row r="47" spans="1:58">
      <c r="E47" s="158" t="str">
        <f>Datu_ievade!C85</f>
        <v>Abonēšanas maksa internetam - 500 Mb/s</v>
      </c>
      <c r="F47" s="109" t="s">
        <v>1</v>
      </c>
      <c r="G47" s="44"/>
      <c r="I47" s="159" t="str">
        <f>IF(AND(I$11&lt;=500,I$11&gt;200,I$5&gt;0),INDEX(Datu_ievade!$C$77:$P$87,MATCH(Aprēķins!$E47,Datu_ievade!$C$77:$C$87,0),MATCH(CONCATENATE(Aprēķins!$E$1," ",Aprēķins!$F$1),Datu_ievade!$C$77:$P$77,0)),"")</f>
        <v/>
      </c>
      <c r="J47" s="159" t="str">
        <f>IF(AND(J$11&lt;=500,J$11&gt;200,J$5&gt;0),INDEX(Datu_ievade!$C$77:$P$87,MATCH(Aprēķins!$E47,Datu_ievade!$C$77:$C$87,0),MATCH(CONCATENATE(Aprēķins!$E$1," ",Aprēķins!$F$1),Datu_ievade!$C$77:$P$77,0)),"")</f>
        <v/>
      </c>
      <c r="K47" s="159" t="str">
        <f>IF(AND(K$11&lt;=500,K$11&gt;200,K$5&gt;0),INDEX(Datu_ievade!$C$77:$P$87,MATCH(Aprēķins!$E47,Datu_ievade!$C$77:$C$87,0),MATCH(CONCATENATE(Aprēķins!$E$1," ",Aprēķins!$F$1),Datu_ievade!$C$77:$P$77,0)),"")</f>
        <v/>
      </c>
      <c r="L47" s="159" t="str">
        <f>IF(AND(L$11&lt;=500,L$11&gt;200,L$5&gt;0),INDEX(Datu_ievade!$C$77:$P$87,MATCH(Aprēķins!$E47,Datu_ievade!$C$77:$C$87,0),MATCH(CONCATENATE(Aprēķins!$E$1," ",Aprēķins!$F$1),Datu_ievade!$C$77:$P$77,0)),"")</f>
        <v/>
      </c>
      <c r="M47" s="159" t="str">
        <f>IF(AND(M$11&lt;=500,M$11&gt;200,M$5&gt;0),INDEX(Datu_ievade!$C$77:$P$87,MATCH(Aprēķins!$E47,Datu_ievade!$C$77:$C$87,0),MATCH(CONCATENATE(Aprēķins!$E$1," ",Aprēķins!$F$1),Datu_ievade!$C$77:$P$77,0)),"")</f>
        <v/>
      </c>
      <c r="N47" s="159" t="str">
        <f>IF(AND(N$11&lt;=500,N$11&gt;200,N$5&gt;0),INDEX(Datu_ievade!$C$77:$P$87,MATCH(Aprēķins!$E47,Datu_ievade!$C$77:$C$87,0),MATCH(CONCATENATE(Aprēķins!$E$1," ",Aprēķins!$F$1),Datu_ievade!$C$77:$P$77,0)),"")</f>
        <v/>
      </c>
      <c r="O47" s="159" t="str">
        <f>IF(AND(O$11&lt;=500,O$11&gt;200,O$5&gt;0),INDEX(Datu_ievade!$C$77:$P$87,MATCH(Aprēķins!$E47,Datu_ievade!$C$77:$C$87,0),MATCH(CONCATENATE(Aprēķins!$E$1," ",Aprēķins!$F$1),Datu_ievade!$C$77:$P$77,0)),"")</f>
        <v/>
      </c>
      <c r="P47" s="159" t="str">
        <f>IF(AND(P$11&lt;=500,P$11&gt;200,P$5&gt;0),INDEX(Datu_ievade!$C$77:$P$87,MATCH(Aprēķins!$E47,Datu_ievade!$C$77:$C$87,0),MATCH(CONCATENATE(Aprēķins!$E$1," ",Aprēķins!$F$1),Datu_ievade!$C$77:$P$77,0)),"")</f>
        <v/>
      </c>
      <c r="Q47" s="159" t="str">
        <f>IF(AND(Q$11&lt;=500,Q$11&gt;200,Q$5&gt;0),INDEX(Datu_ievade!$C$77:$P$87,MATCH(Aprēķins!$E47,Datu_ievade!$C$77:$C$87,0),MATCH(CONCATENATE(Aprēķins!$E$1," ",Aprēķins!$F$1),Datu_ievade!$C$77:$P$77,0)),"")</f>
        <v/>
      </c>
      <c r="R47" s="159" t="str">
        <f>IF(AND(R$11&lt;=500,R$11&gt;200,R$5&gt;0),INDEX(Datu_ievade!$C$77:$P$87,MATCH(Aprēķins!$E47,Datu_ievade!$C$77:$C$87,0),MATCH(CONCATENATE(Aprēķins!$E$1," ",Aprēķins!$F$1),Datu_ievade!$C$77:$P$77,0)),"")</f>
        <v/>
      </c>
      <c r="S47" s="159" t="str">
        <f>IF(AND(S$11&lt;=500,S$11&gt;200,S$5&gt;0),INDEX(Datu_ievade!$C$77:$P$87,MATCH(Aprēķins!$E47,Datu_ievade!$C$77:$C$87,0),MATCH(CONCATENATE(Aprēķins!$E$1," ",Aprēķins!$F$1),Datu_ievade!$C$77:$P$77,0)),"")</f>
        <v/>
      </c>
      <c r="T47" s="159" t="str">
        <f>IF(AND(T$11&lt;=500,T$11&gt;200,T$5&gt;0),INDEX(Datu_ievade!$C$77:$P$87,MATCH(Aprēķins!$E47,Datu_ievade!$C$77:$C$87,0),MATCH(CONCATENATE(Aprēķins!$E$1," ",Aprēķins!$F$1),Datu_ievade!$C$77:$P$77,0)),"")</f>
        <v/>
      </c>
      <c r="U47" s="159" t="str">
        <f>IF(AND(U$11&lt;=500,U$11&gt;200,U$5&gt;0),INDEX(Datu_ievade!$C$77:$P$87,MATCH(Aprēķins!$E47,Datu_ievade!$C$77:$C$87,0),MATCH(CONCATENATE(Aprēķins!$E$1," ",Aprēķins!$F$1),Datu_ievade!$C$77:$P$77,0)),"")</f>
        <v/>
      </c>
      <c r="V47" s="159" t="str">
        <f>IF(AND(V$11&lt;=500,V$11&gt;200,V$5&gt;0),INDEX(Datu_ievade!$C$77:$P$87,MATCH(Aprēķins!$E47,Datu_ievade!$C$77:$C$87,0),MATCH(CONCATENATE(Aprēķins!$E$1," ",Aprēķins!$F$1),Datu_ievade!$C$77:$P$77,0)),"")</f>
        <v/>
      </c>
      <c r="W47" s="159" t="str">
        <f>IF(AND(W$11&lt;=500,W$11&gt;200,W$5&gt;0),INDEX(Datu_ievade!$C$77:$P$87,MATCH(Aprēķins!$E47,Datu_ievade!$C$77:$C$87,0),MATCH(CONCATENATE(Aprēķins!$E$1," ",Aprēķins!$F$1),Datu_ievade!$C$77:$P$77,0)),"")</f>
        <v/>
      </c>
      <c r="X47" s="159" t="str">
        <f>IF(AND(X$11&lt;=500,X$11&gt;200,X$5&gt;0),INDEX(Datu_ievade!$C$77:$P$87,MATCH(Aprēķins!$E47,Datu_ievade!$C$77:$C$87,0),MATCH(CONCATENATE(Aprēķins!$E$1," ",Aprēķins!$F$1),Datu_ievade!$C$77:$P$77,0)),"")</f>
        <v/>
      </c>
      <c r="Y47" s="159" t="str">
        <f>IF(AND(Y$11&lt;=500,Y$11&gt;200,Y$5&gt;0),INDEX(Datu_ievade!$C$77:$P$87,MATCH(Aprēķins!$E47,Datu_ievade!$C$77:$C$87,0),MATCH(CONCATENATE(Aprēķins!$E$1," ",Aprēķins!$F$1),Datu_ievade!$C$77:$P$77,0)),"")</f>
        <v/>
      </c>
      <c r="Z47" s="159" t="str">
        <f>IF(AND(Z$11&lt;=500,Z$11&gt;200,Z$5&gt;0),INDEX(Datu_ievade!$C$77:$P$87,MATCH(Aprēķins!$E47,Datu_ievade!$C$77:$C$87,0),MATCH(CONCATENATE(Aprēķins!$E$1," ",Aprēķins!$F$1),Datu_ievade!$C$77:$P$77,0)),"")</f>
        <v/>
      </c>
      <c r="AA47" s="159" t="str">
        <f>IF(AND(AA$11&lt;=500,AA$11&gt;200,AA$5&gt;0),INDEX(Datu_ievade!$C$77:$P$87,MATCH(Aprēķins!$E47,Datu_ievade!$C$77:$C$87,0),MATCH(CONCATENATE(Aprēķins!$E$1," ",Aprēķins!$F$1),Datu_ievade!$C$77:$P$77,0)),"")</f>
        <v/>
      </c>
      <c r="AB47" s="159" t="str">
        <f>IF(AND(AB$11&lt;=500,AB$11&gt;200,AB$5&gt;0),INDEX(Datu_ievade!$C$77:$P$87,MATCH(Aprēķins!$E47,Datu_ievade!$C$77:$C$87,0),MATCH(CONCATENATE(Aprēķins!$E$1," ",Aprēķins!$F$1),Datu_ievade!$C$77:$P$77,0)),"")</f>
        <v/>
      </c>
      <c r="AC47" s="159" t="str">
        <f>IF(AND(AC$11&lt;=500,AC$11&gt;200,AC$5&gt;0),INDEX(Datu_ievade!$C$77:$P$87,MATCH(Aprēķins!$E47,Datu_ievade!$C$77:$C$87,0),MATCH(CONCATENATE(Aprēķins!$E$1," ",Aprēķins!$F$1),Datu_ievade!$C$77:$P$77,0)),"")</f>
        <v/>
      </c>
      <c r="AD47" s="159" t="str">
        <f>IF(AND(AD$11&lt;=500,AD$11&gt;200,AD$5&gt;0),INDEX(Datu_ievade!$C$77:$P$87,MATCH(Aprēķins!$E47,Datu_ievade!$C$77:$C$87,0),MATCH(CONCATENATE(Aprēķins!$E$1," ",Aprēķins!$F$1),Datu_ievade!$C$77:$P$77,0)),"")</f>
        <v/>
      </c>
      <c r="AE47" s="159" t="str">
        <f>IF(AND(AE$11&lt;=500,AE$11&gt;200,AE$5&gt;0),INDEX(Datu_ievade!$C$77:$P$87,MATCH(Aprēķins!$E47,Datu_ievade!$C$77:$C$87,0),MATCH(CONCATENATE(Aprēķins!$E$1," ",Aprēķins!$F$1),Datu_ievade!$C$77:$P$77,0)),"")</f>
        <v/>
      </c>
      <c r="AF47" s="159" t="str">
        <f>IF(AND(AF$11&lt;=500,AF$11&gt;200,AF$5&gt;0),INDEX(Datu_ievade!$C$77:$P$87,MATCH(Aprēķins!$E47,Datu_ievade!$C$77:$C$87,0),MATCH(CONCATENATE(Aprēķins!$E$1," ",Aprēķins!$F$1),Datu_ievade!$C$77:$P$77,0)),"")</f>
        <v/>
      </c>
      <c r="AG47" s="159" t="str">
        <f>IF(AND(AG$11&lt;=500,AG$11&gt;200,AG$5&gt;0),INDEX(Datu_ievade!$C$77:$P$87,MATCH(Aprēķins!$E47,Datu_ievade!$C$77:$C$87,0),MATCH(CONCATENATE(Aprēķins!$E$1," ",Aprēķins!$F$1),Datu_ievade!$C$77:$P$77,0)),"")</f>
        <v/>
      </c>
      <c r="AH47" s="159" t="str">
        <f>IF(AND(AH$11&lt;=500,AH$11&gt;200,AH$5&gt;0),INDEX(Datu_ievade!$C$77:$P$87,MATCH(Aprēķins!$E47,Datu_ievade!$C$77:$C$87,0),MATCH(CONCATENATE(Aprēķins!$E$1," ",Aprēķins!$F$1),Datu_ievade!$C$77:$P$77,0)),"")</f>
        <v/>
      </c>
      <c r="AI47" s="159" t="str">
        <f>IF(AND(AI$11&lt;=500,AI$11&gt;200,AI$5&gt;0),INDEX(Datu_ievade!$C$77:$P$87,MATCH(Aprēķins!$E47,Datu_ievade!$C$77:$C$87,0),MATCH(CONCATENATE(Aprēķins!$E$1," ",Aprēķins!$F$1),Datu_ievade!$C$77:$P$77,0)),"")</f>
        <v/>
      </c>
      <c r="AJ47" s="159" t="str">
        <f>IF(AND(AJ$11&lt;=500,AJ$11&gt;200,AJ$5&gt;0),INDEX(Datu_ievade!$C$77:$P$87,MATCH(Aprēķins!$E47,Datu_ievade!$C$77:$C$87,0),MATCH(CONCATENATE(Aprēķins!$E$1," ",Aprēķins!$F$1),Datu_ievade!$C$77:$P$77,0)),"")</f>
        <v/>
      </c>
      <c r="AK47" s="159" t="str">
        <f>IF(AND(AK$11&lt;=500,AK$11&gt;200,AK$5&gt;0),INDEX(Datu_ievade!$C$77:$P$87,MATCH(Aprēķins!$E47,Datu_ievade!$C$77:$C$87,0),MATCH(CONCATENATE(Aprēķins!$E$1," ",Aprēķins!$F$1),Datu_ievade!$C$77:$P$77,0)),"")</f>
        <v/>
      </c>
      <c r="AL47" s="159" t="str">
        <f>IF(AND(AL$11&lt;=500,AL$11&gt;200,AL$5&gt;0),INDEX(Datu_ievade!$C$77:$P$87,MATCH(Aprēķins!$E47,Datu_ievade!$C$77:$C$87,0),MATCH(CONCATENATE(Aprēķins!$E$1," ",Aprēķins!$F$1),Datu_ievade!$C$77:$P$77,0)),"")</f>
        <v/>
      </c>
      <c r="AM47" s="159" t="str">
        <f>IF(AND(AM$11&lt;=500,AM$11&gt;200,AM$5&gt;0),INDEX(Datu_ievade!$C$77:$P$87,MATCH(Aprēķins!$E47,Datu_ievade!$C$77:$C$87,0),MATCH(CONCATENATE(Aprēķins!$E$1," ",Aprēķins!$F$1),Datu_ievade!$C$77:$P$77,0)),"")</f>
        <v/>
      </c>
      <c r="AN47" s="159" t="str">
        <f>IF(AND(AN$11&lt;=500,AN$11&gt;200,AN$5&gt;0),INDEX(Datu_ievade!$C$77:$P$87,MATCH(Aprēķins!$E47,Datu_ievade!$C$77:$C$87,0),MATCH(CONCATENATE(Aprēķins!$E$1," ",Aprēķins!$F$1),Datu_ievade!$C$77:$P$77,0)),"")</f>
        <v/>
      </c>
      <c r="AO47" s="159" t="str">
        <f>IF(AND(AO$11&lt;=500,AO$11&gt;200,AO$5&gt;0),INDEX(Datu_ievade!$C$77:$P$87,MATCH(Aprēķins!$E47,Datu_ievade!$C$77:$C$87,0),MATCH(CONCATENATE(Aprēķins!$E$1," ",Aprēķins!$F$1),Datu_ievade!$C$77:$P$77,0)),"")</f>
        <v/>
      </c>
      <c r="AP47" s="159" t="str">
        <f>IF(AND(AP$11&lt;=500,AP$11&gt;200,AP$5&gt;0),INDEX(Datu_ievade!$C$77:$P$87,MATCH(Aprēķins!$E47,Datu_ievade!$C$77:$C$87,0),MATCH(CONCATENATE(Aprēķins!$E$1," ",Aprēķins!$F$1),Datu_ievade!$C$77:$P$77,0)),"")</f>
        <v/>
      </c>
      <c r="AQ47" s="159" t="str">
        <f>IF(AND(AQ$11&lt;=500,AQ$11&gt;200,AQ$5&gt;0),INDEX(Datu_ievade!$C$77:$P$87,MATCH(Aprēķins!$E47,Datu_ievade!$C$77:$C$87,0),MATCH(CONCATENATE(Aprēķins!$E$1," ",Aprēķins!$F$1),Datu_ievade!$C$77:$P$77,0)),"")</f>
        <v/>
      </c>
      <c r="AR47" s="159" t="str">
        <f>IF(AND(AR$11&lt;=500,AR$11&gt;200,AR$5&gt;0),INDEX(Datu_ievade!$C$77:$P$87,MATCH(Aprēķins!$E47,Datu_ievade!$C$77:$C$87,0),MATCH(CONCATENATE(Aprēķins!$E$1," ",Aprēķins!$F$1),Datu_ievade!$C$77:$P$77,0)),"")</f>
        <v/>
      </c>
      <c r="AS47" s="159" t="str">
        <f>IF(AND(AS$11&lt;=500,AS$11&gt;200,AS$5&gt;0),INDEX(Datu_ievade!$C$77:$P$87,MATCH(Aprēķins!$E47,Datu_ievade!$C$77:$C$87,0),MATCH(CONCATENATE(Aprēķins!$E$1," ",Aprēķins!$F$1),Datu_ievade!$C$77:$P$77,0)),"")</f>
        <v/>
      </c>
      <c r="AT47" s="159" t="str">
        <f>IF(AND(AT$11&lt;=500,AT$11&gt;200,AT$5&gt;0),INDEX(Datu_ievade!$C$77:$P$87,MATCH(Aprēķins!$E47,Datu_ievade!$C$77:$C$87,0),MATCH(CONCATENATE(Aprēķins!$E$1," ",Aprēķins!$F$1),Datu_ievade!$C$77:$P$77,0)),"")</f>
        <v/>
      </c>
      <c r="AU47" s="159" t="str">
        <f>IF(AND(AU$11&lt;=500,AU$11&gt;200,AU$5&gt;0),INDEX(Datu_ievade!$C$77:$P$87,MATCH(Aprēķins!$E47,Datu_ievade!$C$77:$C$87,0),MATCH(CONCATENATE(Aprēķins!$E$1," ",Aprēķins!$F$1),Datu_ievade!$C$77:$P$77,0)),"")</f>
        <v/>
      </c>
      <c r="AV47" s="159" t="str">
        <f>IF(AND(AV$11&lt;=500,AV$11&gt;200,AV$5&gt;0),INDEX(Datu_ievade!$C$77:$P$87,MATCH(Aprēķins!$E47,Datu_ievade!$C$77:$C$87,0),MATCH(CONCATENATE(Aprēķins!$E$1," ",Aprēķins!$F$1),Datu_ievade!$C$77:$P$77,0)),"")</f>
        <v/>
      </c>
      <c r="AW47" s="159" t="str">
        <f>IF(AND(AW$11&lt;=500,AW$11&gt;200,AW$5&gt;0),INDEX(Datu_ievade!$C$77:$P$87,MATCH(Aprēķins!$E47,Datu_ievade!$C$77:$C$87,0),MATCH(CONCATENATE(Aprēķins!$E$1," ",Aprēķins!$F$1),Datu_ievade!$C$77:$P$77,0)),"")</f>
        <v/>
      </c>
      <c r="AX47" s="159" t="str">
        <f>IF(AND(AX$11&lt;=500,AX$11&gt;200,AX$5&gt;0),INDEX(Datu_ievade!$C$77:$P$87,MATCH(Aprēķins!$E47,Datu_ievade!$C$77:$C$87,0),MATCH(CONCATENATE(Aprēķins!$E$1," ",Aprēķins!$F$1),Datu_ievade!$C$77:$P$77,0)),"")</f>
        <v/>
      </c>
      <c r="AY47" s="159" t="str">
        <f>IF(AND(AY$11&lt;=500,AY$11&gt;200,AY$5&gt;0),INDEX(Datu_ievade!$C$77:$P$87,MATCH(Aprēķins!$E47,Datu_ievade!$C$77:$C$87,0),MATCH(CONCATENATE(Aprēķins!$E$1," ",Aprēķins!$F$1),Datu_ievade!$C$77:$P$77,0)),"")</f>
        <v/>
      </c>
      <c r="AZ47" s="159" t="str">
        <f>IF(AND(AZ$11&lt;=500,AZ$11&gt;200,AZ$5&gt;0),INDEX(Datu_ievade!$C$77:$P$87,MATCH(Aprēķins!$E47,Datu_ievade!$C$77:$C$87,0),MATCH(CONCATENATE(Aprēķins!$E$1," ",Aprēķins!$F$1),Datu_ievade!$C$77:$P$77,0)),"")</f>
        <v/>
      </c>
      <c r="BA47" s="159" t="str">
        <f>IF(AND(BA$11&lt;=500,BA$11&gt;200,BA$5&gt;0),INDEX(Datu_ievade!$C$77:$P$87,MATCH(Aprēķins!$E47,Datu_ievade!$C$77:$C$87,0),MATCH(CONCATENATE(Aprēķins!$E$1," ",Aprēķins!$F$1),Datu_ievade!$C$77:$P$77,0)),"")</f>
        <v/>
      </c>
      <c r="BB47" s="159" t="str">
        <f>IF(AND(BB$11&lt;=500,BB$11&gt;200,BB$5&gt;0),INDEX(Datu_ievade!$C$77:$P$87,MATCH(Aprēķins!$E47,Datu_ievade!$C$77:$C$87,0),MATCH(CONCATENATE(Aprēķins!$E$1," ",Aprēķins!$F$1),Datu_ievade!$C$77:$P$77,0)),"")</f>
        <v/>
      </c>
      <c r="BC47" s="159" t="str">
        <f>IF(AND(BC$11&lt;=500,BC$11&gt;200,BC$5&gt;0),INDEX(Datu_ievade!$C$77:$P$87,MATCH(Aprēķins!$E47,Datu_ievade!$C$77:$C$87,0),MATCH(CONCATENATE(Aprēķins!$E$1," ",Aprēķins!$F$1),Datu_ievade!$C$77:$P$77,0)),"")</f>
        <v/>
      </c>
      <c r="BD47" s="159" t="str">
        <f>IF(AND(BD$11&lt;=500,BD$11&gt;200,BD$5&gt;0),INDEX(Datu_ievade!$C$77:$P$87,MATCH(Aprēķins!$E47,Datu_ievade!$C$77:$C$87,0),MATCH(CONCATENATE(Aprēķins!$E$1," ",Aprēķins!$F$1),Datu_ievade!$C$77:$P$77,0)),"")</f>
        <v/>
      </c>
      <c r="BE47" s="159" t="str">
        <f>IF(AND(BE$11&lt;=500,BE$11&gt;200,BE$5&gt;0),INDEX(Datu_ievade!$C$77:$P$87,MATCH(Aprēķins!$E47,Datu_ievade!$C$77:$C$87,0),MATCH(CONCATENATE(Aprēķins!$E$1," ",Aprēķins!$F$1),Datu_ievade!$C$77:$P$77,0)),"")</f>
        <v/>
      </c>
      <c r="BF47" s="159" t="str">
        <f>IF(AND(BF$11&lt;=500,BF$11&gt;200,BF$5&gt;0),INDEX(Datu_ievade!$C$77:$P$87,MATCH(Aprēķins!$E47,Datu_ievade!$C$77:$C$87,0),MATCH(CONCATENATE(Aprēķins!$E$1," ",Aprēķins!$F$1),Datu_ievade!$C$77:$P$77,0)),"")</f>
        <v/>
      </c>
    </row>
    <row r="48" spans="1:58" s="105" customFormat="1">
      <c r="E48" s="112" t="str">
        <f>Datu_ievade!C86</f>
        <v>Abonēšanas maksa internetam - 800 Mb/s</v>
      </c>
      <c r="F48" s="109" t="s">
        <v>1</v>
      </c>
      <c r="G48" s="44"/>
      <c r="I48" s="159" t="str">
        <f>IF(AND(I$11&lt;=800,I$11&gt;500,I$5&gt;0),INDEX(Datu_ievade!$C$77:$P$87,MATCH(Aprēķins!$E48,Datu_ievade!$C$77:$C$87,0),MATCH(CONCATENATE(Aprēķins!$E$1," ",Aprēķins!$F$1),Datu_ievade!$C$77:$P$77,0)),"")</f>
        <v/>
      </c>
      <c r="J48" s="159" t="str">
        <f>IF(AND(J$11&lt;=800,J$11&gt;500,J$5&gt;0),INDEX(Datu_ievade!$C$77:$P$87,MATCH(Aprēķins!$E48,Datu_ievade!$C$77:$C$87,0),MATCH(CONCATENATE(Aprēķins!$E$1," ",Aprēķins!$F$1),Datu_ievade!$C$77:$P$77,0)),"")</f>
        <v/>
      </c>
      <c r="K48" s="159" t="str">
        <f>IF(AND(K$11&lt;=800,K$11&gt;500,K$5&gt;0),INDEX(Datu_ievade!$C$77:$P$87,MATCH(Aprēķins!$E48,Datu_ievade!$C$77:$C$87,0),MATCH(CONCATENATE(Aprēķins!$E$1," ",Aprēķins!$F$1),Datu_ievade!$C$77:$P$77,0)),"")</f>
        <v/>
      </c>
      <c r="L48" s="159" t="str">
        <f>IF(AND(L$11&lt;=800,L$11&gt;500,L$5&gt;0),INDEX(Datu_ievade!$C$77:$P$87,MATCH(Aprēķins!$E48,Datu_ievade!$C$77:$C$87,0),MATCH(CONCATENATE(Aprēķins!$E$1," ",Aprēķins!$F$1),Datu_ievade!$C$77:$P$77,0)),"")</f>
        <v/>
      </c>
      <c r="M48" s="159" t="str">
        <f>IF(AND(M$11&lt;=800,M$11&gt;500,M$5&gt;0),INDEX(Datu_ievade!$C$77:$P$87,MATCH(Aprēķins!$E48,Datu_ievade!$C$77:$C$87,0),MATCH(CONCATENATE(Aprēķins!$E$1," ",Aprēķins!$F$1),Datu_ievade!$C$77:$P$77,0)),"")</f>
        <v/>
      </c>
      <c r="N48" s="159" t="str">
        <f>IF(AND(N$11&lt;=800,N$11&gt;500,N$5&gt;0),INDEX(Datu_ievade!$C$77:$P$87,MATCH(Aprēķins!$E48,Datu_ievade!$C$77:$C$87,0),MATCH(CONCATENATE(Aprēķins!$E$1," ",Aprēķins!$F$1),Datu_ievade!$C$77:$P$77,0)),"")</f>
        <v/>
      </c>
      <c r="O48" s="159" t="str">
        <f>IF(AND(O$11&lt;=800,O$11&gt;500,O$5&gt;0),INDEX(Datu_ievade!$C$77:$P$87,MATCH(Aprēķins!$E48,Datu_ievade!$C$77:$C$87,0),MATCH(CONCATENATE(Aprēķins!$E$1," ",Aprēķins!$F$1),Datu_ievade!$C$77:$P$77,0)),"")</f>
        <v/>
      </c>
      <c r="P48" s="159" t="str">
        <f>IF(AND(P$11&lt;=800,P$11&gt;500,P$5&gt;0),INDEX(Datu_ievade!$C$77:$P$87,MATCH(Aprēķins!$E48,Datu_ievade!$C$77:$C$87,0),MATCH(CONCATENATE(Aprēķins!$E$1," ",Aprēķins!$F$1),Datu_ievade!$C$77:$P$77,0)),"")</f>
        <v/>
      </c>
      <c r="Q48" s="159" t="str">
        <f>IF(AND(Q$11&lt;=800,Q$11&gt;500,Q$5&gt;0),INDEX(Datu_ievade!$C$77:$P$87,MATCH(Aprēķins!$E48,Datu_ievade!$C$77:$C$87,0),MATCH(CONCATENATE(Aprēķins!$E$1," ",Aprēķins!$F$1),Datu_ievade!$C$77:$P$77,0)),"")</f>
        <v/>
      </c>
      <c r="R48" s="159" t="str">
        <f>IF(AND(R$11&lt;=800,R$11&gt;500,R$5&gt;0),INDEX(Datu_ievade!$C$77:$P$87,MATCH(Aprēķins!$E48,Datu_ievade!$C$77:$C$87,0),MATCH(CONCATENATE(Aprēķins!$E$1," ",Aprēķins!$F$1),Datu_ievade!$C$77:$P$77,0)),"")</f>
        <v/>
      </c>
      <c r="S48" s="159" t="str">
        <f>IF(AND(S$11&lt;=800,S$11&gt;500,S$5&gt;0),INDEX(Datu_ievade!$C$77:$P$87,MATCH(Aprēķins!$E48,Datu_ievade!$C$77:$C$87,0),MATCH(CONCATENATE(Aprēķins!$E$1," ",Aprēķins!$F$1),Datu_ievade!$C$77:$P$77,0)),"")</f>
        <v/>
      </c>
      <c r="T48" s="159" t="str">
        <f>IF(AND(T$11&lt;=800,T$11&gt;500,T$5&gt;0),INDEX(Datu_ievade!$C$77:$P$87,MATCH(Aprēķins!$E48,Datu_ievade!$C$77:$C$87,0),MATCH(CONCATENATE(Aprēķins!$E$1," ",Aprēķins!$F$1),Datu_ievade!$C$77:$P$77,0)),"")</f>
        <v/>
      </c>
      <c r="U48" s="159" t="str">
        <f>IF(AND(U$11&lt;=800,U$11&gt;500,U$5&gt;0),INDEX(Datu_ievade!$C$77:$P$87,MATCH(Aprēķins!$E48,Datu_ievade!$C$77:$C$87,0),MATCH(CONCATENATE(Aprēķins!$E$1," ",Aprēķins!$F$1),Datu_ievade!$C$77:$P$77,0)),"")</f>
        <v/>
      </c>
      <c r="V48" s="159" t="str">
        <f>IF(AND(V$11&lt;=800,V$11&gt;500,V$5&gt;0),INDEX(Datu_ievade!$C$77:$P$87,MATCH(Aprēķins!$E48,Datu_ievade!$C$77:$C$87,0),MATCH(CONCATENATE(Aprēķins!$E$1," ",Aprēķins!$F$1),Datu_ievade!$C$77:$P$77,0)),"")</f>
        <v/>
      </c>
      <c r="W48" s="159" t="str">
        <f>IF(AND(W$11&lt;=800,W$11&gt;500,W$5&gt;0),INDEX(Datu_ievade!$C$77:$P$87,MATCH(Aprēķins!$E48,Datu_ievade!$C$77:$C$87,0),MATCH(CONCATENATE(Aprēķins!$E$1," ",Aprēķins!$F$1),Datu_ievade!$C$77:$P$77,0)),"")</f>
        <v/>
      </c>
      <c r="X48" s="159" t="str">
        <f>IF(AND(X$11&lt;=800,X$11&gt;500,X$5&gt;0),INDEX(Datu_ievade!$C$77:$P$87,MATCH(Aprēķins!$E48,Datu_ievade!$C$77:$C$87,0),MATCH(CONCATENATE(Aprēķins!$E$1," ",Aprēķins!$F$1),Datu_ievade!$C$77:$P$77,0)),"")</f>
        <v/>
      </c>
      <c r="Y48" s="159" t="str">
        <f>IF(AND(Y$11&lt;=800,Y$11&gt;500,Y$5&gt;0),INDEX(Datu_ievade!$C$77:$P$87,MATCH(Aprēķins!$E48,Datu_ievade!$C$77:$C$87,0),MATCH(CONCATENATE(Aprēķins!$E$1," ",Aprēķins!$F$1),Datu_ievade!$C$77:$P$77,0)),"")</f>
        <v/>
      </c>
      <c r="Z48" s="159" t="str">
        <f>IF(AND(Z$11&lt;=800,Z$11&gt;500,Z$5&gt;0),INDEX(Datu_ievade!$C$77:$P$87,MATCH(Aprēķins!$E48,Datu_ievade!$C$77:$C$87,0),MATCH(CONCATENATE(Aprēķins!$E$1," ",Aprēķins!$F$1),Datu_ievade!$C$77:$P$77,0)),"")</f>
        <v/>
      </c>
      <c r="AA48" s="159" t="str">
        <f>IF(AND(AA$11&lt;=800,AA$11&gt;500,AA$5&gt;0),INDEX(Datu_ievade!$C$77:$P$87,MATCH(Aprēķins!$E48,Datu_ievade!$C$77:$C$87,0),MATCH(CONCATENATE(Aprēķins!$E$1," ",Aprēķins!$F$1),Datu_ievade!$C$77:$P$77,0)),"")</f>
        <v/>
      </c>
      <c r="AB48" s="159" t="str">
        <f>IF(AND(AB$11&lt;=800,AB$11&gt;500,AB$5&gt;0),INDEX(Datu_ievade!$C$77:$P$87,MATCH(Aprēķins!$E48,Datu_ievade!$C$77:$C$87,0),MATCH(CONCATENATE(Aprēķins!$E$1," ",Aprēķins!$F$1),Datu_ievade!$C$77:$P$77,0)),"")</f>
        <v/>
      </c>
      <c r="AC48" s="159" t="str">
        <f>IF(AND(AC$11&lt;=800,AC$11&gt;500,AC$5&gt;0),INDEX(Datu_ievade!$C$77:$P$87,MATCH(Aprēķins!$E48,Datu_ievade!$C$77:$C$87,0),MATCH(CONCATENATE(Aprēķins!$E$1," ",Aprēķins!$F$1),Datu_ievade!$C$77:$P$77,0)),"")</f>
        <v/>
      </c>
      <c r="AD48" s="159" t="str">
        <f>IF(AND(AD$11&lt;=800,AD$11&gt;500,AD$5&gt;0),INDEX(Datu_ievade!$C$77:$P$87,MATCH(Aprēķins!$E48,Datu_ievade!$C$77:$C$87,0),MATCH(CONCATENATE(Aprēķins!$E$1," ",Aprēķins!$F$1),Datu_ievade!$C$77:$P$77,0)),"")</f>
        <v/>
      </c>
      <c r="AE48" s="159" t="str">
        <f>IF(AND(AE$11&lt;=800,AE$11&gt;500,AE$5&gt;0),INDEX(Datu_ievade!$C$77:$P$87,MATCH(Aprēķins!$E48,Datu_ievade!$C$77:$C$87,0),MATCH(CONCATENATE(Aprēķins!$E$1," ",Aprēķins!$F$1),Datu_ievade!$C$77:$P$77,0)),"")</f>
        <v/>
      </c>
      <c r="AF48" s="159" t="str">
        <f>IF(AND(AF$11&lt;=800,AF$11&gt;500,AF$5&gt;0),INDEX(Datu_ievade!$C$77:$P$87,MATCH(Aprēķins!$E48,Datu_ievade!$C$77:$C$87,0),MATCH(CONCATENATE(Aprēķins!$E$1," ",Aprēķins!$F$1),Datu_ievade!$C$77:$P$77,0)),"")</f>
        <v/>
      </c>
      <c r="AG48" s="159" t="str">
        <f>IF(AND(AG$11&lt;=800,AG$11&gt;500,AG$5&gt;0),INDEX(Datu_ievade!$C$77:$P$87,MATCH(Aprēķins!$E48,Datu_ievade!$C$77:$C$87,0),MATCH(CONCATENATE(Aprēķins!$E$1," ",Aprēķins!$F$1),Datu_ievade!$C$77:$P$77,0)),"")</f>
        <v/>
      </c>
      <c r="AH48" s="159" t="str">
        <f>IF(AND(AH$11&lt;=800,AH$11&gt;500,AH$5&gt;0),INDEX(Datu_ievade!$C$77:$P$87,MATCH(Aprēķins!$E48,Datu_ievade!$C$77:$C$87,0),MATCH(CONCATENATE(Aprēķins!$E$1," ",Aprēķins!$F$1),Datu_ievade!$C$77:$P$77,0)),"")</f>
        <v/>
      </c>
      <c r="AI48" s="159" t="str">
        <f>IF(AND(AI$11&lt;=800,AI$11&gt;500,AI$5&gt;0),INDEX(Datu_ievade!$C$77:$P$87,MATCH(Aprēķins!$E48,Datu_ievade!$C$77:$C$87,0),MATCH(CONCATENATE(Aprēķins!$E$1," ",Aprēķins!$F$1),Datu_ievade!$C$77:$P$77,0)),"")</f>
        <v/>
      </c>
      <c r="AJ48" s="159" t="str">
        <f>IF(AND(AJ$11&lt;=800,AJ$11&gt;500,AJ$5&gt;0),INDEX(Datu_ievade!$C$77:$P$87,MATCH(Aprēķins!$E48,Datu_ievade!$C$77:$C$87,0),MATCH(CONCATENATE(Aprēķins!$E$1," ",Aprēķins!$F$1),Datu_ievade!$C$77:$P$77,0)),"")</f>
        <v/>
      </c>
      <c r="AK48" s="159" t="str">
        <f>IF(AND(AK$11&lt;=800,AK$11&gt;500,AK$5&gt;0),INDEX(Datu_ievade!$C$77:$P$87,MATCH(Aprēķins!$E48,Datu_ievade!$C$77:$C$87,0),MATCH(CONCATENATE(Aprēķins!$E$1," ",Aprēķins!$F$1),Datu_ievade!$C$77:$P$77,0)),"")</f>
        <v/>
      </c>
      <c r="AL48" s="159" t="str">
        <f>IF(AND(AL$11&lt;=800,AL$11&gt;500,AL$5&gt;0),INDEX(Datu_ievade!$C$77:$P$87,MATCH(Aprēķins!$E48,Datu_ievade!$C$77:$C$87,0),MATCH(CONCATENATE(Aprēķins!$E$1," ",Aprēķins!$F$1),Datu_ievade!$C$77:$P$77,0)),"")</f>
        <v/>
      </c>
      <c r="AM48" s="159" t="str">
        <f>IF(AND(AM$11&lt;=800,AM$11&gt;500,AM$5&gt;0),INDEX(Datu_ievade!$C$77:$P$87,MATCH(Aprēķins!$E48,Datu_ievade!$C$77:$C$87,0),MATCH(CONCATENATE(Aprēķins!$E$1," ",Aprēķins!$F$1),Datu_ievade!$C$77:$P$77,0)),"")</f>
        <v/>
      </c>
      <c r="AN48" s="159" t="str">
        <f>IF(AND(AN$11&lt;=800,AN$11&gt;500,AN$5&gt;0),INDEX(Datu_ievade!$C$77:$P$87,MATCH(Aprēķins!$E48,Datu_ievade!$C$77:$C$87,0),MATCH(CONCATENATE(Aprēķins!$E$1," ",Aprēķins!$F$1),Datu_ievade!$C$77:$P$77,0)),"")</f>
        <v/>
      </c>
      <c r="AO48" s="159" t="str">
        <f>IF(AND(AO$11&lt;=800,AO$11&gt;500,AO$5&gt;0),INDEX(Datu_ievade!$C$77:$P$87,MATCH(Aprēķins!$E48,Datu_ievade!$C$77:$C$87,0),MATCH(CONCATENATE(Aprēķins!$E$1," ",Aprēķins!$F$1),Datu_ievade!$C$77:$P$77,0)),"")</f>
        <v/>
      </c>
      <c r="AP48" s="159" t="str">
        <f>IF(AND(AP$11&lt;=800,AP$11&gt;500,AP$5&gt;0),INDEX(Datu_ievade!$C$77:$P$87,MATCH(Aprēķins!$E48,Datu_ievade!$C$77:$C$87,0),MATCH(CONCATENATE(Aprēķins!$E$1," ",Aprēķins!$F$1),Datu_ievade!$C$77:$P$77,0)),"")</f>
        <v/>
      </c>
      <c r="AQ48" s="159" t="str">
        <f>IF(AND(AQ$11&lt;=800,AQ$11&gt;500,AQ$5&gt;0),INDEX(Datu_ievade!$C$77:$P$87,MATCH(Aprēķins!$E48,Datu_ievade!$C$77:$C$87,0),MATCH(CONCATENATE(Aprēķins!$E$1," ",Aprēķins!$F$1),Datu_ievade!$C$77:$P$77,0)),"")</f>
        <v/>
      </c>
      <c r="AR48" s="159" t="str">
        <f>IF(AND(AR$11&lt;=800,AR$11&gt;500,AR$5&gt;0),INDEX(Datu_ievade!$C$77:$P$87,MATCH(Aprēķins!$E48,Datu_ievade!$C$77:$C$87,0),MATCH(CONCATENATE(Aprēķins!$E$1," ",Aprēķins!$F$1),Datu_ievade!$C$77:$P$77,0)),"")</f>
        <v/>
      </c>
      <c r="AS48" s="159" t="str">
        <f>IF(AND(AS$11&lt;=800,AS$11&gt;500,AS$5&gt;0),INDEX(Datu_ievade!$C$77:$P$87,MATCH(Aprēķins!$E48,Datu_ievade!$C$77:$C$87,0),MATCH(CONCATENATE(Aprēķins!$E$1," ",Aprēķins!$F$1),Datu_ievade!$C$77:$P$77,0)),"")</f>
        <v/>
      </c>
      <c r="AT48" s="159" t="str">
        <f>IF(AND(AT$11&lt;=800,AT$11&gt;500,AT$5&gt;0),INDEX(Datu_ievade!$C$77:$P$87,MATCH(Aprēķins!$E48,Datu_ievade!$C$77:$C$87,0),MATCH(CONCATENATE(Aprēķins!$E$1," ",Aprēķins!$F$1),Datu_ievade!$C$77:$P$77,0)),"")</f>
        <v/>
      </c>
      <c r="AU48" s="159" t="str">
        <f>IF(AND(AU$11&lt;=800,AU$11&gt;500,AU$5&gt;0),INDEX(Datu_ievade!$C$77:$P$87,MATCH(Aprēķins!$E48,Datu_ievade!$C$77:$C$87,0),MATCH(CONCATENATE(Aprēķins!$E$1," ",Aprēķins!$F$1),Datu_ievade!$C$77:$P$77,0)),"")</f>
        <v/>
      </c>
      <c r="AV48" s="159" t="str">
        <f>IF(AND(AV$11&lt;=800,AV$11&gt;500,AV$5&gt;0),INDEX(Datu_ievade!$C$77:$P$87,MATCH(Aprēķins!$E48,Datu_ievade!$C$77:$C$87,0),MATCH(CONCATENATE(Aprēķins!$E$1," ",Aprēķins!$F$1),Datu_ievade!$C$77:$P$77,0)),"")</f>
        <v/>
      </c>
      <c r="AW48" s="159" t="str">
        <f>IF(AND(AW$11&lt;=800,AW$11&gt;500,AW$5&gt;0),INDEX(Datu_ievade!$C$77:$P$87,MATCH(Aprēķins!$E48,Datu_ievade!$C$77:$C$87,0),MATCH(CONCATENATE(Aprēķins!$E$1," ",Aprēķins!$F$1),Datu_ievade!$C$77:$P$77,0)),"")</f>
        <v/>
      </c>
      <c r="AX48" s="159" t="str">
        <f>IF(AND(AX$11&lt;=800,AX$11&gt;500,AX$5&gt;0),INDEX(Datu_ievade!$C$77:$P$87,MATCH(Aprēķins!$E48,Datu_ievade!$C$77:$C$87,0),MATCH(CONCATENATE(Aprēķins!$E$1," ",Aprēķins!$F$1),Datu_ievade!$C$77:$P$77,0)),"")</f>
        <v/>
      </c>
      <c r="AY48" s="159" t="str">
        <f>IF(AND(AY$11&lt;=800,AY$11&gt;500,AY$5&gt;0),INDEX(Datu_ievade!$C$77:$P$87,MATCH(Aprēķins!$E48,Datu_ievade!$C$77:$C$87,0),MATCH(CONCATENATE(Aprēķins!$E$1," ",Aprēķins!$F$1),Datu_ievade!$C$77:$P$77,0)),"")</f>
        <v/>
      </c>
      <c r="AZ48" s="159" t="str">
        <f>IF(AND(AZ$11&lt;=800,AZ$11&gt;500,AZ$5&gt;0),INDEX(Datu_ievade!$C$77:$P$87,MATCH(Aprēķins!$E48,Datu_ievade!$C$77:$C$87,0),MATCH(CONCATENATE(Aprēķins!$E$1," ",Aprēķins!$F$1),Datu_ievade!$C$77:$P$77,0)),"")</f>
        <v/>
      </c>
      <c r="BA48" s="159" t="str">
        <f>IF(AND(BA$11&lt;=800,BA$11&gt;500,BA$5&gt;0),INDEX(Datu_ievade!$C$77:$P$87,MATCH(Aprēķins!$E48,Datu_ievade!$C$77:$C$87,0),MATCH(CONCATENATE(Aprēķins!$E$1," ",Aprēķins!$F$1),Datu_ievade!$C$77:$P$77,0)),"")</f>
        <v/>
      </c>
      <c r="BB48" s="159" t="str">
        <f>IF(AND(BB$11&lt;=800,BB$11&gt;500,BB$5&gt;0),INDEX(Datu_ievade!$C$77:$P$87,MATCH(Aprēķins!$E48,Datu_ievade!$C$77:$C$87,0),MATCH(CONCATENATE(Aprēķins!$E$1," ",Aprēķins!$F$1),Datu_ievade!$C$77:$P$77,0)),"")</f>
        <v/>
      </c>
      <c r="BC48" s="159" t="str">
        <f>IF(AND(BC$11&lt;=800,BC$11&gt;500,BC$5&gt;0),INDEX(Datu_ievade!$C$77:$P$87,MATCH(Aprēķins!$E48,Datu_ievade!$C$77:$C$87,0),MATCH(CONCATENATE(Aprēķins!$E$1," ",Aprēķins!$F$1),Datu_ievade!$C$77:$P$77,0)),"")</f>
        <v/>
      </c>
      <c r="BD48" s="159" t="str">
        <f>IF(AND(BD$11&lt;=800,BD$11&gt;500,BD$5&gt;0),INDEX(Datu_ievade!$C$77:$P$87,MATCH(Aprēķins!$E48,Datu_ievade!$C$77:$C$87,0),MATCH(CONCATENATE(Aprēķins!$E$1," ",Aprēķins!$F$1),Datu_ievade!$C$77:$P$77,0)),"")</f>
        <v/>
      </c>
      <c r="BE48" s="159" t="str">
        <f>IF(AND(BE$11&lt;=800,BE$11&gt;500,BE$5&gt;0),INDEX(Datu_ievade!$C$77:$P$87,MATCH(Aprēķins!$E48,Datu_ievade!$C$77:$C$87,0),MATCH(CONCATENATE(Aprēķins!$E$1," ",Aprēķins!$F$1),Datu_ievade!$C$77:$P$77,0)),"")</f>
        <v/>
      </c>
      <c r="BF48" s="159" t="str">
        <f>IF(AND(BF$11&lt;=800,BF$11&gt;500,BF$5&gt;0),INDEX(Datu_ievade!$C$77:$P$87,MATCH(Aprēķins!$E48,Datu_ievade!$C$77:$C$87,0),MATCH(CONCATENATE(Aprēķins!$E$1," ",Aprēķins!$F$1),Datu_ievade!$C$77:$P$77,0)),"")</f>
        <v/>
      </c>
    </row>
    <row r="49" spans="4:58" s="105" customFormat="1">
      <c r="E49" s="112" t="str">
        <f>Datu_ievade!C87</f>
        <v>Tet NTU abonēšanas maksa</v>
      </c>
      <c r="F49" s="109" t="s">
        <v>1</v>
      </c>
      <c r="G49" s="44"/>
      <c r="I49" s="86">
        <f>INDEX(Datu_ievade!$C$77:$P$87,MATCH(Aprēķins!$E49,Datu_ievade!$C$77:$C$87,0),MATCH(CONCATENATE(Aprēķins!$E$1," ",Aprēķins!$F$1),Datu_ievade!$C$77:$P$77,0))</f>
        <v>0</v>
      </c>
      <c r="J49" s="159">
        <f>INDEX(Datu_ievade!$C$77:$P$87,MATCH(Aprēķins!$E49,Datu_ievade!$C$77:$C$87,0),MATCH(CONCATENATE(Aprēķins!$E$1," ",Aprēķins!$F$1),Datu_ievade!$C$77:$P$77,0))</f>
        <v>0</v>
      </c>
      <c r="K49" s="159">
        <f>INDEX(Datu_ievade!$C$77:$P$87,MATCH(Aprēķins!$E49,Datu_ievade!$C$77:$C$87,0),MATCH(CONCATENATE(Aprēķins!$E$1," ",Aprēķins!$F$1),Datu_ievade!$C$77:$P$77,0))</f>
        <v>0</v>
      </c>
      <c r="L49" s="159">
        <f>INDEX(Datu_ievade!$C$77:$P$87,MATCH(Aprēķins!$E49,Datu_ievade!$C$77:$C$87,0),MATCH(CONCATENATE(Aprēķins!$E$1," ",Aprēķins!$F$1),Datu_ievade!$C$77:$P$77,0))</f>
        <v>0</v>
      </c>
      <c r="M49" s="159">
        <f>INDEX(Datu_ievade!$C$77:$P$87,MATCH(Aprēķins!$E49,Datu_ievade!$C$77:$C$87,0),MATCH(CONCATENATE(Aprēķins!$E$1," ",Aprēķins!$F$1),Datu_ievade!$C$77:$P$77,0))</f>
        <v>0</v>
      </c>
      <c r="N49" s="159">
        <f>INDEX(Datu_ievade!$C$77:$P$87,MATCH(Aprēķins!$E49,Datu_ievade!$C$77:$C$87,0),MATCH(CONCATENATE(Aprēķins!$E$1," ",Aprēķins!$F$1),Datu_ievade!$C$77:$P$77,0))</f>
        <v>0</v>
      </c>
      <c r="O49" s="159">
        <f>INDEX(Datu_ievade!$C$77:$P$87,MATCH(Aprēķins!$E49,Datu_ievade!$C$77:$C$87,0),MATCH(CONCATENATE(Aprēķins!$E$1," ",Aprēķins!$F$1),Datu_ievade!$C$77:$P$77,0))</f>
        <v>0</v>
      </c>
      <c r="P49" s="159">
        <f>INDEX(Datu_ievade!$C$77:$P$87,MATCH(Aprēķins!$E49,Datu_ievade!$C$77:$C$87,0),MATCH(CONCATENATE(Aprēķins!$E$1," ",Aprēķins!$F$1),Datu_ievade!$C$77:$P$77,0))</f>
        <v>0</v>
      </c>
      <c r="Q49" s="159">
        <f>INDEX(Datu_ievade!$C$77:$P$87,MATCH(Aprēķins!$E49,Datu_ievade!$C$77:$C$87,0),MATCH(CONCATENATE(Aprēķins!$E$1," ",Aprēķins!$F$1),Datu_ievade!$C$77:$P$77,0))</f>
        <v>0</v>
      </c>
      <c r="R49" s="159">
        <f>INDEX(Datu_ievade!$C$77:$P$87,MATCH(Aprēķins!$E49,Datu_ievade!$C$77:$C$87,0),MATCH(CONCATENATE(Aprēķins!$E$1," ",Aprēķins!$F$1),Datu_ievade!$C$77:$P$77,0))</f>
        <v>0</v>
      </c>
      <c r="S49" s="159">
        <f>INDEX(Datu_ievade!$C$77:$P$87,MATCH(Aprēķins!$E49,Datu_ievade!$C$77:$C$87,0),MATCH(CONCATENATE(Aprēķins!$E$1," ",Aprēķins!$F$1),Datu_ievade!$C$77:$P$77,0))</f>
        <v>0</v>
      </c>
      <c r="T49" s="159">
        <f>INDEX(Datu_ievade!$C$77:$P$87,MATCH(Aprēķins!$E49,Datu_ievade!$C$77:$C$87,0),MATCH(CONCATENATE(Aprēķins!$E$1," ",Aprēķins!$F$1),Datu_ievade!$C$77:$P$77,0))</f>
        <v>0</v>
      </c>
      <c r="U49" s="159">
        <f>INDEX(Datu_ievade!$C$77:$P$87,MATCH(Aprēķins!$E49,Datu_ievade!$C$77:$C$87,0),MATCH(CONCATENATE(Aprēķins!$E$1," ",Aprēķins!$F$1),Datu_ievade!$C$77:$P$77,0))</f>
        <v>0</v>
      </c>
      <c r="V49" s="159">
        <f>INDEX(Datu_ievade!$C$77:$P$87,MATCH(Aprēķins!$E49,Datu_ievade!$C$77:$C$87,0),MATCH(CONCATENATE(Aprēķins!$E$1," ",Aprēķins!$F$1),Datu_ievade!$C$77:$P$77,0))</f>
        <v>0</v>
      </c>
      <c r="W49" s="159">
        <f>INDEX(Datu_ievade!$C$77:$P$87,MATCH(Aprēķins!$E49,Datu_ievade!$C$77:$C$87,0),MATCH(CONCATENATE(Aprēķins!$E$1," ",Aprēķins!$F$1),Datu_ievade!$C$77:$P$77,0))</f>
        <v>0</v>
      </c>
      <c r="X49" s="159">
        <f>INDEX(Datu_ievade!$C$77:$P$87,MATCH(Aprēķins!$E49,Datu_ievade!$C$77:$C$87,0),MATCH(CONCATENATE(Aprēķins!$E$1," ",Aprēķins!$F$1),Datu_ievade!$C$77:$P$77,0))</f>
        <v>0</v>
      </c>
      <c r="Y49" s="159">
        <f>INDEX(Datu_ievade!$C$77:$P$87,MATCH(Aprēķins!$E49,Datu_ievade!$C$77:$C$87,0),MATCH(CONCATENATE(Aprēķins!$E$1," ",Aprēķins!$F$1),Datu_ievade!$C$77:$P$77,0))</f>
        <v>0</v>
      </c>
      <c r="Z49" s="159">
        <f>INDEX(Datu_ievade!$C$77:$P$87,MATCH(Aprēķins!$E49,Datu_ievade!$C$77:$C$87,0),MATCH(CONCATENATE(Aprēķins!$E$1," ",Aprēķins!$F$1),Datu_ievade!$C$77:$P$77,0))</f>
        <v>0</v>
      </c>
      <c r="AA49" s="159">
        <f>INDEX(Datu_ievade!$C$77:$P$87,MATCH(Aprēķins!$E49,Datu_ievade!$C$77:$C$87,0),MATCH(CONCATENATE(Aprēķins!$E$1," ",Aprēķins!$F$1),Datu_ievade!$C$77:$P$77,0))</f>
        <v>0</v>
      </c>
      <c r="AB49" s="159">
        <f>INDEX(Datu_ievade!$C$77:$P$87,MATCH(Aprēķins!$E49,Datu_ievade!$C$77:$C$87,0),MATCH(CONCATENATE(Aprēķins!$E$1," ",Aprēķins!$F$1),Datu_ievade!$C$77:$P$77,0))</f>
        <v>0</v>
      </c>
      <c r="AC49" s="159">
        <f>INDEX(Datu_ievade!$C$77:$P$87,MATCH(Aprēķins!$E49,Datu_ievade!$C$77:$C$87,0),MATCH(CONCATENATE(Aprēķins!$E$1," ",Aprēķins!$F$1),Datu_ievade!$C$77:$P$77,0))</f>
        <v>0</v>
      </c>
      <c r="AD49" s="159">
        <f>INDEX(Datu_ievade!$C$77:$P$87,MATCH(Aprēķins!$E49,Datu_ievade!$C$77:$C$87,0),MATCH(CONCATENATE(Aprēķins!$E$1," ",Aprēķins!$F$1),Datu_ievade!$C$77:$P$77,0))</f>
        <v>0</v>
      </c>
      <c r="AE49" s="159">
        <f>INDEX(Datu_ievade!$C$77:$P$87,MATCH(Aprēķins!$E49,Datu_ievade!$C$77:$C$87,0),MATCH(CONCATENATE(Aprēķins!$E$1," ",Aprēķins!$F$1),Datu_ievade!$C$77:$P$77,0))</f>
        <v>0</v>
      </c>
      <c r="AF49" s="159">
        <f>INDEX(Datu_ievade!$C$77:$P$87,MATCH(Aprēķins!$E49,Datu_ievade!$C$77:$C$87,0),MATCH(CONCATENATE(Aprēķins!$E$1," ",Aprēķins!$F$1),Datu_ievade!$C$77:$P$77,0))</f>
        <v>0</v>
      </c>
      <c r="AG49" s="159">
        <f>INDEX(Datu_ievade!$C$77:$P$87,MATCH(Aprēķins!$E49,Datu_ievade!$C$77:$C$87,0),MATCH(CONCATENATE(Aprēķins!$E$1," ",Aprēķins!$F$1),Datu_ievade!$C$77:$P$77,0))</f>
        <v>0</v>
      </c>
      <c r="AH49" s="159">
        <f>INDEX(Datu_ievade!$C$77:$P$87,MATCH(Aprēķins!$E49,Datu_ievade!$C$77:$C$87,0),MATCH(CONCATENATE(Aprēķins!$E$1," ",Aprēķins!$F$1),Datu_ievade!$C$77:$P$77,0))</f>
        <v>0</v>
      </c>
      <c r="AI49" s="159">
        <f>INDEX(Datu_ievade!$C$77:$P$87,MATCH(Aprēķins!$E49,Datu_ievade!$C$77:$C$87,0),MATCH(CONCATENATE(Aprēķins!$E$1," ",Aprēķins!$F$1),Datu_ievade!$C$77:$P$77,0))</f>
        <v>0</v>
      </c>
      <c r="AJ49" s="159">
        <f>INDEX(Datu_ievade!$C$77:$P$87,MATCH(Aprēķins!$E49,Datu_ievade!$C$77:$C$87,0),MATCH(CONCATENATE(Aprēķins!$E$1," ",Aprēķins!$F$1),Datu_ievade!$C$77:$P$77,0))</f>
        <v>0</v>
      </c>
      <c r="AK49" s="159">
        <f>INDEX(Datu_ievade!$C$77:$P$87,MATCH(Aprēķins!$E49,Datu_ievade!$C$77:$C$87,0),MATCH(CONCATENATE(Aprēķins!$E$1," ",Aprēķins!$F$1),Datu_ievade!$C$77:$P$77,0))</f>
        <v>0</v>
      </c>
      <c r="AL49" s="159">
        <f>INDEX(Datu_ievade!$C$77:$P$87,MATCH(Aprēķins!$E49,Datu_ievade!$C$77:$C$87,0),MATCH(CONCATENATE(Aprēķins!$E$1," ",Aprēķins!$F$1),Datu_ievade!$C$77:$P$77,0))</f>
        <v>0</v>
      </c>
      <c r="AM49" s="159">
        <f>INDEX(Datu_ievade!$C$77:$P$87,MATCH(Aprēķins!$E49,Datu_ievade!$C$77:$C$87,0),MATCH(CONCATENATE(Aprēķins!$E$1," ",Aprēķins!$F$1),Datu_ievade!$C$77:$P$77,0))</f>
        <v>0</v>
      </c>
      <c r="AN49" s="159">
        <f>INDEX(Datu_ievade!$C$77:$P$87,MATCH(Aprēķins!$E49,Datu_ievade!$C$77:$C$87,0),MATCH(CONCATENATE(Aprēķins!$E$1," ",Aprēķins!$F$1),Datu_ievade!$C$77:$P$77,0))</f>
        <v>0</v>
      </c>
      <c r="AO49" s="159">
        <f>INDEX(Datu_ievade!$C$77:$P$87,MATCH(Aprēķins!$E49,Datu_ievade!$C$77:$C$87,0),MATCH(CONCATENATE(Aprēķins!$E$1," ",Aprēķins!$F$1),Datu_ievade!$C$77:$P$77,0))</f>
        <v>0</v>
      </c>
      <c r="AP49" s="159">
        <f>INDEX(Datu_ievade!$C$77:$P$87,MATCH(Aprēķins!$E49,Datu_ievade!$C$77:$C$87,0),MATCH(CONCATENATE(Aprēķins!$E$1," ",Aprēķins!$F$1),Datu_ievade!$C$77:$P$77,0))</f>
        <v>0</v>
      </c>
      <c r="AQ49" s="159">
        <f>INDEX(Datu_ievade!$C$77:$P$87,MATCH(Aprēķins!$E49,Datu_ievade!$C$77:$C$87,0),MATCH(CONCATENATE(Aprēķins!$E$1," ",Aprēķins!$F$1),Datu_ievade!$C$77:$P$77,0))</f>
        <v>0</v>
      </c>
      <c r="AR49" s="159">
        <f>INDEX(Datu_ievade!$C$77:$P$87,MATCH(Aprēķins!$E49,Datu_ievade!$C$77:$C$87,0),MATCH(CONCATENATE(Aprēķins!$E$1," ",Aprēķins!$F$1),Datu_ievade!$C$77:$P$77,0))</f>
        <v>0</v>
      </c>
      <c r="AS49" s="159">
        <f>INDEX(Datu_ievade!$C$77:$P$87,MATCH(Aprēķins!$E49,Datu_ievade!$C$77:$C$87,0),MATCH(CONCATENATE(Aprēķins!$E$1," ",Aprēķins!$F$1),Datu_ievade!$C$77:$P$77,0))</f>
        <v>0</v>
      </c>
      <c r="AT49" s="159">
        <f>INDEX(Datu_ievade!$C$77:$P$87,MATCH(Aprēķins!$E49,Datu_ievade!$C$77:$C$87,0),MATCH(CONCATENATE(Aprēķins!$E$1," ",Aprēķins!$F$1),Datu_ievade!$C$77:$P$77,0))</f>
        <v>0</v>
      </c>
      <c r="AU49" s="159">
        <f>INDEX(Datu_ievade!$C$77:$P$87,MATCH(Aprēķins!$E49,Datu_ievade!$C$77:$C$87,0),MATCH(CONCATENATE(Aprēķins!$E$1," ",Aprēķins!$F$1),Datu_ievade!$C$77:$P$77,0))</f>
        <v>0</v>
      </c>
      <c r="AV49" s="159">
        <f>INDEX(Datu_ievade!$C$77:$P$87,MATCH(Aprēķins!$E49,Datu_ievade!$C$77:$C$87,0),MATCH(CONCATENATE(Aprēķins!$E$1," ",Aprēķins!$F$1),Datu_ievade!$C$77:$P$77,0))</f>
        <v>0</v>
      </c>
      <c r="AW49" s="159">
        <f>INDEX(Datu_ievade!$C$77:$P$87,MATCH(Aprēķins!$E49,Datu_ievade!$C$77:$C$87,0),MATCH(CONCATENATE(Aprēķins!$E$1," ",Aprēķins!$F$1),Datu_ievade!$C$77:$P$77,0))</f>
        <v>0</v>
      </c>
      <c r="AX49" s="159">
        <f>INDEX(Datu_ievade!$C$77:$P$87,MATCH(Aprēķins!$E49,Datu_ievade!$C$77:$C$87,0),MATCH(CONCATENATE(Aprēķins!$E$1," ",Aprēķins!$F$1),Datu_ievade!$C$77:$P$77,0))</f>
        <v>0</v>
      </c>
      <c r="AY49" s="159">
        <f>INDEX(Datu_ievade!$C$77:$P$87,MATCH(Aprēķins!$E49,Datu_ievade!$C$77:$C$87,0),MATCH(CONCATENATE(Aprēķins!$E$1," ",Aprēķins!$F$1),Datu_ievade!$C$77:$P$77,0))</f>
        <v>0</v>
      </c>
      <c r="AZ49" s="159">
        <f>INDEX(Datu_ievade!$C$77:$P$87,MATCH(Aprēķins!$E49,Datu_ievade!$C$77:$C$87,0),MATCH(CONCATENATE(Aprēķins!$E$1," ",Aprēķins!$F$1),Datu_ievade!$C$77:$P$77,0))</f>
        <v>0</v>
      </c>
      <c r="BA49" s="159">
        <f>INDEX(Datu_ievade!$C$77:$P$87,MATCH(Aprēķins!$E49,Datu_ievade!$C$77:$C$87,0),MATCH(CONCATENATE(Aprēķins!$E$1," ",Aprēķins!$F$1),Datu_ievade!$C$77:$P$77,0))</f>
        <v>0</v>
      </c>
      <c r="BB49" s="159">
        <f>INDEX(Datu_ievade!$C$77:$P$87,MATCH(Aprēķins!$E49,Datu_ievade!$C$77:$C$87,0),MATCH(CONCATENATE(Aprēķins!$E$1," ",Aprēķins!$F$1),Datu_ievade!$C$77:$P$77,0))</f>
        <v>0</v>
      </c>
      <c r="BC49" s="159">
        <f>INDEX(Datu_ievade!$C$77:$P$87,MATCH(Aprēķins!$E49,Datu_ievade!$C$77:$C$87,0),MATCH(CONCATENATE(Aprēķins!$E$1," ",Aprēķins!$F$1),Datu_ievade!$C$77:$P$77,0))</f>
        <v>0</v>
      </c>
      <c r="BD49" s="159">
        <f>INDEX(Datu_ievade!$C$77:$P$87,MATCH(Aprēķins!$E49,Datu_ievade!$C$77:$C$87,0),MATCH(CONCATENATE(Aprēķins!$E$1," ",Aprēķins!$F$1),Datu_ievade!$C$77:$P$77,0))</f>
        <v>0</v>
      </c>
      <c r="BE49" s="159">
        <f>INDEX(Datu_ievade!$C$77:$P$87,MATCH(Aprēķins!$E49,Datu_ievade!$C$77:$C$87,0),MATCH(CONCATENATE(Aprēķins!$E$1," ",Aprēķins!$F$1),Datu_ievade!$C$77:$P$77,0))</f>
        <v>0</v>
      </c>
      <c r="BF49" s="159">
        <f>INDEX(Datu_ievade!$C$77:$P$87,MATCH(Aprēķins!$E49,Datu_ievade!$C$77:$C$87,0),MATCH(CONCATENATE(Aprēķins!$E$1," ",Aprēķins!$F$1),Datu_ievade!$C$77:$P$77,0))</f>
        <v>0</v>
      </c>
    </row>
    <row r="50" spans="4:58">
      <c r="G50" s="44"/>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91"/>
      <c r="BF50" s="91"/>
    </row>
    <row r="51" spans="4:58">
      <c r="D51" t="s">
        <v>872</v>
      </c>
      <c r="F51" s="109" t="s">
        <v>1</v>
      </c>
      <c r="G51" s="44"/>
      <c r="I51" s="90">
        <f t="shared" ref="I51:AN51" si="57">SUM(I40:I49)</f>
        <v>0</v>
      </c>
      <c r="J51" s="90">
        <f t="shared" si="57"/>
        <v>0</v>
      </c>
      <c r="K51" s="90">
        <f t="shared" si="57"/>
        <v>0</v>
      </c>
      <c r="L51" s="90">
        <f t="shared" si="57"/>
        <v>0</v>
      </c>
      <c r="M51" s="90">
        <f t="shared" si="57"/>
        <v>0</v>
      </c>
      <c r="N51" s="90">
        <f t="shared" si="57"/>
        <v>0</v>
      </c>
      <c r="O51" s="90">
        <f t="shared" si="57"/>
        <v>0</v>
      </c>
      <c r="P51" s="90">
        <f t="shared" si="57"/>
        <v>0</v>
      </c>
      <c r="Q51" s="90">
        <f t="shared" si="57"/>
        <v>0</v>
      </c>
      <c r="R51" s="90">
        <f t="shared" si="57"/>
        <v>0</v>
      </c>
      <c r="S51" s="90">
        <f t="shared" si="57"/>
        <v>0</v>
      </c>
      <c r="T51" s="90">
        <f t="shared" si="57"/>
        <v>0</v>
      </c>
      <c r="U51" s="90">
        <f t="shared" si="57"/>
        <v>0</v>
      </c>
      <c r="V51" s="90">
        <f t="shared" si="57"/>
        <v>0</v>
      </c>
      <c r="W51" s="90">
        <f t="shared" si="57"/>
        <v>0</v>
      </c>
      <c r="X51" s="90">
        <f t="shared" si="57"/>
        <v>0</v>
      </c>
      <c r="Y51" s="90">
        <f t="shared" si="57"/>
        <v>0</v>
      </c>
      <c r="Z51" s="90">
        <f t="shared" si="57"/>
        <v>0</v>
      </c>
      <c r="AA51" s="90">
        <f t="shared" si="57"/>
        <v>0</v>
      </c>
      <c r="AB51" s="90">
        <f t="shared" si="57"/>
        <v>0</v>
      </c>
      <c r="AC51" s="90">
        <f t="shared" si="57"/>
        <v>0</v>
      </c>
      <c r="AD51" s="90">
        <f t="shared" si="57"/>
        <v>0</v>
      </c>
      <c r="AE51" s="90">
        <f t="shared" si="57"/>
        <v>0</v>
      </c>
      <c r="AF51" s="90">
        <f t="shared" si="57"/>
        <v>0</v>
      </c>
      <c r="AG51" s="90">
        <f t="shared" si="57"/>
        <v>0</v>
      </c>
      <c r="AH51" s="90">
        <f t="shared" si="57"/>
        <v>0</v>
      </c>
      <c r="AI51" s="90">
        <f t="shared" si="57"/>
        <v>0</v>
      </c>
      <c r="AJ51" s="90">
        <f t="shared" si="57"/>
        <v>0</v>
      </c>
      <c r="AK51" s="90">
        <f t="shared" si="57"/>
        <v>0</v>
      </c>
      <c r="AL51" s="90">
        <f t="shared" si="57"/>
        <v>0</v>
      </c>
      <c r="AM51" s="90">
        <f t="shared" si="57"/>
        <v>0</v>
      </c>
      <c r="AN51" s="90">
        <f t="shared" si="57"/>
        <v>0</v>
      </c>
      <c r="AO51" s="90">
        <f t="shared" ref="AO51:BF51" si="58">SUM(AO40:AO49)</f>
        <v>0</v>
      </c>
      <c r="AP51" s="90">
        <f t="shared" si="58"/>
        <v>0</v>
      </c>
      <c r="AQ51" s="90">
        <f t="shared" si="58"/>
        <v>0</v>
      </c>
      <c r="AR51" s="90">
        <f t="shared" si="58"/>
        <v>0</v>
      </c>
      <c r="AS51" s="90">
        <f t="shared" si="58"/>
        <v>0</v>
      </c>
      <c r="AT51" s="90">
        <f t="shared" si="58"/>
        <v>0</v>
      </c>
      <c r="AU51" s="90">
        <f t="shared" si="58"/>
        <v>0</v>
      </c>
      <c r="AV51" s="90">
        <f t="shared" si="58"/>
        <v>0</v>
      </c>
      <c r="AW51" s="90">
        <f t="shared" si="58"/>
        <v>0</v>
      </c>
      <c r="AX51" s="90">
        <f t="shared" si="58"/>
        <v>0</v>
      </c>
      <c r="AY51" s="90">
        <f t="shared" si="58"/>
        <v>0</v>
      </c>
      <c r="AZ51" s="90">
        <f t="shared" si="58"/>
        <v>0</v>
      </c>
      <c r="BA51" s="90">
        <f t="shared" si="58"/>
        <v>0</v>
      </c>
      <c r="BB51" s="90">
        <f t="shared" si="58"/>
        <v>0</v>
      </c>
      <c r="BC51" s="90">
        <f t="shared" si="58"/>
        <v>0</v>
      </c>
      <c r="BD51" s="90">
        <f t="shared" si="58"/>
        <v>0</v>
      </c>
      <c r="BE51" s="90">
        <f t="shared" si="58"/>
        <v>0</v>
      </c>
      <c r="BF51" s="90">
        <f t="shared" si="58"/>
        <v>0</v>
      </c>
    </row>
    <row r="52" spans="4:58" s="31" customFormat="1">
      <c r="F52" s="34"/>
      <c r="G52" s="27"/>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c r="BE52" s="91"/>
      <c r="BF52" s="91"/>
    </row>
    <row r="53" spans="4:58">
      <c r="D53" t="s">
        <v>873</v>
      </c>
      <c r="F53" s="73"/>
      <c r="G53" s="44"/>
      <c r="H53" s="19"/>
      <c r="I53" s="1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row>
    <row r="54" spans="4:58">
      <c r="E54" t="str">
        <f>Datu_ievade!C92</f>
        <v>Tehniskā novērtējuma cena</v>
      </c>
      <c r="F54" s="109" t="s">
        <v>1</v>
      </c>
      <c r="G54" s="91"/>
      <c r="H54" s="34"/>
      <c r="I54" s="86">
        <f>INDEX(Datu_ievade!$C$91:$P$102,MATCH(Aprēķins!$E54,Datu_ievade!$C$91:$C$102,0),MATCH(CONCATENATE(Aprēķins!$E$1," ",Aprēķins!$F$1),Datu_ievade!$C$91:$P$91,0))</f>
        <v>0</v>
      </c>
      <c r="J54" s="159">
        <f>INDEX(Datu_ievade!$C$91:$P$102,MATCH(Aprēķins!$E54,Datu_ievade!$C$91:$C$102,0),MATCH(CONCATENATE(Aprēķins!$E$1," ",Aprēķins!$F$1),Datu_ievade!$C$91:$P$91,0))</f>
        <v>0</v>
      </c>
      <c r="K54" s="159">
        <f>INDEX(Datu_ievade!$C$91:$P$102,MATCH(Aprēķins!$E54,Datu_ievade!$C$91:$C$102,0),MATCH(CONCATENATE(Aprēķins!$E$1," ",Aprēķins!$F$1),Datu_ievade!$C$91:$P$91,0))</f>
        <v>0</v>
      </c>
      <c r="L54" s="159">
        <f>INDEX(Datu_ievade!$C$91:$P$102,MATCH(Aprēķins!$E54,Datu_ievade!$C$91:$C$102,0),MATCH(CONCATENATE(Aprēķins!$E$1," ",Aprēķins!$F$1),Datu_ievade!$C$91:$P$91,0))</f>
        <v>0</v>
      </c>
      <c r="M54" s="159">
        <f>INDEX(Datu_ievade!$C$91:$P$102,MATCH(Aprēķins!$E54,Datu_ievade!$C$91:$C$102,0),MATCH(CONCATENATE(Aprēķins!$E$1," ",Aprēķins!$F$1),Datu_ievade!$C$91:$P$91,0))</f>
        <v>0</v>
      </c>
      <c r="N54" s="159">
        <f>INDEX(Datu_ievade!$C$91:$P$102,MATCH(Aprēķins!$E54,Datu_ievade!$C$91:$C$102,0),MATCH(CONCATENATE(Aprēķins!$E$1," ",Aprēķins!$F$1),Datu_ievade!$C$91:$P$91,0))</f>
        <v>0</v>
      </c>
      <c r="O54" s="159">
        <f>INDEX(Datu_ievade!$C$91:$P$102,MATCH(Aprēķins!$E54,Datu_ievade!$C$91:$C$102,0),MATCH(CONCATENATE(Aprēķins!$E$1," ",Aprēķins!$F$1),Datu_ievade!$C$91:$P$91,0))</f>
        <v>0</v>
      </c>
      <c r="P54" s="159">
        <f>INDEX(Datu_ievade!$C$91:$P$102,MATCH(Aprēķins!$E54,Datu_ievade!$C$91:$C$102,0),MATCH(CONCATENATE(Aprēķins!$E$1," ",Aprēķins!$F$1),Datu_ievade!$C$91:$P$91,0))</f>
        <v>0</v>
      </c>
      <c r="Q54" s="159">
        <f>INDEX(Datu_ievade!$C$91:$P$102,MATCH(Aprēķins!$E54,Datu_ievade!$C$91:$C$102,0),MATCH(CONCATENATE(Aprēķins!$E$1," ",Aprēķins!$F$1),Datu_ievade!$C$91:$P$91,0))</f>
        <v>0</v>
      </c>
      <c r="R54" s="159">
        <f>INDEX(Datu_ievade!$C$91:$P$102,MATCH(Aprēķins!$E54,Datu_ievade!$C$91:$C$102,0),MATCH(CONCATENATE(Aprēķins!$E$1," ",Aprēķins!$F$1),Datu_ievade!$C$91:$P$91,0))</f>
        <v>0</v>
      </c>
      <c r="S54" s="159">
        <f>INDEX(Datu_ievade!$C$91:$P$102,MATCH(Aprēķins!$E54,Datu_ievade!$C$91:$C$102,0),MATCH(CONCATENATE(Aprēķins!$E$1," ",Aprēķins!$F$1),Datu_ievade!$C$91:$P$91,0))</f>
        <v>0</v>
      </c>
      <c r="T54" s="159">
        <f>INDEX(Datu_ievade!$C$91:$P$102,MATCH(Aprēķins!$E54,Datu_ievade!$C$91:$C$102,0),MATCH(CONCATENATE(Aprēķins!$E$1," ",Aprēķins!$F$1),Datu_ievade!$C$91:$P$91,0))</f>
        <v>0</v>
      </c>
      <c r="U54" s="159">
        <f>INDEX(Datu_ievade!$C$91:$P$102,MATCH(Aprēķins!$E54,Datu_ievade!$C$91:$C$102,0),MATCH(CONCATENATE(Aprēķins!$E$1," ",Aprēķins!$F$1),Datu_ievade!$C$91:$P$91,0))</f>
        <v>0</v>
      </c>
      <c r="V54" s="159">
        <f>INDEX(Datu_ievade!$C$91:$P$102,MATCH(Aprēķins!$E54,Datu_ievade!$C$91:$C$102,0),MATCH(CONCATENATE(Aprēķins!$E$1," ",Aprēķins!$F$1),Datu_ievade!$C$91:$P$91,0))</f>
        <v>0</v>
      </c>
      <c r="W54" s="159">
        <f>INDEX(Datu_ievade!$C$91:$P$102,MATCH(Aprēķins!$E54,Datu_ievade!$C$91:$C$102,0),MATCH(CONCATENATE(Aprēķins!$E$1," ",Aprēķins!$F$1),Datu_ievade!$C$91:$P$91,0))</f>
        <v>0</v>
      </c>
      <c r="X54" s="159">
        <f>INDEX(Datu_ievade!$C$91:$P$102,MATCH(Aprēķins!$E54,Datu_ievade!$C$91:$C$102,0),MATCH(CONCATENATE(Aprēķins!$E$1," ",Aprēķins!$F$1),Datu_ievade!$C$91:$P$91,0))</f>
        <v>0</v>
      </c>
      <c r="Y54" s="159">
        <f>INDEX(Datu_ievade!$C$91:$P$102,MATCH(Aprēķins!$E54,Datu_ievade!$C$91:$C$102,0),MATCH(CONCATENATE(Aprēķins!$E$1," ",Aprēķins!$F$1),Datu_ievade!$C$91:$P$91,0))</f>
        <v>0</v>
      </c>
      <c r="Z54" s="159">
        <f>INDEX(Datu_ievade!$C$91:$P$102,MATCH(Aprēķins!$E54,Datu_ievade!$C$91:$C$102,0),MATCH(CONCATENATE(Aprēķins!$E$1," ",Aprēķins!$F$1),Datu_ievade!$C$91:$P$91,0))</f>
        <v>0</v>
      </c>
      <c r="AA54" s="159">
        <f>INDEX(Datu_ievade!$C$91:$P$102,MATCH(Aprēķins!$E54,Datu_ievade!$C$91:$C$102,0),MATCH(CONCATENATE(Aprēķins!$E$1," ",Aprēķins!$F$1),Datu_ievade!$C$91:$P$91,0))</f>
        <v>0</v>
      </c>
      <c r="AB54" s="159">
        <f>INDEX(Datu_ievade!$C$91:$P$102,MATCH(Aprēķins!$E54,Datu_ievade!$C$91:$C$102,0),MATCH(CONCATENATE(Aprēķins!$E$1," ",Aprēķins!$F$1),Datu_ievade!$C$91:$P$91,0))</f>
        <v>0</v>
      </c>
      <c r="AC54" s="159">
        <f>INDEX(Datu_ievade!$C$91:$P$102,MATCH(Aprēķins!$E54,Datu_ievade!$C$91:$C$102,0),MATCH(CONCATENATE(Aprēķins!$E$1," ",Aprēķins!$F$1),Datu_ievade!$C$91:$P$91,0))</f>
        <v>0</v>
      </c>
      <c r="AD54" s="159">
        <f>INDEX(Datu_ievade!$C$91:$P$102,MATCH(Aprēķins!$E54,Datu_ievade!$C$91:$C$102,0),MATCH(CONCATENATE(Aprēķins!$E$1," ",Aprēķins!$F$1),Datu_ievade!$C$91:$P$91,0))</f>
        <v>0</v>
      </c>
      <c r="AE54" s="159">
        <f>INDEX(Datu_ievade!$C$91:$P$102,MATCH(Aprēķins!$E54,Datu_ievade!$C$91:$C$102,0),MATCH(CONCATENATE(Aprēķins!$E$1," ",Aprēķins!$F$1),Datu_ievade!$C$91:$P$91,0))</f>
        <v>0</v>
      </c>
      <c r="AF54" s="159">
        <f>INDEX(Datu_ievade!$C$91:$P$102,MATCH(Aprēķins!$E54,Datu_ievade!$C$91:$C$102,0),MATCH(CONCATENATE(Aprēķins!$E$1," ",Aprēķins!$F$1),Datu_ievade!$C$91:$P$91,0))</f>
        <v>0</v>
      </c>
      <c r="AG54" s="159">
        <f>INDEX(Datu_ievade!$C$91:$P$102,MATCH(Aprēķins!$E54,Datu_ievade!$C$91:$C$102,0),MATCH(CONCATENATE(Aprēķins!$E$1," ",Aprēķins!$F$1),Datu_ievade!$C$91:$P$91,0))</f>
        <v>0</v>
      </c>
      <c r="AH54" s="159">
        <f>INDEX(Datu_ievade!$C$91:$P$102,MATCH(Aprēķins!$E54,Datu_ievade!$C$91:$C$102,0),MATCH(CONCATENATE(Aprēķins!$E$1," ",Aprēķins!$F$1),Datu_ievade!$C$91:$P$91,0))</f>
        <v>0</v>
      </c>
      <c r="AI54" s="159">
        <f>INDEX(Datu_ievade!$C$91:$P$102,MATCH(Aprēķins!$E54,Datu_ievade!$C$91:$C$102,0),MATCH(CONCATENATE(Aprēķins!$E$1," ",Aprēķins!$F$1),Datu_ievade!$C$91:$P$91,0))</f>
        <v>0</v>
      </c>
      <c r="AJ54" s="159">
        <f>INDEX(Datu_ievade!$C$91:$P$102,MATCH(Aprēķins!$E54,Datu_ievade!$C$91:$C$102,0),MATCH(CONCATENATE(Aprēķins!$E$1," ",Aprēķins!$F$1),Datu_ievade!$C$91:$P$91,0))</f>
        <v>0</v>
      </c>
      <c r="AK54" s="159">
        <f>INDEX(Datu_ievade!$C$91:$P$102,MATCH(Aprēķins!$E54,Datu_ievade!$C$91:$C$102,0),MATCH(CONCATENATE(Aprēķins!$E$1," ",Aprēķins!$F$1),Datu_ievade!$C$91:$P$91,0))</f>
        <v>0</v>
      </c>
      <c r="AL54" s="159">
        <f>INDEX(Datu_ievade!$C$91:$P$102,MATCH(Aprēķins!$E54,Datu_ievade!$C$91:$C$102,0),MATCH(CONCATENATE(Aprēķins!$E$1," ",Aprēķins!$F$1),Datu_ievade!$C$91:$P$91,0))</f>
        <v>0</v>
      </c>
      <c r="AM54" s="159">
        <f>INDEX(Datu_ievade!$C$91:$P$102,MATCH(Aprēķins!$E54,Datu_ievade!$C$91:$C$102,0),MATCH(CONCATENATE(Aprēķins!$E$1," ",Aprēķins!$F$1),Datu_ievade!$C$91:$P$91,0))</f>
        <v>0</v>
      </c>
      <c r="AN54" s="159">
        <f>INDEX(Datu_ievade!$C$91:$P$102,MATCH(Aprēķins!$E54,Datu_ievade!$C$91:$C$102,0),MATCH(CONCATENATE(Aprēķins!$E$1," ",Aprēķins!$F$1),Datu_ievade!$C$91:$P$91,0))</f>
        <v>0</v>
      </c>
      <c r="AO54" s="159">
        <f>INDEX(Datu_ievade!$C$91:$P$102,MATCH(Aprēķins!$E54,Datu_ievade!$C$91:$C$102,0),MATCH(CONCATENATE(Aprēķins!$E$1," ",Aprēķins!$F$1),Datu_ievade!$C$91:$P$91,0))</f>
        <v>0</v>
      </c>
      <c r="AP54" s="159">
        <f>INDEX(Datu_ievade!$C$91:$P$102,MATCH(Aprēķins!$E54,Datu_ievade!$C$91:$C$102,0),MATCH(CONCATENATE(Aprēķins!$E$1," ",Aprēķins!$F$1),Datu_ievade!$C$91:$P$91,0))</f>
        <v>0</v>
      </c>
      <c r="AQ54" s="159">
        <f>INDEX(Datu_ievade!$C$91:$P$102,MATCH(Aprēķins!$E54,Datu_ievade!$C$91:$C$102,0),MATCH(CONCATENATE(Aprēķins!$E$1," ",Aprēķins!$F$1),Datu_ievade!$C$91:$P$91,0))</f>
        <v>0</v>
      </c>
      <c r="AR54" s="159">
        <f>INDEX(Datu_ievade!$C$91:$P$102,MATCH(Aprēķins!$E54,Datu_ievade!$C$91:$C$102,0),MATCH(CONCATENATE(Aprēķins!$E$1," ",Aprēķins!$F$1),Datu_ievade!$C$91:$P$91,0))</f>
        <v>0</v>
      </c>
      <c r="AS54" s="159">
        <f>INDEX(Datu_ievade!$C$91:$P$102,MATCH(Aprēķins!$E54,Datu_ievade!$C$91:$C$102,0),MATCH(CONCATENATE(Aprēķins!$E$1," ",Aprēķins!$F$1),Datu_ievade!$C$91:$P$91,0))</f>
        <v>0</v>
      </c>
      <c r="AT54" s="159">
        <f>INDEX(Datu_ievade!$C$91:$P$102,MATCH(Aprēķins!$E54,Datu_ievade!$C$91:$C$102,0),MATCH(CONCATENATE(Aprēķins!$E$1," ",Aprēķins!$F$1),Datu_ievade!$C$91:$P$91,0))</f>
        <v>0</v>
      </c>
      <c r="AU54" s="159">
        <f>INDEX(Datu_ievade!$C$91:$P$102,MATCH(Aprēķins!$E54,Datu_ievade!$C$91:$C$102,0),MATCH(CONCATENATE(Aprēķins!$E$1," ",Aprēķins!$F$1),Datu_ievade!$C$91:$P$91,0))</f>
        <v>0</v>
      </c>
      <c r="AV54" s="159">
        <f>INDEX(Datu_ievade!$C$91:$P$102,MATCH(Aprēķins!$E54,Datu_ievade!$C$91:$C$102,0),MATCH(CONCATENATE(Aprēķins!$E$1," ",Aprēķins!$F$1),Datu_ievade!$C$91:$P$91,0))</f>
        <v>0</v>
      </c>
      <c r="AW54" s="159">
        <f>INDEX(Datu_ievade!$C$91:$P$102,MATCH(Aprēķins!$E54,Datu_ievade!$C$91:$C$102,0),MATCH(CONCATENATE(Aprēķins!$E$1," ",Aprēķins!$F$1),Datu_ievade!$C$91:$P$91,0))</f>
        <v>0</v>
      </c>
      <c r="AX54" s="159">
        <f>INDEX(Datu_ievade!$C$91:$P$102,MATCH(Aprēķins!$E54,Datu_ievade!$C$91:$C$102,0),MATCH(CONCATENATE(Aprēķins!$E$1," ",Aprēķins!$F$1),Datu_ievade!$C$91:$P$91,0))</f>
        <v>0</v>
      </c>
      <c r="AY54" s="159">
        <f>INDEX(Datu_ievade!$C$91:$P$102,MATCH(Aprēķins!$E54,Datu_ievade!$C$91:$C$102,0),MATCH(CONCATENATE(Aprēķins!$E$1," ",Aprēķins!$F$1),Datu_ievade!$C$91:$P$91,0))</f>
        <v>0</v>
      </c>
      <c r="AZ54" s="159">
        <f>INDEX(Datu_ievade!$C$91:$P$102,MATCH(Aprēķins!$E54,Datu_ievade!$C$91:$C$102,0),MATCH(CONCATENATE(Aprēķins!$E$1," ",Aprēķins!$F$1),Datu_ievade!$C$91:$P$91,0))</f>
        <v>0</v>
      </c>
      <c r="BA54" s="159">
        <f>INDEX(Datu_ievade!$C$91:$P$102,MATCH(Aprēķins!$E54,Datu_ievade!$C$91:$C$102,0),MATCH(CONCATENATE(Aprēķins!$E$1," ",Aprēķins!$F$1),Datu_ievade!$C$91:$P$91,0))</f>
        <v>0</v>
      </c>
      <c r="BB54" s="159">
        <f>INDEX(Datu_ievade!$C$91:$P$102,MATCH(Aprēķins!$E54,Datu_ievade!$C$91:$C$102,0),MATCH(CONCATENATE(Aprēķins!$E$1," ",Aprēķins!$F$1),Datu_ievade!$C$91:$P$91,0))</f>
        <v>0</v>
      </c>
      <c r="BC54" s="159">
        <f>INDEX(Datu_ievade!$C$91:$P$102,MATCH(Aprēķins!$E54,Datu_ievade!$C$91:$C$102,0),MATCH(CONCATENATE(Aprēķins!$E$1," ",Aprēķins!$F$1),Datu_ievade!$C$91:$P$91,0))</f>
        <v>0</v>
      </c>
      <c r="BD54" s="159">
        <f>INDEX(Datu_ievade!$C$91:$P$102,MATCH(Aprēķins!$E54,Datu_ievade!$C$91:$C$102,0),MATCH(CONCATENATE(Aprēķins!$E$1," ",Aprēķins!$F$1),Datu_ievade!$C$91:$P$91,0))</f>
        <v>0</v>
      </c>
      <c r="BE54" s="159">
        <f>INDEX(Datu_ievade!$C$91:$P$102,MATCH(Aprēķins!$E54,Datu_ievade!$C$91:$C$102,0),MATCH(CONCATENATE(Aprēķins!$E$1," ",Aprēķins!$F$1),Datu_ievade!$C$91:$P$91,0))</f>
        <v>0</v>
      </c>
      <c r="BF54" s="159">
        <f>INDEX(Datu_ievade!$C$91:$P$102,MATCH(Aprēķins!$E54,Datu_ievade!$C$91:$C$102,0),MATCH(CONCATENATE(Aprēķins!$E$1," ",Aprēķins!$F$1),Datu_ievade!$C$91:$P$91,0))</f>
        <v>0</v>
      </c>
    </row>
    <row r="55" spans="4:58">
      <c r="E55" s="105" t="str">
        <f>Datu_ievade!C93</f>
        <v>Teorētiskā tehniskā novērtējuma cena</v>
      </c>
      <c r="F55" s="19" t="s">
        <v>1</v>
      </c>
      <c r="G55" s="91"/>
      <c r="H55" s="98"/>
      <c r="I55" s="86">
        <f>INDEX(Datu_ievade!$C$91:$P$102,MATCH(Aprēķins!$E55,Datu_ievade!$C$91:$C$102,0),MATCH(CONCATENATE(Aprēķins!$E$1," ",Aprēķins!$F$1),Datu_ievade!$C$91:$P$91,0))</f>
        <v>0</v>
      </c>
      <c r="J55" s="159">
        <f>INDEX(Datu_ievade!$C$91:$P$102,MATCH(Aprēķins!$E55,Datu_ievade!$C$91:$C$102,0),MATCH(CONCATENATE(Aprēķins!$E$1," ",Aprēķins!$F$1),Datu_ievade!$C$91:$P$91,0))</f>
        <v>0</v>
      </c>
      <c r="K55" s="159">
        <f>INDEX(Datu_ievade!$C$91:$P$102,MATCH(Aprēķins!$E55,Datu_ievade!$C$91:$C$102,0),MATCH(CONCATENATE(Aprēķins!$E$1," ",Aprēķins!$F$1),Datu_ievade!$C$91:$P$91,0))</f>
        <v>0</v>
      </c>
      <c r="L55" s="159">
        <f>INDEX(Datu_ievade!$C$91:$P$102,MATCH(Aprēķins!$E55,Datu_ievade!$C$91:$C$102,0),MATCH(CONCATENATE(Aprēķins!$E$1," ",Aprēķins!$F$1),Datu_ievade!$C$91:$P$91,0))</f>
        <v>0</v>
      </c>
      <c r="M55" s="159">
        <f>INDEX(Datu_ievade!$C$91:$P$102,MATCH(Aprēķins!$E55,Datu_ievade!$C$91:$C$102,0),MATCH(CONCATENATE(Aprēķins!$E$1," ",Aprēķins!$F$1),Datu_ievade!$C$91:$P$91,0))</f>
        <v>0</v>
      </c>
      <c r="N55" s="159">
        <f>INDEX(Datu_ievade!$C$91:$P$102,MATCH(Aprēķins!$E55,Datu_ievade!$C$91:$C$102,0),MATCH(CONCATENATE(Aprēķins!$E$1," ",Aprēķins!$F$1),Datu_ievade!$C$91:$P$91,0))</f>
        <v>0</v>
      </c>
      <c r="O55" s="159">
        <f>INDEX(Datu_ievade!$C$91:$P$102,MATCH(Aprēķins!$E55,Datu_ievade!$C$91:$C$102,0),MATCH(CONCATENATE(Aprēķins!$E$1," ",Aprēķins!$F$1),Datu_ievade!$C$91:$P$91,0))</f>
        <v>0</v>
      </c>
      <c r="P55" s="159">
        <f>INDEX(Datu_ievade!$C$91:$P$102,MATCH(Aprēķins!$E55,Datu_ievade!$C$91:$C$102,0),MATCH(CONCATENATE(Aprēķins!$E$1," ",Aprēķins!$F$1),Datu_ievade!$C$91:$P$91,0))</f>
        <v>0</v>
      </c>
      <c r="Q55" s="159">
        <f>INDEX(Datu_ievade!$C$91:$P$102,MATCH(Aprēķins!$E55,Datu_ievade!$C$91:$C$102,0),MATCH(CONCATENATE(Aprēķins!$E$1," ",Aprēķins!$F$1),Datu_ievade!$C$91:$P$91,0))</f>
        <v>0</v>
      </c>
      <c r="R55" s="159">
        <f>INDEX(Datu_ievade!$C$91:$P$102,MATCH(Aprēķins!$E55,Datu_ievade!$C$91:$C$102,0),MATCH(CONCATENATE(Aprēķins!$E$1," ",Aprēķins!$F$1),Datu_ievade!$C$91:$P$91,0))</f>
        <v>0</v>
      </c>
      <c r="S55" s="159">
        <f>INDEX(Datu_ievade!$C$91:$P$102,MATCH(Aprēķins!$E55,Datu_ievade!$C$91:$C$102,0),MATCH(CONCATENATE(Aprēķins!$E$1," ",Aprēķins!$F$1),Datu_ievade!$C$91:$P$91,0))</f>
        <v>0</v>
      </c>
      <c r="T55" s="159">
        <f>INDEX(Datu_ievade!$C$91:$P$102,MATCH(Aprēķins!$E55,Datu_ievade!$C$91:$C$102,0),MATCH(CONCATENATE(Aprēķins!$E$1," ",Aprēķins!$F$1),Datu_ievade!$C$91:$P$91,0))</f>
        <v>0</v>
      </c>
      <c r="U55" s="159">
        <f>INDEX(Datu_ievade!$C$91:$P$102,MATCH(Aprēķins!$E55,Datu_ievade!$C$91:$C$102,0),MATCH(CONCATENATE(Aprēķins!$E$1," ",Aprēķins!$F$1),Datu_ievade!$C$91:$P$91,0))</f>
        <v>0</v>
      </c>
      <c r="V55" s="159">
        <f>INDEX(Datu_ievade!$C$91:$P$102,MATCH(Aprēķins!$E55,Datu_ievade!$C$91:$C$102,0),MATCH(CONCATENATE(Aprēķins!$E$1," ",Aprēķins!$F$1),Datu_ievade!$C$91:$P$91,0))</f>
        <v>0</v>
      </c>
      <c r="W55" s="159">
        <f>INDEX(Datu_ievade!$C$91:$P$102,MATCH(Aprēķins!$E55,Datu_ievade!$C$91:$C$102,0),MATCH(CONCATENATE(Aprēķins!$E$1," ",Aprēķins!$F$1),Datu_ievade!$C$91:$P$91,0))</f>
        <v>0</v>
      </c>
      <c r="X55" s="159">
        <f>INDEX(Datu_ievade!$C$91:$P$102,MATCH(Aprēķins!$E55,Datu_ievade!$C$91:$C$102,0),MATCH(CONCATENATE(Aprēķins!$E$1," ",Aprēķins!$F$1),Datu_ievade!$C$91:$P$91,0))</f>
        <v>0</v>
      </c>
      <c r="Y55" s="159">
        <f>INDEX(Datu_ievade!$C$91:$P$102,MATCH(Aprēķins!$E55,Datu_ievade!$C$91:$C$102,0),MATCH(CONCATENATE(Aprēķins!$E$1," ",Aprēķins!$F$1),Datu_ievade!$C$91:$P$91,0))</f>
        <v>0</v>
      </c>
      <c r="Z55" s="159">
        <f>INDEX(Datu_ievade!$C$91:$P$102,MATCH(Aprēķins!$E55,Datu_ievade!$C$91:$C$102,0),MATCH(CONCATENATE(Aprēķins!$E$1," ",Aprēķins!$F$1),Datu_ievade!$C$91:$P$91,0))</f>
        <v>0</v>
      </c>
      <c r="AA55" s="159">
        <f>INDEX(Datu_ievade!$C$91:$P$102,MATCH(Aprēķins!$E55,Datu_ievade!$C$91:$C$102,0),MATCH(CONCATENATE(Aprēķins!$E$1," ",Aprēķins!$F$1),Datu_ievade!$C$91:$P$91,0))</f>
        <v>0</v>
      </c>
      <c r="AB55" s="159">
        <f>INDEX(Datu_ievade!$C$91:$P$102,MATCH(Aprēķins!$E55,Datu_ievade!$C$91:$C$102,0),MATCH(CONCATENATE(Aprēķins!$E$1," ",Aprēķins!$F$1),Datu_ievade!$C$91:$P$91,0))</f>
        <v>0</v>
      </c>
      <c r="AC55" s="159">
        <f>INDEX(Datu_ievade!$C$91:$P$102,MATCH(Aprēķins!$E55,Datu_ievade!$C$91:$C$102,0),MATCH(CONCATENATE(Aprēķins!$E$1," ",Aprēķins!$F$1),Datu_ievade!$C$91:$P$91,0))</f>
        <v>0</v>
      </c>
      <c r="AD55" s="159">
        <f>INDEX(Datu_ievade!$C$91:$P$102,MATCH(Aprēķins!$E55,Datu_ievade!$C$91:$C$102,0),MATCH(CONCATENATE(Aprēķins!$E$1," ",Aprēķins!$F$1),Datu_ievade!$C$91:$P$91,0))</f>
        <v>0</v>
      </c>
      <c r="AE55" s="159">
        <f>INDEX(Datu_ievade!$C$91:$P$102,MATCH(Aprēķins!$E55,Datu_ievade!$C$91:$C$102,0),MATCH(CONCATENATE(Aprēķins!$E$1," ",Aprēķins!$F$1),Datu_ievade!$C$91:$P$91,0))</f>
        <v>0</v>
      </c>
      <c r="AF55" s="159">
        <f>INDEX(Datu_ievade!$C$91:$P$102,MATCH(Aprēķins!$E55,Datu_ievade!$C$91:$C$102,0),MATCH(CONCATENATE(Aprēķins!$E$1," ",Aprēķins!$F$1),Datu_ievade!$C$91:$P$91,0))</f>
        <v>0</v>
      </c>
      <c r="AG55" s="159">
        <f>INDEX(Datu_ievade!$C$91:$P$102,MATCH(Aprēķins!$E55,Datu_ievade!$C$91:$C$102,0),MATCH(CONCATENATE(Aprēķins!$E$1," ",Aprēķins!$F$1),Datu_ievade!$C$91:$P$91,0))</f>
        <v>0</v>
      </c>
      <c r="AH55" s="159">
        <f>INDEX(Datu_ievade!$C$91:$P$102,MATCH(Aprēķins!$E55,Datu_ievade!$C$91:$C$102,0),MATCH(CONCATENATE(Aprēķins!$E$1," ",Aprēķins!$F$1),Datu_ievade!$C$91:$P$91,0))</f>
        <v>0</v>
      </c>
      <c r="AI55" s="159">
        <f>INDEX(Datu_ievade!$C$91:$P$102,MATCH(Aprēķins!$E55,Datu_ievade!$C$91:$C$102,0),MATCH(CONCATENATE(Aprēķins!$E$1," ",Aprēķins!$F$1),Datu_ievade!$C$91:$P$91,0))</f>
        <v>0</v>
      </c>
      <c r="AJ55" s="159">
        <f>INDEX(Datu_ievade!$C$91:$P$102,MATCH(Aprēķins!$E55,Datu_ievade!$C$91:$C$102,0),MATCH(CONCATENATE(Aprēķins!$E$1," ",Aprēķins!$F$1),Datu_ievade!$C$91:$P$91,0))</f>
        <v>0</v>
      </c>
      <c r="AK55" s="159">
        <f>INDEX(Datu_ievade!$C$91:$P$102,MATCH(Aprēķins!$E55,Datu_ievade!$C$91:$C$102,0),MATCH(CONCATENATE(Aprēķins!$E$1," ",Aprēķins!$F$1),Datu_ievade!$C$91:$P$91,0))</f>
        <v>0</v>
      </c>
      <c r="AL55" s="159">
        <f>INDEX(Datu_ievade!$C$91:$P$102,MATCH(Aprēķins!$E55,Datu_ievade!$C$91:$C$102,0),MATCH(CONCATENATE(Aprēķins!$E$1," ",Aprēķins!$F$1),Datu_ievade!$C$91:$P$91,0))</f>
        <v>0</v>
      </c>
      <c r="AM55" s="159">
        <f>INDEX(Datu_ievade!$C$91:$P$102,MATCH(Aprēķins!$E55,Datu_ievade!$C$91:$C$102,0),MATCH(CONCATENATE(Aprēķins!$E$1," ",Aprēķins!$F$1),Datu_ievade!$C$91:$P$91,0))</f>
        <v>0</v>
      </c>
      <c r="AN55" s="159">
        <f>INDEX(Datu_ievade!$C$91:$P$102,MATCH(Aprēķins!$E55,Datu_ievade!$C$91:$C$102,0),MATCH(CONCATENATE(Aprēķins!$E$1," ",Aprēķins!$F$1),Datu_ievade!$C$91:$P$91,0))</f>
        <v>0</v>
      </c>
      <c r="AO55" s="159">
        <f>INDEX(Datu_ievade!$C$91:$P$102,MATCH(Aprēķins!$E55,Datu_ievade!$C$91:$C$102,0),MATCH(CONCATENATE(Aprēķins!$E$1," ",Aprēķins!$F$1),Datu_ievade!$C$91:$P$91,0))</f>
        <v>0</v>
      </c>
      <c r="AP55" s="159">
        <f>INDEX(Datu_ievade!$C$91:$P$102,MATCH(Aprēķins!$E55,Datu_ievade!$C$91:$C$102,0),MATCH(CONCATENATE(Aprēķins!$E$1," ",Aprēķins!$F$1),Datu_ievade!$C$91:$P$91,0))</f>
        <v>0</v>
      </c>
      <c r="AQ55" s="159">
        <f>INDEX(Datu_ievade!$C$91:$P$102,MATCH(Aprēķins!$E55,Datu_ievade!$C$91:$C$102,0),MATCH(CONCATENATE(Aprēķins!$E$1," ",Aprēķins!$F$1),Datu_ievade!$C$91:$P$91,0))</f>
        <v>0</v>
      </c>
      <c r="AR55" s="159">
        <f>INDEX(Datu_ievade!$C$91:$P$102,MATCH(Aprēķins!$E55,Datu_ievade!$C$91:$C$102,0),MATCH(CONCATENATE(Aprēķins!$E$1," ",Aprēķins!$F$1),Datu_ievade!$C$91:$P$91,0))</f>
        <v>0</v>
      </c>
      <c r="AS55" s="159">
        <f>INDEX(Datu_ievade!$C$91:$P$102,MATCH(Aprēķins!$E55,Datu_ievade!$C$91:$C$102,0),MATCH(CONCATENATE(Aprēķins!$E$1," ",Aprēķins!$F$1),Datu_ievade!$C$91:$P$91,0))</f>
        <v>0</v>
      </c>
      <c r="AT55" s="159">
        <f>INDEX(Datu_ievade!$C$91:$P$102,MATCH(Aprēķins!$E55,Datu_ievade!$C$91:$C$102,0),MATCH(CONCATENATE(Aprēķins!$E$1," ",Aprēķins!$F$1),Datu_ievade!$C$91:$P$91,0))</f>
        <v>0</v>
      </c>
      <c r="AU55" s="159">
        <f>INDEX(Datu_ievade!$C$91:$P$102,MATCH(Aprēķins!$E55,Datu_ievade!$C$91:$C$102,0),MATCH(CONCATENATE(Aprēķins!$E$1," ",Aprēķins!$F$1),Datu_ievade!$C$91:$P$91,0))</f>
        <v>0</v>
      </c>
      <c r="AV55" s="159">
        <f>INDEX(Datu_ievade!$C$91:$P$102,MATCH(Aprēķins!$E55,Datu_ievade!$C$91:$C$102,0),MATCH(CONCATENATE(Aprēķins!$E$1," ",Aprēķins!$F$1),Datu_ievade!$C$91:$P$91,0))</f>
        <v>0</v>
      </c>
      <c r="AW55" s="159">
        <f>INDEX(Datu_ievade!$C$91:$P$102,MATCH(Aprēķins!$E55,Datu_ievade!$C$91:$C$102,0),MATCH(CONCATENATE(Aprēķins!$E$1," ",Aprēķins!$F$1),Datu_ievade!$C$91:$P$91,0))</f>
        <v>0</v>
      </c>
      <c r="AX55" s="159">
        <f>INDEX(Datu_ievade!$C$91:$P$102,MATCH(Aprēķins!$E55,Datu_ievade!$C$91:$C$102,0),MATCH(CONCATENATE(Aprēķins!$E$1," ",Aprēķins!$F$1),Datu_ievade!$C$91:$P$91,0))</f>
        <v>0</v>
      </c>
      <c r="AY55" s="159">
        <f>INDEX(Datu_ievade!$C$91:$P$102,MATCH(Aprēķins!$E55,Datu_ievade!$C$91:$C$102,0),MATCH(CONCATENATE(Aprēķins!$E$1," ",Aprēķins!$F$1),Datu_ievade!$C$91:$P$91,0))</f>
        <v>0</v>
      </c>
      <c r="AZ55" s="159">
        <f>INDEX(Datu_ievade!$C$91:$P$102,MATCH(Aprēķins!$E55,Datu_ievade!$C$91:$C$102,0),MATCH(CONCATENATE(Aprēķins!$E$1," ",Aprēķins!$F$1),Datu_ievade!$C$91:$P$91,0))</f>
        <v>0</v>
      </c>
      <c r="BA55" s="159">
        <f>INDEX(Datu_ievade!$C$91:$P$102,MATCH(Aprēķins!$E55,Datu_ievade!$C$91:$C$102,0),MATCH(CONCATENATE(Aprēķins!$E$1," ",Aprēķins!$F$1),Datu_ievade!$C$91:$P$91,0))</f>
        <v>0</v>
      </c>
      <c r="BB55" s="159">
        <f>INDEX(Datu_ievade!$C$91:$P$102,MATCH(Aprēķins!$E55,Datu_ievade!$C$91:$C$102,0),MATCH(CONCATENATE(Aprēķins!$E$1," ",Aprēķins!$F$1),Datu_ievade!$C$91:$P$91,0))</f>
        <v>0</v>
      </c>
      <c r="BC55" s="159">
        <f>INDEX(Datu_ievade!$C$91:$P$102,MATCH(Aprēķins!$E55,Datu_ievade!$C$91:$C$102,0),MATCH(CONCATENATE(Aprēķins!$E$1," ",Aprēķins!$F$1),Datu_ievade!$C$91:$P$91,0))</f>
        <v>0</v>
      </c>
      <c r="BD55" s="159">
        <f>INDEX(Datu_ievade!$C$91:$P$102,MATCH(Aprēķins!$E55,Datu_ievade!$C$91:$C$102,0),MATCH(CONCATENATE(Aprēķins!$E$1," ",Aprēķins!$F$1),Datu_ievade!$C$91:$P$91,0))</f>
        <v>0</v>
      </c>
      <c r="BE55" s="159">
        <f>INDEX(Datu_ievade!$C$91:$P$102,MATCH(Aprēķins!$E55,Datu_ievade!$C$91:$C$102,0),MATCH(CONCATENATE(Aprēķins!$E$1," ",Aprēķins!$F$1),Datu_ievade!$C$91:$P$91,0))</f>
        <v>0</v>
      </c>
      <c r="BF55" s="159">
        <f>INDEX(Datu_ievade!$C$91:$P$102,MATCH(Aprēķins!$E55,Datu_ievade!$C$91:$C$102,0),MATCH(CONCATENATE(Aprēķins!$E$1," ",Aprēķins!$F$1),Datu_ievade!$C$91:$P$91,0))</f>
        <v>0</v>
      </c>
    </row>
    <row r="56" spans="4:58">
      <c r="E56" s="105" t="str">
        <f>Datu_ievade!$C$96</f>
        <v>Cena par pakalpojuma ierīkošanu ar Tet NTU</v>
      </c>
      <c r="F56" s="109" t="s">
        <v>1</v>
      </c>
      <c r="G56" s="91"/>
      <c r="H56" s="74"/>
      <c r="I56" s="86">
        <f>INDEX(Datu_ievade!$C$91:$P$102,MATCH(Aprēķins!$E56,Datu_ievade!$C$91:$C$102,0),MATCH(CONCATENATE(Aprēķins!$E$1," ",Aprēķins!$F$1),Datu_ievade!$C$91:$P$91,0))</f>
        <v>0</v>
      </c>
      <c r="J56" s="159">
        <f>INDEX(Datu_ievade!$C$91:$P$102,MATCH(Aprēķins!$E56,Datu_ievade!$C$91:$C$102,0),MATCH(CONCATENATE(Aprēķins!$E$1," ",Aprēķins!$F$1),Datu_ievade!$C$91:$P$91,0))</f>
        <v>0</v>
      </c>
      <c r="K56" s="159">
        <f>INDEX(Datu_ievade!$C$91:$P$102,MATCH(Aprēķins!$E56,Datu_ievade!$C$91:$C$102,0),MATCH(CONCATENATE(Aprēķins!$E$1," ",Aprēķins!$F$1),Datu_ievade!$C$91:$P$91,0))</f>
        <v>0</v>
      </c>
      <c r="L56" s="159">
        <f>INDEX(Datu_ievade!$C$91:$P$102,MATCH(Aprēķins!$E56,Datu_ievade!$C$91:$C$102,0),MATCH(CONCATENATE(Aprēķins!$E$1," ",Aprēķins!$F$1),Datu_ievade!$C$91:$P$91,0))</f>
        <v>0</v>
      </c>
      <c r="M56" s="159">
        <f>INDEX(Datu_ievade!$C$91:$P$102,MATCH(Aprēķins!$E56,Datu_ievade!$C$91:$C$102,0),MATCH(CONCATENATE(Aprēķins!$E$1," ",Aprēķins!$F$1),Datu_ievade!$C$91:$P$91,0))</f>
        <v>0</v>
      </c>
      <c r="N56" s="159">
        <f>INDEX(Datu_ievade!$C$91:$P$102,MATCH(Aprēķins!$E56,Datu_ievade!$C$91:$C$102,0),MATCH(CONCATENATE(Aprēķins!$E$1," ",Aprēķins!$F$1),Datu_ievade!$C$91:$P$91,0))</f>
        <v>0</v>
      </c>
      <c r="O56" s="159">
        <f>INDEX(Datu_ievade!$C$91:$P$102,MATCH(Aprēķins!$E56,Datu_ievade!$C$91:$C$102,0),MATCH(CONCATENATE(Aprēķins!$E$1," ",Aprēķins!$F$1),Datu_ievade!$C$91:$P$91,0))</f>
        <v>0</v>
      </c>
      <c r="P56" s="159">
        <f>INDEX(Datu_ievade!$C$91:$P$102,MATCH(Aprēķins!$E56,Datu_ievade!$C$91:$C$102,0),MATCH(CONCATENATE(Aprēķins!$E$1," ",Aprēķins!$F$1),Datu_ievade!$C$91:$P$91,0))</f>
        <v>0</v>
      </c>
      <c r="Q56" s="159">
        <f>INDEX(Datu_ievade!$C$91:$P$102,MATCH(Aprēķins!$E56,Datu_ievade!$C$91:$C$102,0),MATCH(CONCATENATE(Aprēķins!$E$1," ",Aprēķins!$F$1),Datu_ievade!$C$91:$P$91,0))</f>
        <v>0</v>
      </c>
      <c r="R56" s="159">
        <f>INDEX(Datu_ievade!$C$91:$P$102,MATCH(Aprēķins!$E56,Datu_ievade!$C$91:$C$102,0),MATCH(CONCATENATE(Aprēķins!$E$1," ",Aprēķins!$F$1),Datu_ievade!$C$91:$P$91,0))</f>
        <v>0</v>
      </c>
      <c r="S56" s="159">
        <f>INDEX(Datu_ievade!$C$91:$P$102,MATCH(Aprēķins!$E56,Datu_ievade!$C$91:$C$102,0),MATCH(CONCATENATE(Aprēķins!$E$1," ",Aprēķins!$F$1),Datu_ievade!$C$91:$P$91,0))</f>
        <v>0</v>
      </c>
      <c r="T56" s="159">
        <f>INDEX(Datu_ievade!$C$91:$P$102,MATCH(Aprēķins!$E56,Datu_ievade!$C$91:$C$102,0),MATCH(CONCATENATE(Aprēķins!$E$1," ",Aprēķins!$F$1),Datu_ievade!$C$91:$P$91,0))</f>
        <v>0</v>
      </c>
      <c r="U56" s="159">
        <f>INDEX(Datu_ievade!$C$91:$P$102,MATCH(Aprēķins!$E56,Datu_ievade!$C$91:$C$102,0),MATCH(CONCATENATE(Aprēķins!$E$1," ",Aprēķins!$F$1),Datu_ievade!$C$91:$P$91,0))</f>
        <v>0</v>
      </c>
      <c r="V56" s="159">
        <f>INDEX(Datu_ievade!$C$91:$P$102,MATCH(Aprēķins!$E56,Datu_ievade!$C$91:$C$102,0),MATCH(CONCATENATE(Aprēķins!$E$1," ",Aprēķins!$F$1),Datu_ievade!$C$91:$P$91,0))</f>
        <v>0</v>
      </c>
      <c r="W56" s="159">
        <f>INDEX(Datu_ievade!$C$91:$P$102,MATCH(Aprēķins!$E56,Datu_ievade!$C$91:$C$102,0),MATCH(CONCATENATE(Aprēķins!$E$1," ",Aprēķins!$F$1),Datu_ievade!$C$91:$P$91,0))</f>
        <v>0</v>
      </c>
      <c r="X56" s="159">
        <f>INDEX(Datu_ievade!$C$91:$P$102,MATCH(Aprēķins!$E56,Datu_ievade!$C$91:$C$102,0),MATCH(CONCATENATE(Aprēķins!$E$1," ",Aprēķins!$F$1),Datu_ievade!$C$91:$P$91,0))</f>
        <v>0</v>
      </c>
      <c r="Y56" s="159">
        <f>INDEX(Datu_ievade!$C$91:$P$102,MATCH(Aprēķins!$E56,Datu_ievade!$C$91:$C$102,0),MATCH(CONCATENATE(Aprēķins!$E$1," ",Aprēķins!$F$1),Datu_ievade!$C$91:$P$91,0))</f>
        <v>0</v>
      </c>
      <c r="Z56" s="159">
        <f>INDEX(Datu_ievade!$C$91:$P$102,MATCH(Aprēķins!$E56,Datu_ievade!$C$91:$C$102,0),MATCH(CONCATENATE(Aprēķins!$E$1," ",Aprēķins!$F$1),Datu_ievade!$C$91:$P$91,0))</f>
        <v>0</v>
      </c>
      <c r="AA56" s="159">
        <f>INDEX(Datu_ievade!$C$91:$P$102,MATCH(Aprēķins!$E56,Datu_ievade!$C$91:$C$102,0),MATCH(CONCATENATE(Aprēķins!$E$1," ",Aprēķins!$F$1),Datu_ievade!$C$91:$P$91,0))</f>
        <v>0</v>
      </c>
      <c r="AB56" s="159">
        <f>INDEX(Datu_ievade!$C$91:$P$102,MATCH(Aprēķins!$E56,Datu_ievade!$C$91:$C$102,0),MATCH(CONCATENATE(Aprēķins!$E$1," ",Aprēķins!$F$1),Datu_ievade!$C$91:$P$91,0))</f>
        <v>0</v>
      </c>
      <c r="AC56" s="159">
        <f>INDEX(Datu_ievade!$C$91:$P$102,MATCH(Aprēķins!$E56,Datu_ievade!$C$91:$C$102,0),MATCH(CONCATENATE(Aprēķins!$E$1," ",Aprēķins!$F$1),Datu_ievade!$C$91:$P$91,0))</f>
        <v>0</v>
      </c>
      <c r="AD56" s="159">
        <f>INDEX(Datu_ievade!$C$91:$P$102,MATCH(Aprēķins!$E56,Datu_ievade!$C$91:$C$102,0),MATCH(CONCATENATE(Aprēķins!$E$1," ",Aprēķins!$F$1),Datu_ievade!$C$91:$P$91,0))</f>
        <v>0</v>
      </c>
      <c r="AE56" s="159">
        <f>INDEX(Datu_ievade!$C$91:$P$102,MATCH(Aprēķins!$E56,Datu_ievade!$C$91:$C$102,0),MATCH(CONCATENATE(Aprēķins!$E$1," ",Aprēķins!$F$1),Datu_ievade!$C$91:$P$91,0))</f>
        <v>0</v>
      </c>
      <c r="AF56" s="159">
        <f>INDEX(Datu_ievade!$C$91:$P$102,MATCH(Aprēķins!$E56,Datu_ievade!$C$91:$C$102,0),MATCH(CONCATENATE(Aprēķins!$E$1," ",Aprēķins!$F$1),Datu_ievade!$C$91:$P$91,0))</f>
        <v>0</v>
      </c>
      <c r="AG56" s="159">
        <f>INDEX(Datu_ievade!$C$91:$P$102,MATCH(Aprēķins!$E56,Datu_ievade!$C$91:$C$102,0),MATCH(CONCATENATE(Aprēķins!$E$1," ",Aprēķins!$F$1),Datu_ievade!$C$91:$P$91,0))</f>
        <v>0</v>
      </c>
      <c r="AH56" s="159">
        <f>INDEX(Datu_ievade!$C$91:$P$102,MATCH(Aprēķins!$E56,Datu_ievade!$C$91:$C$102,0),MATCH(CONCATENATE(Aprēķins!$E$1," ",Aprēķins!$F$1),Datu_ievade!$C$91:$P$91,0))</f>
        <v>0</v>
      </c>
      <c r="AI56" s="159">
        <f>INDEX(Datu_ievade!$C$91:$P$102,MATCH(Aprēķins!$E56,Datu_ievade!$C$91:$C$102,0),MATCH(CONCATENATE(Aprēķins!$E$1," ",Aprēķins!$F$1),Datu_ievade!$C$91:$P$91,0))</f>
        <v>0</v>
      </c>
      <c r="AJ56" s="159">
        <f>INDEX(Datu_ievade!$C$91:$P$102,MATCH(Aprēķins!$E56,Datu_ievade!$C$91:$C$102,0),MATCH(CONCATENATE(Aprēķins!$E$1," ",Aprēķins!$F$1),Datu_ievade!$C$91:$P$91,0))</f>
        <v>0</v>
      </c>
      <c r="AK56" s="159">
        <f>INDEX(Datu_ievade!$C$91:$P$102,MATCH(Aprēķins!$E56,Datu_ievade!$C$91:$C$102,0),MATCH(CONCATENATE(Aprēķins!$E$1," ",Aprēķins!$F$1),Datu_ievade!$C$91:$P$91,0))</f>
        <v>0</v>
      </c>
      <c r="AL56" s="159">
        <f>INDEX(Datu_ievade!$C$91:$P$102,MATCH(Aprēķins!$E56,Datu_ievade!$C$91:$C$102,0),MATCH(CONCATENATE(Aprēķins!$E$1," ",Aprēķins!$F$1),Datu_ievade!$C$91:$P$91,0))</f>
        <v>0</v>
      </c>
      <c r="AM56" s="159">
        <f>INDEX(Datu_ievade!$C$91:$P$102,MATCH(Aprēķins!$E56,Datu_ievade!$C$91:$C$102,0),MATCH(CONCATENATE(Aprēķins!$E$1," ",Aprēķins!$F$1),Datu_ievade!$C$91:$P$91,0))</f>
        <v>0</v>
      </c>
      <c r="AN56" s="159">
        <f>INDEX(Datu_ievade!$C$91:$P$102,MATCH(Aprēķins!$E56,Datu_ievade!$C$91:$C$102,0),MATCH(CONCATENATE(Aprēķins!$E$1," ",Aprēķins!$F$1),Datu_ievade!$C$91:$P$91,0))</f>
        <v>0</v>
      </c>
      <c r="AO56" s="159">
        <f>INDEX(Datu_ievade!$C$91:$P$102,MATCH(Aprēķins!$E56,Datu_ievade!$C$91:$C$102,0),MATCH(CONCATENATE(Aprēķins!$E$1," ",Aprēķins!$F$1),Datu_ievade!$C$91:$P$91,0))</f>
        <v>0</v>
      </c>
      <c r="AP56" s="159">
        <f>INDEX(Datu_ievade!$C$91:$P$102,MATCH(Aprēķins!$E56,Datu_ievade!$C$91:$C$102,0),MATCH(CONCATENATE(Aprēķins!$E$1," ",Aprēķins!$F$1),Datu_ievade!$C$91:$P$91,0))</f>
        <v>0</v>
      </c>
      <c r="AQ56" s="159">
        <f>INDEX(Datu_ievade!$C$91:$P$102,MATCH(Aprēķins!$E56,Datu_ievade!$C$91:$C$102,0),MATCH(CONCATENATE(Aprēķins!$E$1," ",Aprēķins!$F$1),Datu_ievade!$C$91:$P$91,0))</f>
        <v>0</v>
      </c>
      <c r="AR56" s="159">
        <f>INDEX(Datu_ievade!$C$91:$P$102,MATCH(Aprēķins!$E56,Datu_ievade!$C$91:$C$102,0),MATCH(CONCATENATE(Aprēķins!$E$1," ",Aprēķins!$F$1),Datu_ievade!$C$91:$P$91,0))</f>
        <v>0</v>
      </c>
      <c r="AS56" s="159">
        <f>INDEX(Datu_ievade!$C$91:$P$102,MATCH(Aprēķins!$E56,Datu_ievade!$C$91:$C$102,0),MATCH(CONCATENATE(Aprēķins!$E$1," ",Aprēķins!$F$1),Datu_ievade!$C$91:$P$91,0))</f>
        <v>0</v>
      </c>
      <c r="AT56" s="159">
        <f>INDEX(Datu_ievade!$C$91:$P$102,MATCH(Aprēķins!$E56,Datu_ievade!$C$91:$C$102,0),MATCH(CONCATENATE(Aprēķins!$E$1," ",Aprēķins!$F$1),Datu_ievade!$C$91:$P$91,0))</f>
        <v>0</v>
      </c>
      <c r="AU56" s="159">
        <f>INDEX(Datu_ievade!$C$91:$P$102,MATCH(Aprēķins!$E56,Datu_ievade!$C$91:$C$102,0),MATCH(CONCATENATE(Aprēķins!$E$1," ",Aprēķins!$F$1),Datu_ievade!$C$91:$P$91,0))</f>
        <v>0</v>
      </c>
      <c r="AV56" s="159">
        <f>INDEX(Datu_ievade!$C$91:$P$102,MATCH(Aprēķins!$E56,Datu_ievade!$C$91:$C$102,0),MATCH(CONCATENATE(Aprēķins!$E$1," ",Aprēķins!$F$1),Datu_ievade!$C$91:$P$91,0))</f>
        <v>0</v>
      </c>
      <c r="AW56" s="159">
        <f>INDEX(Datu_ievade!$C$91:$P$102,MATCH(Aprēķins!$E56,Datu_ievade!$C$91:$C$102,0),MATCH(CONCATENATE(Aprēķins!$E$1," ",Aprēķins!$F$1),Datu_ievade!$C$91:$P$91,0))</f>
        <v>0</v>
      </c>
      <c r="AX56" s="159">
        <f>INDEX(Datu_ievade!$C$91:$P$102,MATCH(Aprēķins!$E56,Datu_ievade!$C$91:$C$102,0),MATCH(CONCATENATE(Aprēķins!$E$1," ",Aprēķins!$F$1),Datu_ievade!$C$91:$P$91,0))</f>
        <v>0</v>
      </c>
      <c r="AY56" s="159">
        <f>INDEX(Datu_ievade!$C$91:$P$102,MATCH(Aprēķins!$E56,Datu_ievade!$C$91:$C$102,0),MATCH(CONCATENATE(Aprēķins!$E$1," ",Aprēķins!$F$1),Datu_ievade!$C$91:$P$91,0))</f>
        <v>0</v>
      </c>
      <c r="AZ56" s="159">
        <f>INDEX(Datu_ievade!$C$91:$P$102,MATCH(Aprēķins!$E56,Datu_ievade!$C$91:$C$102,0),MATCH(CONCATENATE(Aprēķins!$E$1," ",Aprēķins!$F$1),Datu_ievade!$C$91:$P$91,0))</f>
        <v>0</v>
      </c>
      <c r="BA56" s="159">
        <f>INDEX(Datu_ievade!$C$91:$P$102,MATCH(Aprēķins!$E56,Datu_ievade!$C$91:$C$102,0),MATCH(CONCATENATE(Aprēķins!$E$1," ",Aprēķins!$F$1),Datu_ievade!$C$91:$P$91,0))</f>
        <v>0</v>
      </c>
      <c r="BB56" s="159">
        <f>INDEX(Datu_ievade!$C$91:$P$102,MATCH(Aprēķins!$E56,Datu_ievade!$C$91:$C$102,0),MATCH(CONCATENATE(Aprēķins!$E$1," ",Aprēķins!$F$1),Datu_ievade!$C$91:$P$91,0))</f>
        <v>0</v>
      </c>
      <c r="BC56" s="159">
        <f>INDEX(Datu_ievade!$C$91:$P$102,MATCH(Aprēķins!$E56,Datu_ievade!$C$91:$C$102,0),MATCH(CONCATENATE(Aprēķins!$E$1," ",Aprēķins!$F$1),Datu_ievade!$C$91:$P$91,0))</f>
        <v>0</v>
      </c>
      <c r="BD56" s="159">
        <f>INDEX(Datu_ievade!$C$91:$P$102,MATCH(Aprēķins!$E56,Datu_ievade!$C$91:$C$102,0),MATCH(CONCATENATE(Aprēķins!$E$1," ",Aprēķins!$F$1),Datu_ievade!$C$91:$P$91,0))</f>
        <v>0</v>
      </c>
      <c r="BE56" s="159">
        <f>INDEX(Datu_ievade!$C$91:$P$102,MATCH(Aprēķins!$E56,Datu_ievade!$C$91:$C$102,0),MATCH(CONCATENATE(Aprēķins!$E$1," ",Aprēķins!$F$1),Datu_ievade!$C$91:$P$91,0))</f>
        <v>0</v>
      </c>
      <c r="BF56" s="159">
        <f>INDEX(Datu_ievade!$C$91:$P$102,MATCH(Aprēķins!$E56,Datu_ievade!$C$91:$C$102,0),MATCH(CONCATENATE(Aprēķins!$E$1," ",Aprēķins!$F$1),Datu_ievade!$C$91:$P$91,0))</f>
        <v>0</v>
      </c>
    </row>
    <row r="57" spans="4:58" s="113" customFormat="1">
      <c r="E57" s="105" t="s">
        <v>1010</v>
      </c>
      <c r="F57" s="109" t="s">
        <v>1</v>
      </c>
      <c r="G57" s="91"/>
      <c r="H57" s="74"/>
      <c r="I57" s="75">
        <f t="shared" ref="I57:J57" si="59">SUM(I54:I56)</f>
        <v>0</v>
      </c>
      <c r="J57" s="75">
        <f t="shared" si="59"/>
        <v>0</v>
      </c>
      <c r="K57" s="75">
        <f t="shared" ref="K57" si="60">SUM(K54:K56)</f>
        <v>0</v>
      </c>
      <c r="L57" s="75">
        <f t="shared" ref="L57" si="61">SUM(L54:L56)</f>
        <v>0</v>
      </c>
      <c r="M57" s="75">
        <f t="shared" ref="M57" si="62">SUM(M54:M56)</f>
        <v>0</v>
      </c>
      <c r="N57" s="75">
        <f t="shared" ref="N57" si="63">SUM(N54:N56)</f>
        <v>0</v>
      </c>
      <c r="O57" s="75">
        <f t="shared" ref="O57" si="64">SUM(O54:O56)</f>
        <v>0</v>
      </c>
      <c r="P57" s="75">
        <f t="shared" ref="P57" si="65">SUM(P54:P56)</f>
        <v>0</v>
      </c>
      <c r="Q57" s="75">
        <f t="shared" ref="Q57" si="66">SUM(Q54:Q56)</f>
        <v>0</v>
      </c>
      <c r="R57" s="75">
        <f t="shared" ref="R57" si="67">SUM(R54:R56)</f>
        <v>0</v>
      </c>
      <c r="S57" s="75">
        <f t="shared" ref="S57" si="68">SUM(S54:S56)</f>
        <v>0</v>
      </c>
      <c r="T57" s="75">
        <f t="shared" ref="T57" si="69">SUM(T54:T56)</f>
        <v>0</v>
      </c>
      <c r="U57" s="75">
        <f t="shared" ref="U57" si="70">SUM(U54:U56)</f>
        <v>0</v>
      </c>
      <c r="V57" s="75">
        <f t="shared" ref="V57" si="71">SUM(V54:V56)</f>
        <v>0</v>
      </c>
      <c r="W57" s="75">
        <f t="shared" ref="W57" si="72">SUM(W54:W56)</f>
        <v>0</v>
      </c>
      <c r="X57" s="75">
        <f t="shared" ref="X57" si="73">SUM(X54:X56)</f>
        <v>0</v>
      </c>
      <c r="Y57" s="75">
        <f t="shared" ref="Y57" si="74">SUM(Y54:Y56)</f>
        <v>0</v>
      </c>
      <c r="Z57" s="75">
        <f t="shared" ref="Z57" si="75">SUM(Z54:Z56)</f>
        <v>0</v>
      </c>
      <c r="AA57" s="75">
        <f t="shared" ref="AA57" si="76">SUM(AA54:AA56)</f>
        <v>0</v>
      </c>
      <c r="AB57" s="75">
        <f t="shared" ref="AB57" si="77">SUM(AB54:AB56)</f>
        <v>0</v>
      </c>
      <c r="AC57" s="75">
        <f t="shared" ref="AC57" si="78">SUM(AC54:AC56)</f>
        <v>0</v>
      </c>
      <c r="AD57" s="75">
        <f t="shared" ref="AD57" si="79">SUM(AD54:AD56)</f>
        <v>0</v>
      </c>
      <c r="AE57" s="75">
        <f t="shared" ref="AE57" si="80">SUM(AE54:AE56)</f>
        <v>0</v>
      </c>
      <c r="AF57" s="75">
        <f t="shared" ref="AF57" si="81">SUM(AF54:AF56)</f>
        <v>0</v>
      </c>
      <c r="AG57" s="75">
        <f t="shared" ref="AG57" si="82">SUM(AG54:AG56)</f>
        <v>0</v>
      </c>
      <c r="AH57" s="75">
        <f t="shared" ref="AH57" si="83">SUM(AH54:AH56)</f>
        <v>0</v>
      </c>
      <c r="AI57" s="75">
        <f t="shared" ref="AI57" si="84">SUM(AI54:AI56)</f>
        <v>0</v>
      </c>
      <c r="AJ57" s="75">
        <f t="shared" ref="AJ57" si="85">SUM(AJ54:AJ56)</f>
        <v>0</v>
      </c>
      <c r="AK57" s="75">
        <f t="shared" ref="AK57" si="86">SUM(AK54:AK56)</f>
        <v>0</v>
      </c>
      <c r="AL57" s="75">
        <f t="shared" ref="AL57" si="87">SUM(AL54:AL56)</f>
        <v>0</v>
      </c>
      <c r="AM57" s="75">
        <f t="shared" ref="AM57" si="88">SUM(AM54:AM56)</f>
        <v>0</v>
      </c>
      <c r="AN57" s="75">
        <f t="shared" ref="AN57" si="89">SUM(AN54:AN56)</f>
        <v>0</v>
      </c>
      <c r="AO57" s="75">
        <f t="shared" ref="AO57" si="90">SUM(AO54:AO56)</f>
        <v>0</v>
      </c>
      <c r="AP57" s="75">
        <f t="shared" ref="AP57" si="91">SUM(AP54:AP56)</f>
        <v>0</v>
      </c>
      <c r="AQ57" s="75">
        <f t="shared" ref="AQ57" si="92">SUM(AQ54:AQ56)</f>
        <v>0</v>
      </c>
      <c r="AR57" s="75">
        <f t="shared" ref="AR57" si="93">SUM(AR54:AR56)</f>
        <v>0</v>
      </c>
      <c r="AS57" s="75">
        <f t="shared" ref="AS57" si="94">SUM(AS54:AS56)</f>
        <v>0</v>
      </c>
      <c r="AT57" s="75">
        <f t="shared" ref="AT57" si="95">SUM(AT54:AT56)</f>
        <v>0</v>
      </c>
      <c r="AU57" s="75">
        <f t="shared" ref="AU57" si="96">SUM(AU54:AU56)</f>
        <v>0</v>
      </c>
      <c r="AV57" s="75">
        <f t="shared" ref="AV57" si="97">SUM(AV54:AV56)</f>
        <v>0</v>
      </c>
      <c r="AW57" s="75">
        <f t="shared" ref="AW57" si="98">SUM(AW54:AW56)</f>
        <v>0</v>
      </c>
      <c r="AX57" s="75">
        <f t="shared" ref="AX57" si="99">SUM(AX54:AX56)</f>
        <v>0</v>
      </c>
      <c r="AY57" s="75">
        <f t="shared" ref="AY57" si="100">SUM(AY54:AY56)</f>
        <v>0</v>
      </c>
      <c r="AZ57" s="75">
        <f t="shared" ref="AZ57" si="101">SUM(AZ54:AZ56)</f>
        <v>0</v>
      </c>
      <c r="BA57" s="75">
        <f t="shared" ref="BA57" si="102">SUM(BA54:BA56)</f>
        <v>0</v>
      </c>
      <c r="BB57" s="75">
        <f t="shared" ref="BB57" si="103">SUM(BB54:BB56)</f>
        <v>0</v>
      </c>
      <c r="BC57" s="75">
        <f t="shared" ref="BC57" si="104">SUM(BC54:BC56)</f>
        <v>0</v>
      </c>
      <c r="BD57" s="75">
        <f t="shared" ref="BD57" si="105">SUM(BD54:BD56)</f>
        <v>0</v>
      </c>
      <c r="BE57" s="75">
        <f t="shared" ref="BE57" si="106">SUM(BE54:BE56)</f>
        <v>0</v>
      </c>
      <c r="BF57" s="75">
        <f t="shared" ref="BF57" si="107">SUM(BF54:BF56)</f>
        <v>0</v>
      </c>
    </row>
    <row r="58" spans="4:58" s="113" customFormat="1">
      <c r="E58" s="105" t="s">
        <v>874</v>
      </c>
      <c r="F58" s="109"/>
      <c r="G58" s="91"/>
      <c r="H58" s="74"/>
      <c r="I58" s="75">
        <f>IFERROR((I$9)/(1-(1/(1+I$9)^I$8)),0)</f>
        <v>0</v>
      </c>
      <c r="J58" s="75">
        <f>IFERROR((J$9)/(1-(1/(1+J$9)^J$8)),0)</f>
        <v>0</v>
      </c>
      <c r="K58" s="75">
        <f t="shared" ref="K58:BF58" si="108">IFERROR((K$9)/(1-(1/(1+K$9)^K$8)),0)</f>
        <v>0</v>
      </c>
      <c r="L58" s="75">
        <f t="shared" si="108"/>
        <v>0</v>
      </c>
      <c r="M58" s="75">
        <f t="shared" si="108"/>
        <v>0</v>
      </c>
      <c r="N58" s="75">
        <f t="shared" si="108"/>
        <v>0</v>
      </c>
      <c r="O58" s="75">
        <f t="shared" si="108"/>
        <v>0</v>
      </c>
      <c r="P58" s="75">
        <f t="shared" si="108"/>
        <v>0</v>
      </c>
      <c r="Q58" s="75">
        <f t="shared" si="108"/>
        <v>0</v>
      </c>
      <c r="R58" s="75">
        <f t="shared" si="108"/>
        <v>0</v>
      </c>
      <c r="S58" s="75">
        <f t="shared" si="108"/>
        <v>0</v>
      </c>
      <c r="T58" s="75">
        <f t="shared" si="108"/>
        <v>0</v>
      </c>
      <c r="U58" s="75">
        <f t="shared" si="108"/>
        <v>0</v>
      </c>
      <c r="V58" s="75">
        <f t="shared" si="108"/>
        <v>0</v>
      </c>
      <c r="W58" s="75">
        <f t="shared" si="108"/>
        <v>0</v>
      </c>
      <c r="X58" s="75">
        <f t="shared" si="108"/>
        <v>0</v>
      </c>
      <c r="Y58" s="75">
        <f t="shared" si="108"/>
        <v>0</v>
      </c>
      <c r="Z58" s="75">
        <f t="shared" si="108"/>
        <v>0</v>
      </c>
      <c r="AA58" s="75">
        <f t="shared" si="108"/>
        <v>0</v>
      </c>
      <c r="AB58" s="75">
        <f t="shared" si="108"/>
        <v>0</v>
      </c>
      <c r="AC58" s="75">
        <f t="shared" si="108"/>
        <v>0</v>
      </c>
      <c r="AD58" s="75">
        <f t="shared" si="108"/>
        <v>0</v>
      </c>
      <c r="AE58" s="75">
        <f t="shared" si="108"/>
        <v>0</v>
      </c>
      <c r="AF58" s="75">
        <f t="shared" si="108"/>
        <v>0</v>
      </c>
      <c r="AG58" s="75">
        <f t="shared" si="108"/>
        <v>0</v>
      </c>
      <c r="AH58" s="75">
        <f t="shared" si="108"/>
        <v>0</v>
      </c>
      <c r="AI58" s="75">
        <f t="shared" si="108"/>
        <v>0</v>
      </c>
      <c r="AJ58" s="75">
        <f t="shared" si="108"/>
        <v>0</v>
      </c>
      <c r="AK58" s="75">
        <f t="shared" si="108"/>
        <v>0</v>
      </c>
      <c r="AL58" s="75">
        <f t="shared" si="108"/>
        <v>0</v>
      </c>
      <c r="AM58" s="75">
        <f t="shared" si="108"/>
        <v>0</v>
      </c>
      <c r="AN58" s="75">
        <f t="shared" si="108"/>
        <v>0</v>
      </c>
      <c r="AO58" s="75">
        <f t="shared" si="108"/>
        <v>0</v>
      </c>
      <c r="AP58" s="75">
        <f t="shared" si="108"/>
        <v>0</v>
      </c>
      <c r="AQ58" s="75">
        <f t="shared" si="108"/>
        <v>0</v>
      </c>
      <c r="AR58" s="75">
        <f t="shared" si="108"/>
        <v>0</v>
      </c>
      <c r="AS58" s="75">
        <f t="shared" si="108"/>
        <v>0</v>
      </c>
      <c r="AT58" s="75">
        <f t="shared" si="108"/>
        <v>0</v>
      </c>
      <c r="AU58" s="75">
        <f t="shared" si="108"/>
        <v>0</v>
      </c>
      <c r="AV58" s="75">
        <f t="shared" si="108"/>
        <v>0</v>
      </c>
      <c r="AW58" s="75">
        <f t="shared" si="108"/>
        <v>0</v>
      </c>
      <c r="AX58" s="75">
        <f t="shared" si="108"/>
        <v>0</v>
      </c>
      <c r="AY58" s="75">
        <f t="shared" si="108"/>
        <v>0</v>
      </c>
      <c r="AZ58" s="75">
        <f t="shared" si="108"/>
        <v>0</v>
      </c>
      <c r="BA58" s="75">
        <f t="shared" si="108"/>
        <v>0</v>
      </c>
      <c r="BB58" s="75">
        <f t="shared" si="108"/>
        <v>0</v>
      </c>
      <c r="BC58" s="75">
        <f t="shared" si="108"/>
        <v>0</v>
      </c>
      <c r="BD58" s="75">
        <f t="shared" si="108"/>
        <v>0</v>
      </c>
      <c r="BE58" s="75">
        <f t="shared" si="108"/>
        <v>0</v>
      </c>
      <c r="BF58" s="75">
        <f t="shared" si="108"/>
        <v>0</v>
      </c>
    </row>
    <row r="59" spans="4:58" s="113" customFormat="1">
      <c r="E59" s="105" t="s">
        <v>875</v>
      </c>
      <c r="F59" s="109" t="s">
        <v>1</v>
      </c>
      <c r="G59" s="91"/>
      <c r="H59" s="74"/>
      <c r="I59" s="90">
        <f>I58*I57</f>
        <v>0</v>
      </c>
      <c r="J59" s="90">
        <f>J58*J57</f>
        <v>0</v>
      </c>
      <c r="K59" s="90">
        <f t="shared" ref="K59:BF59" si="109">K58*K57</f>
        <v>0</v>
      </c>
      <c r="L59" s="90">
        <f t="shared" si="109"/>
        <v>0</v>
      </c>
      <c r="M59" s="90">
        <f t="shared" si="109"/>
        <v>0</v>
      </c>
      <c r="N59" s="90">
        <f t="shared" si="109"/>
        <v>0</v>
      </c>
      <c r="O59" s="90">
        <f t="shared" si="109"/>
        <v>0</v>
      </c>
      <c r="P59" s="90">
        <f t="shared" si="109"/>
        <v>0</v>
      </c>
      <c r="Q59" s="90">
        <f t="shared" si="109"/>
        <v>0</v>
      </c>
      <c r="R59" s="90">
        <f t="shared" si="109"/>
        <v>0</v>
      </c>
      <c r="S59" s="90">
        <f t="shared" si="109"/>
        <v>0</v>
      </c>
      <c r="T59" s="90">
        <f t="shared" si="109"/>
        <v>0</v>
      </c>
      <c r="U59" s="90">
        <f t="shared" si="109"/>
        <v>0</v>
      </c>
      <c r="V59" s="90">
        <f t="shared" si="109"/>
        <v>0</v>
      </c>
      <c r="W59" s="90">
        <f t="shared" si="109"/>
        <v>0</v>
      </c>
      <c r="X59" s="90">
        <f t="shared" si="109"/>
        <v>0</v>
      </c>
      <c r="Y59" s="90">
        <f t="shared" si="109"/>
        <v>0</v>
      </c>
      <c r="Z59" s="90">
        <f t="shared" si="109"/>
        <v>0</v>
      </c>
      <c r="AA59" s="90">
        <f t="shared" si="109"/>
        <v>0</v>
      </c>
      <c r="AB59" s="90">
        <f t="shared" si="109"/>
        <v>0</v>
      </c>
      <c r="AC59" s="90">
        <f t="shared" si="109"/>
        <v>0</v>
      </c>
      <c r="AD59" s="90">
        <f t="shared" si="109"/>
        <v>0</v>
      </c>
      <c r="AE59" s="90">
        <f t="shared" si="109"/>
        <v>0</v>
      </c>
      <c r="AF59" s="90">
        <f t="shared" si="109"/>
        <v>0</v>
      </c>
      <c r="AG59" s="90">
        <f t="shared" si="109"/>
        <v>0</v>
      </c>
      <c r="AH59" s="90">
        <f t="shared" si="109"/>
        <v>0</v>
      </c>
      <c r="AI59" s="90">
        <f t="shared" si="109"/>
        <v>0</v>
      </c>
      <c r="AJ59" s="90">
        <f t="shared" si="109"/>
        <v>0</v>
      </c>
      <c r="AK59" s="90">
        <f t="shared" si="109"/>
        <v>0</v>
      </c>
      <c r="AL59" s="90">
        <f t="shared" si="109"/>
        <v>0</v>
      </c>
      <c r="AM59" s="90">
        <f t="shared" si="109"/>
        <v>0</v>
      </c>
      <c r="AN59" s="90">
        <f t="shared" si="109"/>
        <v>0</v>
      </c>
      <c r="AO59" s="90">
        <f t="shared" si="109"/>
        <v>0</v>
      </c>
      <c r="AP59" s="90">
        <f t="shared" si="109"/>
        <v>0</v>
      </c>
      <c r="AQ59" s="90">
        <f t="shared" si="109"/>
        <v>0</v>
      </c>
      <c r="AR59" s="90">
        <f t="shared" si="109"/>
        <v>0</v>
      </c>
      <c r="AS59" s="90">
        <f t="shared" si="109"/>
        <v>0</v>
      </c>
      <c r="AT59" s="90">
        <f t="shared" si="109"/>
        <v>0</v>
      </c>
      <c r="AU59" s="90">
        <f t="shared" si="109"/>
        <v>0</v>
      </c>
      <c r="AV59" s="90">
        <f t="shared" si="109"/>
        <v>0</v>
      </c>
      <c r="AW59" s="90">
        <f t="shared" si="109"/>
        <v>0</v>
      </c>
      <c r="AX59" s="90">
        <f t="shared" si="109"/>
        <v>0</v>
      </c>
      <c r="AY59" s="90">
        <f t="shared" si="109"/>
        <v>0</v>
      </c>
      <c r="AZ59" s="90">
        <f t="shared" si="109"/>
        <v>0</v>
      </c>
      <c r="BA59" s="90">
        <f t="shared" si="109"/>
        <v>0</v>
      </c>
      <c r="BB59" s="90">
        <f t="shared" si="109"/>
        <v>0</v>
      </c>
      <c r="BC59" s="90">
        <f t="shared" si="109"/>
        <v>0</v>
      </c>
      <c r="BD59" s="90">
        <f t="shared" si="109"/>
        <v>0</v>
      </c>
      <c r="BE59" s="90">
        <f t="shared" si="109"/>
        <v>0</v>
      </c>
      <c r="BF59" s="90">
        <f t="shared" si="109"/>
        <v>0</v>
      </c>
    </row>
    <row r="60" spans="4:58" s="113" customFormat="1">
      <c r="E60" s="105"/>
      <c r="F60" s="109"/>
      <c r="G60" s="91"/>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row>
    <row r="61" spans="4:58" s="113" customFormat="1">
      <c r="E61" s="105"/>
      <c r="F61" s="109"/>
      <c r="G61" s="91"/>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row>
    <row r="62" spans="4:58" s="113" customFormat="1">
      <c r="D62" s="113" t="s">
        <v>876</v>
      </c>
      <c r="E62" s="105"/>
      <c r="F62" s="109"/>
      <c r="G62" s="91"/>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row>
    <row r="63" spans="4:58" s="31" customFormat="1">
      <c r="E63" s="105" t="str">
        <f>Datu_ievade!C97</f>
        <v>Cena par VLAN pakalpojumu kategorijas konfigurāciju katrai pakalpojumu kategorijai</v>
      </c>
      <c r="F63" s="109" t="s">
        <v>1</v>
      </c>
      <c r="G63" s="91"/>
      <c r="I63" s="86" t="str">
        <f>IF(I12=0,INDEX(Datu_ievade!$C$91:$P$102,MATCH(Aprēķins!$E63,Datu_ievade!$C$91:$C$102,0),MATCH(CONCATENATE(Aprēķins!$E$1," ",Aprēķins!$F$1),Datu_ievade!$C$91:$P$91,0))*1,IF(I12=1,INDEX(Datu_ievade!$C$91:$P$102,MATCH(Aprēķins!$E63,Datu_ievade!$C$91:$C$102,0),MATCH(CONCATENATE(Aprēķins!$E$1," ",Aprēķins!$F$1),Datu_ievade!$C$91:$P$91,0))*2,IF(I12=2,INDEX(Datu_ievade!$C$91:$P$102,MATCH(Aprēķins!$E63,Datu_ievade!$C$91:$C$102,0),MATCH(CONCATENATE(Aprēķins!$E$1," ",Aprēķins!$F$1),Datu_ievade!$C$91:$P$91,0))*2,IF(I12=3,INDEX(Datu_ievade!$C$91:$P$102,MATCH(Aprēķins!$E63,Datu_ievade!$C$91:$C$102,0),MATCH(CONCATENATE(Aprēķins!$E$1," ",Aprēķins!$F$1),Datu_ievade!$C$91:$P$91,0))*3,""))))</f>
        <v/>
      </c>
      <c r="J63" s="86" t="str">
        <f>IF(J12=0,INDEX(Datu_ievade!$C$91:$P$102,MATCH(Aprēķins!$E63,Datu_ievade!$C$91:$C$102,0),MATCH(CONCATENATE(Aprēķins!$E$1," ",Aprēķins!$F$1),Datu_ievade!$C$91:$P$91,0))*1,IF(J12=1,INDEX(Datu_ievade!$C$91:$P$102,MATCH(Aprēķins!$E63,Datu_ievade!$C$91:$C$102,0),MATCH(CONCATENATE(Aprēķins!$E$1," ",Aprēķins!$F$1),Datu_ievade!$C$91:$P$91,0))*2,IF(J12=2,INDEX(Datu_ievade!$C$91:$P$102,MATCH(Aprēķins!$E63,Datu_ievade!$C$91:$C$102,0),MATCH(CONCATENATE(Aprēķins!$E$1," ",Aprēķins!$F$1),Datu_ievade!$C$91:$P$91,0))*2,IF(J12=3,INDEX(Datu_ievade!$C$91:$P$102,MATCH(Aprēķins!$E63,Datu_ievade!$C$91:$C$102,0),MATCH(CONCATENATE(Aprēķins!$E$1," ",Aprēķins!$F$1),Datu_ievade!$C$91:$P$91,0))*3,""))))</f>
        <v/>
      </c>
      <c r="K63" s="86" t="str">
        <f>IF(K12=0,INDEX(Datu_ievade!$C$91:$P$102,MATCH(Aprēķins!$E63,Datu_ievade!$C$91:$C$102,0),MATCH(CONCATENATE(Aprēķins!$E$1," ",Aprēķins!$F$1),Datu_ievade!$C$91:$P$91,0))*1,IF(K12=1,INDEX(Datu_ievade!$C$91:$P$102,MATCH(Aprēķins!$E63,Datu_ievade!$C$91:$C$102,0),MATCH(CONCATENATE(Aprēķins!$E$1," ",Aprēķins!$F$1),Datu_ievade!$C$91:$P$91,0))*2,IF(K12=2,INDEX(Datu_ievade!$C$91:$P$102,MATCH(Aprēķins!$E63,Datu_ievade!$C$91:$C$102,0),MATCH(CONCATENATE(Aprēķins!$E$1," ",Aprēķins!$F$1),Datu_ievade!$C$91:$P$91,0))*2,IF(K12=3,INDEX(Datu_ievade!$C$91:$P$102,MATCH(Aprēķins!$E63,Datu_ievade!$C$91:$C$102,0),MATCH(CONCATENATE(Aprēķins!$E$1," ",Aprēķins!$F$1),Datu_ievade!$C$91:$P$91,0))*3,""))))</f>
        <v/>
      </c>
      <c r="L63" s="86" t="str">
        <f>IF(L12=0,INDEX(Datu_ievade!$C$91:$P$102,MATCH(Aprēķins!$E63,Datu_ievade!$C$91:$C$102,0),MATCH(CONCATENATE(Aprēķins!$E$1," ",Aprēķins!$F$1),Datu_ievade!$C$91:$P$91,0))*1,IF(L12=1,INDEX(Datu_ievade!$C$91:$P$102,MATCH(Aprēķins!$E63,Datu_ievade!$C$91:$C$102,0),MATCH(CONCATENATE(Aprēķins!$E$1," ",Aprēķins!$F$1),Datu_ievade!$C$91:$P$91,0))*2,IF(L12=2,INDEX(Datu_ievade!$C$91:$P$102,MATCH(Aprēķins!$E63,Datu_ievade!$C$91:$C$102,0),MATCH(CONCATENATE(Aprēķins!$E$1," ",Aprēķins!$F$1),Datu_ievade!$C$91:$P$91,0))*2,IF(L12=3,INDEX(Datu_ievade!$C$91:$P$102,MATCH(Aprēķins!$E63,Datu_ievade!$C$91:$C$102,0),MATCH(CONCATENATE(Aprēķins!$E$1," ",Aprēķins!$F$1),Datu_ievade!$C$91:$P$91,0))*3,""))))</f>
        <v/>
      </c>
      <c r="M63" s="86" t="str">
        <f>IF(M12=0,INDEX(Datu_ievade!$C$91:$P$102,MATCH(Aprēķins!$E63,Datu_ievade!$C$91:$C$102,0),MATCH(CONCATENATE(Aprēķins!$E$1," ",Aprēķins!$F$1),Datu_ievade!$C$91:$P$91,0))*1,IF(M12=1,INDEX(Datu_ievade!$C$91:$P$102,MATCH(Aprēķins!$E63,Datu_ievade!$C$91:$C$102,0),MATCH(CONCATENATE(Aprēķins!$E$1," ",Aprēķins!$F$1),Datu_ievade!$C$91:$P$91,0))*2,IF(M12=2,INDEX(Datu_ievade!$C$91:$P$102,MATCH(Aprēķins!$E63,Datu_ievade!$C$91:$C$102,0),MATCH(CONCATENATE(Aprēķins!$E$1," ",Aprēķins!$F$1),Datu_ievade!$C$91:$P$91,0))*2,IF(M12=3,INDEX(Datu_ievade!$C$91:$P$102,MATCH(Aprēķins!$E63,Datu_ievade!$C$91:$C$102,0),MATCH(CONCATENATE(Aprēķins!$E$1," ",Aprēķins!$F$1),Datu_ievade!$C$91:$P$91,0))*3,""))))</f>
        <v/>
      </c>
      <c r="N63" s="86" t="str">
        <f>IF(N12=0,INDEX(Datu_ievade!$C$91:$P$102,MATCH(Aprēķins!$E63,Datu_ievade!$C$91:$C$102,0),MATCH(CONCATENATE(Aprēķins!$E$1," ",Aprēķins!$F$1),Datu_ievade!$C$91:$P$91,0))*1,IF(N12=1,INDEX(Datu_ievade!$C$91:$P$102,MATCH(Aprēķins!$E63,Datu_ievade!$C$91:$C$102,0),MATCH(CONCATENATE(Aprēķins!$E$1," ",Aprēķins!$F$1),Datu_ievade!$C$91:$P$91,0))*2,IF(N12=2,INDEX(Datu_ievade!$C$91:$P$102,MATCH(Aprēķins!$E63,Datu_ievade!$C$91:$C$102,0),MATCH(CONCATENATE(Aprēķins!$E$1," ",Aprēķins!$F$1),Datu_ievade!$C$91:$P$91,0))*2,IF(N12=3,INDEX(Datu_ievade!$C$91:$P$102,MATCH(Aprēķins!$E63,Datu_ievade!$C$91:$C$102,0),MATCH(CONCATENATE(Aprēķins!$E$1," ",Aprēķins!$F$1),Datu_ievade!$C$91:$P$91,0))*3,""))))</f>
        <v/>
      </c>
      <c r="O63" s="86" t="str">
        <f>IF(O12=0,INDEX(Datu_ievade!$C$91:$P$102,MATCH(Aprēķins!$E63,Datu_ievade!$C$91:$C$102,0),MATCH(CONCATENATE(Aprēķins!$E$1," ",Aprēķins!$F$1),Datu_ievade!$C$91:$P$91,0))*1,IF(O12=1,INDEX(Datu_ievade!$C$91:$P$102,MATCH(Aprēķins!$E63,Datu_ievade!$C$91:$C$102,0),MATCH(CONCATENATE(Aprēķins!$E$1," ",Aprēķins!$F$1),Datu_ievade!$C$91:$P$91,0))*2,IF(O12=2,INDEX(Datu_ievade!$C$91:$P$102,MATCH(Aprēķins!$E63,Datu_ievade!$C$91:$C$102,0),MATCH(CONCATENATE(Aprēķins!$E$1," ",Aprēķins!$F$1),Datu_ievade!$C$91:$P$91,0))*2,IF(O12=3,INDEX(Datu_ievade!$C$91:$P$102,MATCH(Aprēķins!$E63,Datu_ievade!$C$91:$C$102,0),MATCH(CONCATENATE(Aprēķins!$E$1," ",Aprēķins!$F$1),Datu_ievade!$C$91:$P$91,0))*3,""))))</f>
        <v/>
      </c>
      <c r="P63" s="86" t="str">
        <f>IF(P12=0,INDEX(Datu_ievade!$C$91:$P$102,MATCH(Aprēķins!$E63,Datu_ievade!$C$91:$C$102,0),MATCH(CONCATENATE(Aprēķins!$E$1," ",Aprēķins!$F$1),Datu_ievade!$C$91:$P$91,0))*1,IF(P12=1,INDEX(Datu_ievade!$C$91:$P$102,MATCH(Aprēķins!$E63,Datu_ievade!$C$91:$C$102,0),MATCH(CONCATENATE(Aprēķins!$E$1," ",Aprēķins!$F$1),Datu_ievade!$C$91:$P$91,0))*2,IF(P12=2,INDEX(Datu_ievade!$C$91:$P$102,MATCH(Aprēķins!$E63,Datu_ievade!$C$91:$C$102,0),MATCH(CONCATENATE(Aprēķins!$E$1," ",Aprēķins!$F$1),Datu_ievade!$C$91:$P$91,0))*2,IF(P12=3,INDEX(Datu_ievade!$C$91:$P$102,MATCH(Aprēķins!$E63,Datu_ievade!$C$91:$C$102,0),MATCH(CONCATENATE(Aprēķins!$E$1," ",Aprēķins!$F$1),Datu_ievade!$C$91:$P$91,0))*3,""))))</f>
        <v/>
      </c>
      <c r="Q63" s="86" t="str">
        <f>IF(Q12=0,INDEX(Datu_ievade!$C$91:$P$102,MATCH(Aprēķins!$E63,Datu_ievade!$C$91:$C$102,0),MATCH(CONCATENATE(Aprēķins!$E$1," ",Aprēķins!$F$1),Datu_ievade!$C$91:$P$91,0))*1,IF(Q12=1,INDEX(Datu_ievade!$C$91:$P$102,MATCH(Aprēķins!$E63,Datu_ievade!$C$91:$C$102,0),MATCH(CONCATENATE(Aprēķins!$E$1," ",Aprēķins!$F$1),Datu_ievade!$C$91:$P$91,0))*2,IF(Q12=2,INDEX(Datu_ievade!$C$91:$P$102,MATCH(Aprēķins!$E63,Datu_ievade!$C$91:$C$102,0),MATCH(CONCATENATE(Aprēķins!$E$1," ",Aprēķins!$F$1),Datu_ievade!$C$91:$P$91,0))*2,IF(Q12=3,INDEX(Datu_ievade!$C$91:$P$102,MATCH(Aprēķins!$E63,Datu_ievade!$C$91:$C$102,0),MATCH(CONCATENATE(Aprēķins!$E$1," ",Aprēķins!$F$1),Datu_ievade!$C$91:$P$91,0))*3,""))))</f>
        <v/>
      </c>
      <c r="R63" s="86" t="str">
        <f>IF(R12=0,INDEX(Datu_ievade!$C$91:$P$102,MATCH(Aprēķins!$E63,Datu_ievade!$C$91:$C$102,0),MATCH(CONCATENATE(Aprēķins!$E$1," ",Aprēķins!$F$1),Datu_ievade!$C$91:$P$91,0))*1,IF(R12=1,INDEX(Datu_ievade!$C$91:$P$102,MATCH(Aprēķins!$E63,Datu_ievade!$C$91:$C$102,0),MATCH(CONCATENATE(Aprēķins!$E$1," ",Aprēķins!$F$1),Datu_ievade!$C$91:$P$91,0))*2,IF(R12=2,INDEX(Datu_ievade!$C$91:$P$102,MATCH(Aprēķins!$E63,Datu_ievade!$C$91:$C$102,0),MATCH(CONCATENATE(Aprēķins!$E$1," ",Aprēķins!$F$1),Datu_ievade!$C$91:$P$91,0))*2,IF(R12=3,INDEX(Datu_ievade!$C$91:$P$102,MATCH(Aprēķins!$E63,Datu_ievade!$C$91:$C$102,0),MATCH(CONCATENATE(Aprēķins!$E$1," ",Aprēķins!$F$1),Datu_ievade!$C$91:$P$91,0))*3,""))))</f>
        <v/>
      </c>
      <c r="S63" s="86" t="str">
        <f>IF(S12=0,INDEX(Datu_ievade!$C$91:$P$102,MATCH(Aprēķins!$E63,Datu_ievade!$C$91:$C$102,0),MATCH(CONCATENATE(Aprēķins!$E$1," ",Aprēķins!$F$1),Datu_ievade!$C$91:$P$91,0))*1,IF(S12=1,INDEX(Datu_ievade!$C$91:$P$102,MATCH(Aprēķins!$E63,Datu_ievade!$C$91:$C$102,0),MATCH(CONCATENATE(Aprēķins!$E$1," ",Aprēķins!$F$1),Datu_ievade!$C$91:$P$91,0))*2,IF(S12=2,INDEX(Datu_ievade!$C$91:$P$102,MATCH(Aprēķins!$E63,Datu_ievade!$C$91:$C$102,0),MATCH(CONCATENATE(Aprēķins!$E$1," ",Aprēķins!$F$1),Datu_ievade!$C$91:$P$91,0))*2,IF(S12=3,INDEX(Datu_ievade!$C$91:$P$102,MATCH(Aprēķins!$E63,Datu_ievade!$C$91:$C$102,0),MATCH(CONCATENATE(Aprēķins!$E$1," ",Aprēķins!$F$1),Datu_ievade!$C$91:$P$91,0))*3,""))))</f>
        <v/>
      </c>
      <c r="T63" s="86" t="str">
        <f>IF(T12=0,INDEX(Datu_ievade!$C$91:$P$102,MATCH(Aprēķins!$E63,Datu_ievade!$C$91:$C$102,0),MATCH(CONCATENATE(Aprēķins!$E$1," ",Aprēķins!$F$1),Datu_ievade!$C$91:$P$91,0))*1,IF(T12=1,INDEX(Datu_ievade!$C$91:$P$102,MATCH(Aprēķins!$E63,Datu_ievade!$C$91:$C$102,0),MATCH(CONCATENATE(Aprēķins!$E$1," ",Aprēķins!$F$1),Datu_ievade!$C$91:$P$91,0))*2,IF(T12=2,INDEX(Datu_ievade!$C$91:$P$102,MATCH(Aprēķins!$E63,Datu_ievade!$C$91:$C$102,0),MATCH(CONCATENATE(Aprēķins!$E$1," ",Aprēķins!$F$1),Datu_ievade!$C$91:$P$91,0))*2,IF(T12=3,INDEX(Datu_ievade!$C$91:$P$102,MATCH(Aprēķins!$E63,Datu_ievade!$C$91:$C$102,0),MATCH(CONCATENATE(Aprēķins!$E$1," ",Aprēķins!$F$1),Datu_ievade!$C$91:$P$91,0))*3,""))))</f>
        <v/>
      </c>
      <c r="U63" s="86" t="str">
        <f>IF(U12=0,INDEX(Datu_ievade!$C$91:$P$102,MATCH(Aprēķins!$E63,Datu_ievade!$C$91:$C$102,0),MATCH(CONCATENATE(Aprēķins!$E$1," ",Aprēķins!$F$1),Datu_ievade!$C$91:$P$91,0))*1,IF(U12=1,INDEX(Datu_ievade!$C$91:$P$102,MATCH(Aprēķins!$E63,Datu_ievade!$C$91:$C$102,0),MATCH(CONCATENATE(Aprēķins!$E$1," ",Aprēķins!$F$1),Datu_ievade!$C$91:$P$91,0))*2,IF(U12=2,INDEX(Datu_ievade!$C$91:$P$102,MATCH(Aprēķins!$E63,Datu_ievade!$C$91:$C$102,0),MATCH(CONCATENATE(Aprēķins!$E$1," ",Aprēķins!$F$1),Datu_ievade!$C$91:$P$91,0))*2,IF(U12=3,INDEX(Datu_ievade!$C$91:$P$102,MATCH(Aprēķins!$E63,Datu_ievade!$C$91:$C$102,0),MATCH(CONCATENATE(Aprēķins!$E$1," ",Aprēķins!$F$1),Datu_ievade!$C$91:$P$91,0))*3,""))))</f>
        <v/>
      </c>
      <c r="V63" s="86" t="str">
        <f>IF(V12=0,INDEX(Datu_ievade!$C$91:$P$102,MATCH(Aprēķins!$E63,Datu_ievade!$C$91:$C$102,0),MATCH(CONCATENATE(Aprēķins!$E$1," ",Aprēķins!$F$1),Datu_ievade!$C$91:$P$91,0))*1,IF(V12=1,INDEX(Datu_ievade!$C$91:$P$102,MATCH(Aprēķins!$E63,Datu_ievade!$C$91:$C$102,0),MATCH(CONCATENATE(Aprēķins!$E$1," ",Aprēķins!$F$1),Datu_ievade!$C$91:$P$91,0))*2,IF(V12=2,INDEX(Datu_ievade!$C$91:$P$102,MATCH(Aprēķins!$E63,Datu_ievade!$C$91:$C$102,0),MATCH(CONCATENATE(Aprēķins!$E$1," ",Aprēķins!$F$1),Datu_ievade!$C$91:$P$91,0))*2,IF(V12=3,INDEX(Datu_ievade!$C$91:$P$102,MATCH(Aprēķins!$E63,Datu_ievade!$C$91:$C$102,0),MATCH(CONCATENATE(Aprēķins!$E$1," ",Aprēķins!$F$1),Datu_ievade!$C$91:$P$91,0))*3,""))))</f>
        <v/>
      </c>
      <c r="W63" s="86" t="str">
        <f>IF(W12=0,INDEX(Datu_ievade!$C$91:$P$102,MATCH(Aprēķins!$E63,Datu_ievade!$C$91:$C$102,0),MATCH(CONCATENATE(Aprēķins!$E$1," ",Aprēķins!$F$1),Datu_ievade!$C$91:$P$91,0))*1,IF(W12=1,INDEX(Datu_ievade!$C$91:$P$102,MATCH(Aprēķins!$E63,Datu_ievade!$C$91:$C$102,0),MATCH(CONCATENATE(Aprēķins!$E$1," ",Aprēķins!$F$1),Datu_ievade!$C$91:$P$91,0))*2,IF(W12=2,INDEX(Datu_ievade!$C$91:$P$102,MATCH(Aprēķins!$E63,Datu_ievade!$C$91:$C$102,0),MATCH(CONCATENATE(Aprēķins!$E$1," ",Aprēķins!$F$1),Datu_ievade!$C$91:$P$91,0))*2,IF(W12=3,INDEX(Datu_ievade!$C$91:$P$102,MATCH(Aprēķins!$E63,Datu_ievade!$C$91:$C$102,0),MATCH(CONCATENATE(Aprēķins!$E$1," ",Aprēķins!$F$1),Datu_ievade!$C$91:$P$91,0))*3,""))))</f>
        <v/>
      </c>
      <c r="X63" s="86" t="str">
        <f>IF(X12=0,INDEX(Datu_ievade!$C$91:$P$102,MATCH(Aprēķins!$E63,Datu_ievade!$C$91:$C$102,0),MATCH(CONCATENATE(Aprēķins!$E$1," ",Aprēķins!$F$1),Datu_ievade!$C$91:$P$91,0))*1,IF(X12=1,INDEX(Datu_ievade!$C$91:$P$102,MATCH(Aprēķins!$E63,Datu_ievade!$C$91:$C$102,0),MATCH(CONCATENATE(Aprēķins!$E$1," ",Aprēķins!$F$1),Datu_ievade!$C$91:$P$91,0))*2,IF(X12=2,INDEX(Datu_ievade!$C$91:$P$102,MATCH(Aprēķins!$E63,Datu_ievade!$C$91:$C$102,0),MATCH(CONCATENATE(Aprēķins!$E$1," ",Aprēķins!$F$1),Datu_ievade!$C$91:$P$91,0))*2,IF(X12=3,INDEX(Datu_ievade!$C$91:$P$102,MATCH(Aprēķins!$E63,Datu_ievade!$C$91:$C$102,0),MATCH(CONCATENATE(Aprēķins!$E$1," ",Aprēķins!$F$1),Datu_ievade!$C$91:$P$91,0))*3,""))))</f>
        <v/>
      </c>
      <c r="Y63" s="86" t="str">
        <f>IF(Y12=0,INDEX(Datu_ievade!$C$91:$P$102,MATCH(Aprēķins!$E63,Datu_ievade!$C$91:$C$102,0),MATCH(CONCATENATE(Aprēķins!$E$1," ",Aprēķins!$F$1),Datu_ievade!$C$91:$P$91,0))*1,IF(Y12=1,INDEX(Datu_ievade!$C$91:$P$102,MATCH(Aprēķins!$E63,Datu_ievade!$C$91:$C$102,0),MATCH(CONCATENATE(Aprēķins!$E$1," ",Aprēķins!$F$1),Datu_ievade!$C$91:$P$91,0))*2,IF(Y12=2,INDEX(Datu_ievade!$C$91:$P$102,MATCH(Aprēķins!$E63,Datu_ievade!$C$91:$C$102,0),MATCH(CONCATENATE(Aprēķins!$E$1," ",Aprēķins!$F$1),Datu_ievade!$C$91:$P$91,0))*2,IF(Y12=3,INDEX(Datu_ievade!$C$91:$P$102,MATCH(Aprēķins!$E63,Datu_ievade!$C$91:$C$102,0),MATCH(CONCATENATE(Aprēķins!$E$1," ",Aprēķins!$F$1),Datu_ievade!$C$91:$P$91,0))*3,""))))</f>
        <v/>
      </c>
      <c r="Z63" s="86" t="str">
        <f>IF(Z12=0,INDEX(Datu_ievade!$C$91:$P$102,MATCH(Aprēķins!$E63,Datu_ievade!$C$91:$C$102,0),MATCH(CONCATENATE(Aprēķins!$E$1," ",Aprēķins!$F$1),Datu_ievade!$C$91:$P$91,0))*1,IF(Z12=1,INDEX(Datu_ievade!$C$91:$P$102,MATCH(Aprēķins!$E63,Datu_ievade!$C$91:$C$102,0),MATCH(CONCATENATE(Aprēķins!$E$1," ",Aprēķins!$F$1),Datu_ievade!$C$91:$P$91,0))*2,IF(Z12=2,INDEX(Datu_ievade!$C$91:$P$102,MATCH(Aprēķins!$E63,Datu_ievade!$C$91:$C$102,0),MATCH(CONCATENATE(Aprēķins!$E$1," ",Aprēķins!$F$1),Datu_ievade!$C$91:$P$91,0))*2,IF(Z12=3,INDEX(Datu_ievade!$C$91:$P$102,MATCH(Aprēķins!$E63,Datu_ievade!$C$91:$C$102,0),MATCH(CONCATENATE(Aprēķins!$E$1," ",Aprēķins!$F$1),Datu_ievade!$C$91:$P$91,0))*3,""))))</f>
        <v/>
      </c>
      <c r="AA63" s="86" t="str">
        <f>IF(AA12=0,INDEX(Datu_ievade!$C$91:$P$102,MATCH(Aprēķins!$E63,Datu_ievade!$C$91:$C$102,0),MATCH(CONCATENATE(Aprēķins!$E$1," ",Aprēķins!$F$1),Datu_ievade!$C$91:$P$91,0))*1,IF(AA12=1,INDEX(Datu_ievade!$C$91:$P$102,MATCH(Aprēķins!$E63,Datu_ievade!$C$91:$C$102,0),MATCH(CONCATENATE(Aprēķins!$E$1," ",Aprēķins!$F$1),Datu_ievade!$C$91:$P$91,0))*2,IF(AA12=2,INDEX(Datu_ievade!$C$91:$P$102,MATCH(Aprēķins!$E63,Datu_ievade!$C$91:$C$102,0),MATCH(CONCATENATE(Aprēķins!$E$1," ",Aprēķins!$F$1),Datu_ievade!$C$91:$P$91,0))*2,IF(AA12=3,INDEX(Datu_ievade!$C$91:$P$102,MATCH(Aprēķins!$E63,Datu_ievade!$C$91:$C$102,0),MATCH(CONCATENATE(Aprēķins!$E$1," ",Aprēķins!$F$1),Datu_ievade!$C$91:$P$91,0))*3,""))))</f>
        <v/>
      </c>
      <c r="AB63" s="86" t="str">
        <f>IF(AB12=0,INDEX(Datu_ievade!$C$91:$P$102,MATCH(Aprēķins!$E63,Datu_ievade!$C$91:$C$102,0),MATCH(CONCATENATE(Aprēķins!$E$1," ",Aprēķins!$F$1),Datu_ievade!$C$91:$P$91,0))*1,IF(AB12=1,INDEX(Datu_ievade!$C$91:$P$102,MATCH(Aprēķins!$E63,Datu_ievade!$C$91:$C$102,0),MATCH(CONCATENATE(Aprēķins!$E$1," ",Aprēķins!$F$1),Datu_ievade!$C$91:$P$91,0))*2,IF(AB12=2,INDEX(Datu_ievade!$C$91:$P$102,MATCH(Aprēķins!$E63,Datu_ievade!$C$91:$C$102,0),MATCH(CONCATENATE(Aprēķins!$E$1," ",Aprēķins!$F$1),Datu_ievade!$C$91:$P$91,0))*2,IF(AB12=3,INDEX(Datu_ievade!$C$91:$P$102,MATCH(Aprēķins!$E63,Datu_ievade!$C$91:$C$102,0),MATCH(CONCATENATE(Aprēķins!$E$1," ",Aprēķins!$F$1),Datu_ievade!$C$91:$P$91,0))*3,""))))</f>
        <v/>
      </c>
      <c r="AC63" s="86" t="str">
        <f>IF(AC12=0,INDEX(Datu_ievade!$C$91:$P$102,MATCH(Aprēķins!$E63,Datu_ievade!$C$91:$C$102,0),MATCH(CONCATENATE(Aprēķins!$E$1," ",Aprēķins!$F$1),Datu_ievade!$C$91:$P$91,0))*1,IF(AC12=1,INDEX(Datu_ievade!$C$91:$P$102,MATCH(Aprēķins!$E63,Datu_ievade!$C$91:$C$102,0),MATCH(CONCATENATE(Aprēķins!$E$1," ",Aprēķins!$F$1),Datu_ievade!$C$91:$P$91,0))*2,IF(AC12=2,INDEX(Datu_ievade!$C$91:$P$102,MATCH(Aprēķins!$E63,Datu_ievade!$C$91:$C$102,0),MATCH(CONCATENATE(Aprēķins!$E$1," ",Aprēķins!$F$1),Datu_ievade!$C$91:$P$91,0))*2,IF(AC12=3,INDEX(Datu_ievade!$C$91:$P$102,MATCH(Aprēķins!$E63,Datu_ievade!$C$91:$C$102,0),MATCH(CONCATENATE(Aprēķins!$E$1," ",Aprēķins!$F$1),Datu_ievade!$C$91:$P$91,0))*3,""))))</f>
        <v/>
      </c>
      <c r="AD63" s="86" t="str">
        <f>IF(AD12=0,INDEX(Datu_ievade!$C$91:$P$102,MATCH(Aprēķins!$E63,Datu_ievade!$C$91:$C$102,0),MATCH(CONCATENATE(Aprēķins!$E$1," ",Aprēķins!$F$1),Datu_ievade!$C$91:$P$91,0))*1,IF(AD12=1,INDEX(Datu_ievade!$C$91:$P$102,MATCH(Aprēķins!$E63,Datu_ievade!$C$91:$C$102,0),MATCH(CONCATENATE(Aprēķins!$E$1," ",Aprēķins!$F$1),Datu_ievade!$C$91:$P$91,0))*2,IF(AD12=2,INDEX(Datu_ievade!$C$91:$P$102,MATCH(Aprēķins!$E63,Datu_ievade!$C$91:$C$102,0),MATCH(CONCATENATE(Aprēķins!$E$1," ",Aprēķins!$F$1),Datu_ievade!$C$91:$P$91,0))*2,IF(AD12=3,INDEX(Datu_ievade!$C$91:$P$102,MATCH(Aprēķins!$E63,Datu_ievade!$C$91:$C$102,0),MATCH(CONCATENATE(Aprēķins!$E$1," ",Aprēķins!$F$1),Datu_ievade!$C$91:$P$91,0))*3,""))))</f>
        <v/>
      </c>
      <c r="AE63" s="86" t="str">
        <f>IF(AE12=0,INDEX(Datu_ievade!$C$91:$P$102,MATCH(Aprēķins!$E63,Datu_ievade!$C$91:$C$102,0),MATCH(CONCATENATE(Aprēķins!$E$1," ",Aprēķins!$F$1),Datu_ievade!$C$91:$P$91,0))*1,IF(AE12=1,INDEX(Datu_ievade!$C$91:$P$102,MATCH(Aprēķins!$E63,Datu_ievade!$C$91:$C$102,0),MATCH(CONCATENATE(Aprēķins!$E$1," ",Aprēķins!$F$1),Datu_ievade!$C$91:$P$91,0))*2,IF(AE12=2,INDEX(Datu_ievade!$C$91:$P$102,MATCH(Aprēķins!$E63,Datu_ievade!$C$91:$C$102,0),MATCH(CONCATENATE(Aprēķins!$E$1," ",Aprēķins!$F$1),Datu_ievade!$C$91:$P$91,0))*2,IF(AE12=3,INDEX(Datu_ievade!$C$91:$P$102,MATCH(Aprēķins!$E63,Datu_ievade!$C$91:$C$102,0),MATCH(CONCATENATE(Aprēķins!$E$1," ",Aprēķins!$F$1),Datu_ievade!$C$91:$P$91,0))*3,""))))</f>
        <v/>
      </c>
      <c r="AF63" s="86" t="str">
        <f>IF(AF12=0,INDEX(Datu_ievade!$C$91:$P$102,MATCH(Aprēķins!$E63,Datu_ievade!$C$91:$C$102,0),MATCH(CONCATENATE(Aprēķins!$E$1," ",Aprēķins!$F$1),Datu_ievade!$C$91:$P$91,0))*1,IF(AF12=1,INDEX(Datu_ievade!$C$91:$P$102,MATCH(Aprēķins!$E63,Datu_ievade!$C$91:$C$102,0),MATCH(CONCATENATE(Aprēķins!$E$1," ",Aprēķins!$F$1),Datu_ievade!$C$91:$P$91,0))*2,IF(AF12=2,INDEX(Datu_ievade!$C$91:$P$102,MATCH(Aprēķins!$E63,Datu_ievade!$C$91:$C$102,0),MATCH(CONCATENATE(Aprēķins!$E$1," ",Aprēķins!$F$1),Datu_ievade!$C$91:$P$91,0))*2,IF(AF12=3,INDEX(Datu_ievade!$C$91:$P$102,MATCH(Aprēķins!$E63,Datu_ievade!$C$91:$C$102,0),MATCH(CONCATENATE(Aprēķins!$E$1," ",Aprēķins!$F$1),Datu_ievade!$C$91:$P$91,0))*3,""))))</f>
        <v/>
      </c>
      <c r="AG63" s="86" t="str">
        <f>IF(AG12=0,INDEX(Datu_ievade!$C$91:$P$102,MATCH(Aprēķins!$E63,Datu_ievade!$C$91:$C$102,0),MATCH(CONCATENATE(Aprēķins!$E$1," ",Aprēķins!$F$1),Datu_ievade!$C$91:$P$91,0))*1,IF(AG12=1,INDEX(Datu_ievade!$C$91:$P$102,MATCH(Aprēķins!$E63,Datu_ievade!$C$91:$C$102,0),MATCH(CONCATENATE(Aprēķins!$E$1," ",Aprēķins!$F$1),Datu_ievade!$C$91:$P$91,0))*2,IF(AG12=2,INDEX(Datu_ievade!$C$91:$P$102,MATCH(Aprēķins!$E63,Datu_ievade!$C$91:$C$102,0),MATCH(CONCATENATE(Aprēķins!$E$1," ",Aprēķins!$F$1),Datu_ievade!$C$91:$P$91,0))*2,IF(AG12=3,INDEX(Datu_ievade!$C$91:$P$102,MATCH(Aprēķins!$E63,Datu_ievade!$C$91:$C$102,0),MATCH(CONCATENATE(Aprēķins!$E$1," ",Aprēķins!$F$1),Datu_ievade!$C$91:$P$91,0))*3,""))))</f>
        <v/>
      </c>
      <c r="AH63" s="86" t="str">
        <f>IF(AH12=0,INDEX(Datu_ievade!$C$91:$P$102,MATCH(Aprēķins!$E63,Datu_ievade!$C$91:$C$102,0),MATCH(CONCATENATE(Aprēķins!$E$1," ",Aprēķins!$F$1),Datu_ievade!$C$91:$P$91,0))*1,IF(AH12=1,INDEX(Datu_ievade!$C$91:$P$102,MATCH(Aprēķins!$E63,Datu_ievade!$C$91:$C$102,0),MATCH(CONCATENATE(Aprēķins!$E$1," ",Aprēķins!$F$1),Datu_ievade!$C$91:$P$91,0))*2,IF(AH12=2,INDEX(Datu_ievade!$C$91:$P$102,MATCH(Aprēķins!$E63,Datu_ievade!$C$91:$C$102,0),MATCH(CONCATENATE(Aprēķins!$E$1," ",Aprēķins!$F$1),Datu_ievade!$C$91:$P$91,0))*2,IF(AH12=3,INDEX(Datu_ievade!$C$91:$P$102,MATCH(Aprēķins!$E63,Datu_ievade!$C$91:$C$102,0),MATCH(CONCATENATE(Aprēķins!$E$1," ",Aprēķins!$F$1),Datu_ievade!$C$91:$P$91,0))*3,""))))</f>
        <v/>
      </c>
      <c r="AI63" s="86" t="str">
        <f>IF(AI12=0,INDEX(Datu_ievade!$C$91:$P$102,MATCH(Aprēķins!$E63,Datu_ievade!$C$91:$C$102,0),MATCH(CONCATENATE(Aprēķins!$E$1," ",Aprēķins!$F$1),Datu_ievade!$C$91:$P$91,0))*1,IF(AI12=1,INDEX(Datu_ievade!$C$91:$P$102,MATCH(Aprēķins!$E63,Datu_ievade!$C$91:$C$102,0),MATCH(CONCATENATE(Aprēķins!$E$1," ",Aprēķins!$F$1),Datu_ievade!$C$91:$P$91,0))*2,IF(AI12=2,INDEX(Datu_ievade!$C$91:$P$102,MATCH(Aprēķins!$E63,Datu_ievade!$C$91:$C$102,0),MATCH(CONCATENATE(Aprēķins!$E$1," ",Aprēķins!$F$1),Datu_ievade!$C$91:$P$91,0))*2,IF(AI12=3,INDEX(Datu_ievade!$C$91:$P$102,MATCH(Aprēķins!$E63,Datu_ievade!$C$91:$C$102,0),MATCH(CONCATENATE(Aprēķins!$E$1," ",Aprēķins!$F$1),Datu_ievade!$C$91:$P$91,0))*3,""))))</f>
        <v/>
      </c>
      <c r="AJ63" s="86" t="str">
        <f>IF(AJ12=0,INDEX(Datu_ievade!$C$91:$P$102,MATCH(Aprēķins!$E63,Datu_ievade!$C$91:$C$102,0),MATCH(CONCATENATE(Aprēķins!$E$1," ",Aprēķins!$F$1),Datu_ievade!$C$91:$P$91,0))*1,IF(AJ12=1,INDEX(Datu_ievade!$C$91:$P$102,MATCH(Aprēķins!$E63,Datu_ievade!$C$91:$C$102,0),MATCH(CONCATENATE(Aprēķins!$E$1," ",Aprēķins!$F$1),Datu_ievade!$C$91:$P$91,0))*2,IF(AJ12=2,INDEX(Datu_ievade!$C$91:$P$102,MATCH(Aprēķins!$E63,Datu_ievade!$C$91:$C$102,0),MATCH(CONCATENATE(Aprēķins!$E$1," ",Aprēķins!$F$1),Datu_ievade!$C$91:$P$91,0))*2,IF(AJ12=3,INDEX(Datu_ievade!$C$91:$P$102,MATCH(Aprēķins!$E63,Datu_ievade!$C$91:$C$102,0),MATCH(CONCATENATE(Aprēķins!$E$1," ",Aprēķins!$F$1),Datu_ievade!$C$91:$P$91,0))*3,""))))</f>
        <v/>
      </c>
      <c r="AK63" s="86" t="str">
        <f>IF(AK12=0,INDEX(Datu_ievade!$C$91:$P$102,MATCH(Aprēķins!$E63,Datu_ievade!$C$91:$C$102,0),MATCH(CONCATENATE(Aprēķins!$E$1," ",Aprēķins!$F$1),Datu_ievade!$C$91:$P$91,0))*1,IF(AK12=1,INDEX(Datu_ievade!$C$91:$P$102,MATCH(Aprēķins!$E63,Datu_ievade!$C$91:$C$102,0),MATCH(CONCATENATE(Aprēķins!$E$1," ",Aprēķins!$F$1),Datu_ievade!$C$91:$P$91,0))*2,IF(AK12=2,INDEX(Datu_ievade!$C$91:$P$102,MATCH(Aprēķins!$E63,Datu_ievade!$C$91:$C$102,0),MATCH(CONCATENATE(Aprēķins!$E$1," ",Aprēķins!$F$1),Datu_ievade!$C$91:$P$91,0))*2,IF(AK12=3,INDEX(Datu_ievade!$C$91:$P$102,MATCH(Aprēķins!$E63,Datu_ievade!$C$91:$C$102,0),MATCH(CONCATENATE(Aprēķins!$E$1," ",Aprēķins!$F$1),Datu_ievade!$C$91:$P$91,0))*3,""))))</f>
        <v/>
      </c>
      <c r="AL63" s="86" t="str">
        <f>IF(AL12=0,INDEX(Datu_ievade!$C$91:$P$102,MATCH(Aprēķins!$E63,Datu_ievade!$C$91:$C$102,0),MATCH(CONCATENATE(Aprēķins!$E$1," ",Aprēķins!$F$1),Datu_ievade!$C$91:$P$91,0))*1,IF(AL12=1,INDEX(Datu_ievade!$C$91:$P$102,MATCH(Aprēķins!$E63,Datu_ievade!$C$91:$C$102,0),MATCH(CONCATENATE(Aprēķins!$E$1," ",Aprēķins!$F$1),Datu_ievade!$C$91:$P$91,0))*2,IF(AL12=2,INDEX(Datu_ievade!$C$91:$P$102,MATCH(Aprēķins!$E63,Datu_ievade!$C$91:$C$102,0),MATCH(CONCATENATE(Aprēķins!$E$1," ",Aprēķins!$F$1),Datu_ievade!$C$91:$P$91,0))*2,IF(AL12=3,INDEX(Datu_ievade!$C$91:$P$102,MATCH(Aprēķins!$E63,Datu_ievade!$C$91:$C$102,0),MATCH(CONCATENATE(Aprēķins!$E$1," ",Aprēķins!$F$1),Datu_ievade!$C$91:$P$91,0))*3,""))))</f>
        <v/>
      </c>
      <c r="AM63" s="86" t="str">
        <f>IF(AM12=0,INDEX(Datu_ievade!$C$91:$P$102,MATCH(Aprēķins!$E63,Datu_ievade!$C$91:$C$102,0),MATCH(CONCATENATE(Aprēķins!$E$1," ",Aprēķins!$F$1),Datu_ievade!$C$91:$P$91,0))*1,IF(AM12=1,INDEX(Datu_ievade!$C$91:$P$102,MATCH(Aprēķins!$E63,Datu_ievade!$C$91:$C$102,0),MATCH(CONCATENATE(Aprēķins!$E$1," ",Aprēķins!$F$1),Datu_ievade!$C$91:$P$91,0))*2,IF(AM12=2,INDEX(Datu_ievade!$C$91:$P$102,MATCH(Aprēķins!$E63,Datu_ievade!$C$91:$C$102,0),MATCH(CONCATENATE(Aprēķins!$E$1," ",Aprēķins!$F$1),Datu_ievade!$C$91:$P$91,0))*2,IF(AM12=3,INDEX(Datu_ievade!$C$91:$P$102,MATCH(Aprēķins!$E63,Datu_ievade!$C$91:$C$102,0),MATCH(CONCATENATE(Aprēķins!$E$1," ",Aprēķins!$F$1),Datu_ievade!$C$91:$P$91,0))*3,""))))</f>
        <v/>
      </c>
      <c r="AN63" s="86" t="str">
        <f>IF(AN12=0,INDEX(Datu_ievade!$C$91:$P$102,MATCH(Aprēķins!$E63,Datu_ievade!$C$91:$C$102,0),MATCH(CONCATENATE(Aprēķins!$E$1," ",Aprēķins!$F$1),Datu_ievade!$C$91:$P$91,0))*1,IF(AN12=1,INDEX(Datu_ievade!$C$91:$P$102,MATCH(Aprēķins!$E63,Datu_ievade!$C$91:$C$102,0),MATCH(CONCATENATE(Aprēķins!$E$1," ",Aprēķins!$F$1),Datu_ievade!$C$91:$P$91,0))*2,IF(AN12=2,INDEX(Datu_ievade!$C$91:$P$102,MATCH(Aprēķins!$E63,Datu_ievade!$C$91:$C$102,0),MATCH(CONCATENATE(Aprēķins!$E$1," ",Aprēķins!$F$1),Datu_ievade!$C$91:$P$91,0))*2,IF(AN12=3,INDEX(Datu_ievade!$C$91:$P$102,MATCH(Aprēķins!$E63,Datu_ievade!$C$91:$C$102,0),MATCH(CONCATENATE(Aprēķins!$E$1," ",Aprēķins!$F$1),Datu_ievade!$C$91:$P$91,0))*3,""))))</f>
        <v/>
      </c>
      <c r="AO63" s="86" t="str">
        <f>IF(AO12=0,INDEX(Datu_ievade!$C$91:$P$102,MATCH(Aprēķins!$E63,Datu_ievade!$C$91:$C$102,0),MATCH(CONCATENATE(Aprēķins!$E$1," ",Aprēķins!$F$1),Datu_ievade!$C$91:$P$91,0))*1,IF(AO12=1,INDEX(Datu_ievade!$C$91:$P$102,MATCH(Aprēķins!$E63,Datu_ievade!$C$91:$C$102,0),MATCH(CONCATENATE(Aprēķins!$E$1," ",Aprēķins!$F$1),Datu_ievade!$C$91:$P$91,0))*2,IF(AO12=2,INDEX(Datu_ievade!$C$91:$P$102,MATCH(Aprēķins!$E63,Datu_ievade!$C$91:$C$102,0),MATCH(CONCATENATE(Aprēķins!$E$1," ",Aprēķins!$F$1),Datu_ievade!$C$91:$P$91,0))*2,IF(AO12=3,INDEX(Datu_ievade!$C$91:$P$102,MATCH(Aprēķins!$E63,Datu_ievade!$C$91:$C$102,0),MATCH(CONCATENATE(Aprēķins!$E$1," ",Aprēķins!$F$1),Datu_ievade!$C$91:$P$91,0))*3,""))))</f>
        <v/>
      </c>
      <c r="AP63" s="86" t="str">
        <f>IF(AP12=0,INDEX(Datu_ievade!$C$91:$P$102,MATCH(Aprēķins!$E63,Datu_ievade!$C$91:$C$102,0),MATCH(CONCATENATE(Aprēķins!$E$1," ",Aprēķins!$F$1),Datu_ievade!$C$91:$P$91,0))*1,IF(AP12=1,INDEX(Datu_ievade!$C$91:$P$102,MATCH(Aprēķins!$E63,Datu_ievade!$C$91:$C$102,0),MATCH(CONCATENATE(Aprēķins!$E$1," ",Aprēķins!$F$1),Datu_ievade!$C$91:$P$91,0))*2,IF(AP12=2,INDEX(Datu_ievade!$C$91:$P$102,MATCH(Aprēķins!$E63,Datu_ievade!$C$91:$C$102,0),MATCH(CONCATENATE(Aprēķins!$E$1," ",Aprēķins!$F$1),Datu_ievade!$C$91:$P$91,0))*2,IF(AP12=3,INDEX(Datu_ievade!$C$91:$P$102,MATCH(Aprēķins!$E63,Datu_ievade!$C$91:$C$102,0),MATCH(CONCATENATE(Aprēķins!$E$1," ",Aprēķins!$F$1),Datu_ievade!$C$91:$P$91,0))*3,""))))</f>
        <v/>
      </c>
      <c r="AQ63" s="86" t="str">
        <f>IF(AQ12=0,INDEX(Datu_ievade!$C$91:$P$102,MATCH(Aprēķins!$E63,Datu_ievade!$C$91:$C$102,0),MATCH(CONCATENATE(Aprēķins!$E$1," ",Aprēķins!$F$1),Datu_ievade!$C$91:$P$91,0))*1,IF(AQ12=1,INDEX(Datu_ievade!$C$91:$P$102,MATCH(Aprēķins!$E63,Datu_ievade!$C$91:$C$102,0),MATCH(CONCATENATE(Aprēķins!$E$1," ",Aprēķins!$F$1),Datu_ievade!$C$91:$P$91,0))*2,IF(AQ12=2,INDEX(Datu_ievade!$C$91:$P$102,MATCH(Aprēķins!$E63,Datu_ievade!$C$91:$C$102,0),MATCH(CONCATENATE(Aprēķins!$E$1," ",Aprēķins!$F$1),Datu_ievade!$C$91:$P$91,0))*2,IF(AQ12=3,INDEX(Datu_ievade!$C$91:$P$102,MATCH(Aprēķins!$E63,Datu_ievade!$C$91:$C$102,0),MATCH(CONCATENATE(Aprēķins!$E$1," ",Aprēķins!$F$1),Datu_ievade!$C$91:$P$91,0))*3,""))))</f>
        <v/>
      </c>
      <c r="AR63" s="86" t="str">
        <f>IF(AR12=0,INDEX(Datu_ievade!$C$91:$P$102,MATCH(Aprēķins!$E63,Datu_ievade!$C$91:$C$102,0),MATCH(CONCATENATE(Aprēķins!$E$1," ",Aprēķins!$F$1),Datu_ievade!$C$91:$P$91,0))*1,IF(AR12=1,INDEX(Datu_ievade!$C$91:$P$102,MATCH(Aprēķins!$E63,Datu_ievade!$C$91:$C$102,0),MATCH(CONCATENATE(Aprēķins!$E$1," ",Aprēķins!$F$1),Datu_ievade!$C$91:$P$91,0))*2,IF(AR12=2,INDEX(Datu_ievade!$C$91:$P$102,MATCH(Aprēķins!$E63,Datu_ievade!$C$91:$C$102,0),MATCH(CONCATENATE(Aprēķins!$E$1," ",Aprēķins!$F$1),Datu_ievade!$C$91:$P$91,0))*2,IF(AR12=3,INDEX(Datu_ievade!$C$91:$P$102,MATCH(Aprēķins!$E63,Datu_ievade!$C$91:$C$102,0),MATCH(CONCATENATE(Aprēķins!$E$1," ",Aprēķins!$F$1),Datu_ievade!$C$91:$P$91,0))*3,""))))</f>
        <v/>
      </c>
      <c r="AS63" s="86" t="str">
        <f>IF(AS12=0,INDEX(Datu_ievade!$C$91:$P$102,MATCH(Aprēķins!$E63,Datu_ievade!$C$91:$C$102,0),MATCH(CONCATENATE(Aprēķins!$E$1," ",Aprēķins!$F$1),Datu_ievade!$C$91:$P$91,0))*1,IF(AS12=1,INDEX(Datu_ievade!$C$91:$P$102,MATCH(Aprēķins!$E63,Datu_ievade!$C$91:$C$102,0),MATCH(CONCATENATE(Aprēķins!$E$1," ",Aprēķins!$F$1),Datu_ievade!$C$91:$P$91,0))*2,IF(AS12=2,INDEX(Datu_ievade!$C$91:$P$102,MATCH(Aprēķins!$E63,Datu_ievade!$C$91:$C$102,0),MATCH(CONCATENATE(Aprēķins!$E$1," ",Aprēķins!$F$1),Datu_ievade!$C$91:$P$91,0))*2,IF(AS12=3,INDEX(Datu_ievade!$C$91:$P$102,MATCH(Aprēķins!$E63,Datu_ievade!$C$91:$C$102,0),MATCH(CONCATENATE(Aprēķins!$E$1," ",Aprēķins!$F$1),Datu_ievade!$C$91:$P$91,0))*3,""))))</f>
        <v/>
      </c>
      <c r="AT63" s="86" t="str">
        <f>IF(AT12=0,INDEX(Datu_ievade!$C$91:$P$102,MATCH(Aprēķins!$E63,Datu_ievade!$C$91:$C$102,0),MATCH(CONCATENATE(Aprēķins!$E$1," ",Aprēķins!$F$1),Datu_ievade!$C$91:$P$91,0))*1,IF(AT12=1,INDEX(Datu_ievade!$C$91:$P$102,MATCH(Aprēķins!$E63,Datu_ievade!$C$91:$C$102,0),MATCH(CONCATENATE(Aprēķins!$E$1," ",Aprēķins!$F$1),Datu_ievade!$C$91:$P$91,0))*2,IF(AT12=2,INDEX(Datu_ievade!$C$91:$P$102,MATCH(Aprēķins!$E63,Datu_ievade!$C$91:$C$102,0),MATCH(CONCATENATE(Aprēķins!$E$1," ",Aprēķins!$F$1),Datu_ievade!$C$91:$P$91,0))*2,IF(AT12=3,INDEX(Datu_ievade!$C$91:$P$102,MATCH(Aprēķins!$E63,Datu_ievade!$C$91:$C$102,0),MATCH(CONCATENATE(Aprēķins!$E$1," ",Aprēķins!$F$1),Datu_ievade!$C$91:$P$91,0))*3,""))))</f>
        <v/>
      </c>
      <c r="AU63" s="86" t="str">
        <f>IF(AU12=0,INDEX(Datu_ievade!$C$91:$P$102,MATCH(Aprēķins!$E63,Datu_ievade!$C$91:$C$102,0),MATCH(CONCATENATE(Aprēķins!$E$1," ",Aprēķins!$F$1),Datu_ievade!$C$91:$P$91,0))*1,IF(AU12=1,INDEX(Datu_ievade!$C$91:$P$102,MATCH(Aprēķins!$E63,Datu_ievade!$C$91:$C$102,0),MATCH(CONCATENATE(Aprēķins!$E$1," ",Aprēķins!$F$1),Datu_ievade!$C$91:$P$91,0))*2,IF(AU12=2,INDEX(Datu_ievade!$C$91:$P$102,MATCH(Aprēķins!$E63,Datu_ievade!$C$91:$C$102,0),MATCH(CONCATENATE(Aprēķins!$E$1," ",Aprēķins!$F$1),Datu_ievade!$C$91:$P$91,0))*2,IF(AU12=3,INDEX(Datu_ievade!$C$91:$P$102,MATCH(Aprēķins!$E63,Datu_ievade!$C$91:$C$102,0),MATCH(CONCATENATE(Aprēķins!$E$1," ",Aprēķins!$F$1),Datu_ievade!$C$91:$P$91,0))*3,""))))</f>
        <v/>
      </c>
      <c r="AV63" s="86" t="str">
        <f>IF(AV12=0,INDEX(Datu_ievade!$C$91:$P$102,MATCH(Aprēķins!$E63,Datu_ievade!$C$91:$C$102,0),MATCH(CONCATENATE(Aprēķins!$E$1," ",Aprēķins!$F$1),Datu_ievade!$C$91:$P$91,0))*1,IF(AV12=1,INDEX(Datu_ievade!$C$91:$P$102,MATCH(Aprēķins!$E63,Datu_ievade!$C$91:$C$102,0),MATCH(CONCATENATE(Aprēķins!$E$1," ",Aprēķins!$F$1),Datu_ievade!$C$91:$P$91,0))*2,IF(AV12=2,INDEX(Datu_ievade!$C$91:$P$102,MATCH(Aprēķins!$E63,Datu_ievade!$C$91:$C$102,0),MATCH(CONCATENATE(Aprēķins!$E$1," ",Aprēķins!$F$1),Datu_ievade!$C$91:$P$91,0))*2,IF(AV12=3,INDEX(Datu_ievade!$C$91:$P$102,MATCH(Aprēķins!$E63,Datu_ievade!$C$91:$C$102,0),MATCH(CONCATENATE(Aprēķins!$E$1," ",Aprēķins!$F$1),Datu_ievade!$C$91:$P$91,0))*3,""))))</f>
        <v/>
      </c>
      <c r="AW63" s="86" t="str">
        <f>IF(AW12=0,INDEX(Datu_ievade!$C$91:$P$102,MATCH(Aprēķins!$E63,Datu_ievade!$C$91:$C$102,0),MATCH(CONCATENATE(Aprēķins!$E$1," ",Aprēķins!$F$1),Datu_ievade!$C$91:$P$91,0))*1,IF(AW12=1,INDEX(Datu_ievade!$C$91:$P$102,MATCH(Aprēķins!$E63,Datu_ievade!$C$91:$C$102,0),MATCH(CONCATENATE(Aprēķins!$E$1," ",Aprēķins!$F$1),Datu_ievade!$C$91:$P$91,0))*2,IF(AW12=2,INDEX(Datu_ievade!$C$91:$P$102,MATCH(Aprēķins!$E63,Datu_ievade!$C$91:$C$102,0),MATCH(CONCATENATE(Aprēķins!$E$1," ",Aprēķins!$F$1),Datu_ievade!$C$91:$P$91,0))*2,IF(AW12=3,INDEX(Datu_ievade!$C$91:$P$102,MATCH(Aprēķins!$E63,Datu_ievade!$C$91:$C$102,0),MATCH(CONCATENATE(Aprēķins!$E$1," ",Aprēķins!$F$1),Datu_ievade!$C$91:$P$91,0))*3,""))))</f>
        <v/>
      </c>
      <c r="AX63" s="86" t="str">
        <f>IF(AX12=0,INDEX(Datu_ievade!$C$91:$P$102,MATCH(Aprēķins!$E63,Datu_ievade!$C$91:$C$102,0),MATCH(CONCATENATE(Aprēķins!$E$1," ",Aprēķins!$F$1),Datu_ievade!$C$91:$P$91,0))*1,IF(AX12=1,INDEX(Datu_ievade!$C$91:$P$102,MATCH(Aprēķins!$E63,Datu_ievade!$C$91:$C$102,0),MATCH(CONCATENATE(Aprēķins!$E$1," ",Aprēķins!$F$1),Datu_ievade!$C$91:$P$91,0))*2,IF(AX12=2,INDEX(Datu_ievade!$C$91:$P$102,MATCH(Aprēķins!$E63,Datu_ievade!$C$91:$C$102,0),MATCH(CONCATENATE(Aprēķins!$E$1," ",Aprēķins!$F$1),Datu_ievade!$C$91:$P$91,0))*2,IF(AX12=3,INDEX(Datu_ievade!$C$91:$P$102,MATCH(Aprēķins!$E63,Datu_ievade!$C$91:$C$102,0),MATCH(CONCATENATE(Aprēķins!$E$1," ",Aprēķins!$F$1),Datu_ievade!$C$91:$P$91,0))*3,""))))</f>
        <v/>
      </c>
      <c r="AY63" s="86" t="str">
        <f>IF(AY12=0,INDEX(Datu_ievade!$C$91:$P$102,MATCH(Aprēķins!$E63,Datu_ievade!$C$91:$C$102,0),MATCH(CONCATENATE(Aprēķins!$E$1," ",Aprēķins!$F$1),Datu_ievade!$C$91:$P$91,0))*1,IF(AY12=1,INDEX(Datu_ievade!$C$91:$P$102,MATCH(Aprēķins!$E63,Datu_ievade!$C$91:$C$102,0),MATCH(CONCATENATE(Aprēķins!$E$1," ",Aprēķins!$F$1),Datu_ievade!$C$91:$P$91,0))*2,IF(AY12=2,INDEX(Datu_ievade!$C$91:$P$102,MATCH(Aprēķins!$E63,Datu_ievade!$C$91:$C$102,0),MATCH(CONCATENATE(Aprēķins!$E$1," ",Aprēķins!$F$1),Datu_ievade!$C$91:$P$91,0))*2,IF(AY12=3,INDEX(Datu_ievade!$C$91:$P$102,MATCH(Aprēķins!$E63,Datu_ievade!$C$91:$C$102,0),MATCH(CONCATENATE(Aprēķins!$E$1," ",Aprēķins!$F$1),Datu_ievade!$C$91:$P$91,0))*3,""))))</f>
        <v/>
      </c>
      <c r="AZ63" s="86" t="str">
        <f>IF(AZ12=0,INDEX(Datu_ievade!$C$91:$P$102,MATCH(Aprēķins!$E63,Datu_ievade!$C$91:$C$102,0),MATCH(CONCATENATE(Aprēķins!$E$1," ",Aprēķins!$F$1),Datu_ievade!$C$91:$P$91,0))*1,IF(AZ12=1,INDEX(Datu_ievade!$C$91:$P$102,MATCH(Aprēķins!$E63,Datu_ievade!$C$91:$C$102,0),MATCH(CONCATENATE(Aprēķins!$E$1," ",Aprēķins!$F$1),Datu_ievade!$C$91:$P$91,0))*2,IF(AZ12=2,INDEX(Datu_ievade!$C$91:$P$102,MATCH(Aprēķins!$E63,Datu_ievade!$C$91:$C$102,0),MATCH(CONCATENATE(Aprēķins!$E$1," ",Aprēķins!$F$1),Datu_ievade!$C$91:$P$91,0))*2,IF(AZ12=3,INDEX(Datu_ievade!$C$91:$P$102,MATCH(Aprēķins!$E63,Datu_ievade!$C$91:$C$102,0),MATCH(CONCATENATE(Aprēķins!$E$1," ",Aprēķins!$F$1),Datu_ievade!$C$91:$P$91,0))*3,""))))</f>
        <v/>
      </c>
      <c r="BA63" s="86" t="str">
        <f>IF(BA12=0,INDEX(Datu_ievade!$C$91:$P$102,MATCH(Aprēķins!$E63,Datu_ievade!$C$91:$C$102,0),MATCH(CONCATENATE(Aprēķins!$E$1," ",Aprēķins!$F$1),Datu_ievade!$C$91:$P$91,0))*1,IF(BA12=1,INDEX(Datu_ievade!$C$91:$P$102,MATCH(Aprēķins!$E63,Datu_ievade!$C$91:$C$102,0),MATCH(CONCATENATE(Aprēķins!$E$1," ",Aprēķins!$F$1),Datu_ievade!$C$91:$P$91,0))*2,IF(BA12=2,INDEX(Datu_ievade!$C$91:$P$102,MATCH(Aprēķins!$E63,Datu_ievade!$C$91:$C$102,0),MATCH(CONCATENATE(Aprēķins!$E$1," ",Aprēķins!$F$1),Datu_ievade!$C$91:$P$91,0))*2,IF(BA12=3,INDEX(Datu_ievade!$C$91:$P$102,MATCH(Aprēķins!$E63,Datu_ievade!$C$91:$C$102,0),MATCH(CONCATENATE(Aprēķins!$E$1," ",Aprēķins!$F$1),Datu_ievade!$C$91:$P$91,0))*3,""))))</f>
        <v/>
      </c>
      <c r="BB63" s="86" t="str">
        <f>IF(BB12=0,INDEX(Datu_ievade!$C$91:$P$102,MATCH(Aprēķins!$E63,Datu_ievade!$C$91:$C$102,0),MATCH(CONCATENATE(Aprēķins!$E$1," ",Aprēķins!$F$1),Datu_ievade!$C$91:$P$91,0))*1,IF(BB12=1,INDEX(Datu_ievade!$C$91:$P$102,MATCH(Aprēķins!$E63,Datu_ievade!$C$91:$C$102,0),MATCH(CONCATENATE(Aprēķins!$E$1," ",Aprēķins!$F$1),Datu_ievade!$C$91:$P$91,0))*2,IF(BB12=2,INDEX(Datu_ievade!$C$91:$P$102,MATCH(Aprēķins!$E63,Datu_ievade!$C$91:$C$102,0),MATCH(CONCATENATE(Aprēķins!$E$1," ",Aprēķins!$F$1),Datu_ievade!$C$91:$P$91,0))*2,IF(BB12=3,INDEX(Datu_ievade!$C$91:$P$102,MATCH(Aprēķins!$E63,Datu_ievade!$C$91:$C$102,0),MATCH(CONCATENATE(Aprēķins!$E$1," ",Aprēķins!$F$1),Datu_ievade!$C$91:$P$91,0))*3,""))))</f>
        <v/>
      </c>
      <c r="BC63" s="86" t="str">
        <f>IF(BC12=0,INDEX(Datu_ievade!$C$91:$P$102,MATCH(Aprēķins!$E63,Datu_ievade!$C$91:$C$102,0),MATCH(CONCATENATE(Aprēķins!$E$1," ",Aprēķins!$F$1),Datu_ievade!$C$91:$P$91,0))*1,IF(BC12=1,INDEX(Datu_ievade!$C$91:$P$102,MATCH(Aprēķins!$E63,Datu_ievade!$C$91:$C$102,0),MATCH(CONCATENATE(Aprēķins!$E$1," ",Aprēķins!$F$1),Datu_ievade!$C$91:$P$91,0))*2,IF(BC12=2,INDEX(Datu_ievade!$C$91:$P$102,MATCH(Aprēķins!$E63,Datu_ievade!$C$91:$C$102,0),MATCH(CONCATENATE(Aprēķins!$E$1," ",Aprēķins!$F$1),Datu_ievade!$C$91:$P$91,0))*2,IF(BC12=3,INDEX(Datu_ievade!$C$91:$P$102,MATCH(Aprēķins!$E63,Datu_ievade!$C$91:$C$102,0),MATCH(CONCATENATE(Aprēķins!$E$1," ",Aprēķins!$F$1),Datu_ievade!$C$91:$P$91,0))*3,""))))</f>
        <v/>
      </c>
      <c r="BD63" s="86" t="str">
        <f>IF(BD12=0,INDEX(Datu_ievade!$C$91:$P$102,MATCH(Aprēķins!$E63,Datu_ievade!$C$91:$C$102,0),MATCH(CONCATENATE(Aprēķins!$E$1," ",Aprēķins!$F$1),Datu_ievade!$C$91:$P$91,0))*1,IF(BD12=1,INDEX(Datu_ievade!$C$91:$P$102,MATCH(Aprēķins!$E63,Datu_ievade!$C$91:$C$102,0),MATCH(CONCATENATE(Aprēķins!$E$1," ",Aprēķins!$F$1),Datu_ievade!$C$91:$P$91,0))*2,IF(BD12=2,INDEX(Datu_ievade!$C$91:$P$102,MATCH(Aprēķins!$E63,Datu_ievade!$C$91:$C$102,0),MATCH(CONCATENATE(Aprēķins!$E$1," ",Aprēķins!$F$1),Datu_ievade!$C$91:$P$91,0))*2,IF(BD12=3,INDEX(Datu_ievade!$C$91:$P$102,MATCH(Aprēķins!$E63,Datu_ievade!$C$91:$C$102,0),MATCH(CONCATENATE(Aprēķins!$E$1," ",Aprēķins!$F$1),Datu_ievade!$C$91:$P$91,0))*3,""))))</f>
        <v/>
      </c>
      <c r="BE63" s="86" t="str">
        <f>IF(BE12=0,INDEX(Datu_ievade!$C$91:$P$102,MATCH(Aprēķins!$E63,Datu_ievade!$C$91:$C$102,0),MATCH(CONCATENATE(Aprēķins!$E$1," ",Aprēķins!$F$1),Datu_ievade!$C$91:$P$91,0))*1,IF(BE12=1,INDEX(Datu_ievade!$C$91:$P$102,MATCH(Aprēķins!$E63,Datu_ievade!$C$91:$C$102,0),MATCH(CONCATENATE(Aprēķins!$E$1," ",Aprēķins!$F$1),Datu_ievade!$C$91:$P$91,0))*2,IF(BE12=2,INDEX(Datu_ievade!$C$91:$P$102,MATCH(Aprēķins!$E63,Datu_ievade!$C$91:$C$102,0),MATCH(CONCATENATE(Aprēķins!$E$1," ",Aprēķins!$F$1),Datu_ievade!$C$91:$P$91,0))*2,IF(BE12=3,INDEX(Datu_ievade!$C$91:$P$102,MATCH(Aprēķins!$E63,Datu_ievade!$C$91:$C$102,0),MATCH(CONCATENATE(Aprēķins!$E$1," ",Aprēķins!$F$1),Datu_ievade!$C$91:$P$91,0))*3,""))))</f>
        <v/>
      </c>
      <c r="BF63" s="86" t="str">
        <f>IF(BF12=0,INDEX(Datu_ievade!$C$91:$P$102,MATCH(Aprēķins!$E63,Datu_ievade!$C$91:$C$102,0),MATCH(CONCATENATE(Aprēķins!$E$1," ",Aprēķins!$F$1),Datu_ievade!$C$91:$P$91,0))*1,IF(BF12=1,INDEX(Datu_ievade!$C$91:$P$102,MATCH(Aprēķins!$E63,Datu_ievade!$C$91:$C$102,0),MATCH(CONCATENATE(Aprēķins!$E$1," ",Aprēķins!$F$1),Datu_ievade!$C$91:$P$91,0))*2,IF(BF12=2,INDEX(Datu_ievade!$C$91:$P$102,MATCH(Aprēķins!$E63,Datu_ievade!$C$91:$C$102,0),MATCH(CONCATENATE(Aprēķins!$E$1," ",Aprēķins!$F$1),Datu_ievade!$C$91:$P$91,0))*2,IF(BF12=3,INDEX(Datu_ievade!$C$91:$P$102,MATCH(Aprēķins!$E63,Datu_ievade!$C$91:$C$102,0),MATCH(CONCATENATE(Aprēķins!$E$1," ",Aprēķins!$F$1),Datu_ievade!$C$91:$P$91,0))*3,""))))</f>
        <v/>
      </c>
    </row>
    <row r="64" spans="4:58" s="113" customFormat="1">
      <c r="E64" s="161" t="str">
        <f>Datu_ievade!C98</f>
        <v>Pakalpojuma kategorijas pakalpojuma ierīkošana</v>
      </c>
      <c r="F64" s="181"/>
      <c r="G64" s="91"/>
      <c r="I64" s="159" t="str">
        <f>IF(I12=0,INDEX(Datu_ievade!$C$91:$P$102,MATCH(Aprēķins!$E64,Datu_ievade!$C$91:$C$102,0),MATCH(CONCATENATE(Aprēķins!$E$1," ",Aprēķins!$F$1),Datu_ievade!$C$91:$P$91,0))*1,IF(I12=1,INDEX(Datu_ievade!$C$91:$P$102,MATCH(Aprēķins!$E64,Datu_ievade!$C$91:$C$102,0),MATCH(CONCATENATE(Aprēķins!$E$1," ",Aprēķins!$F$1),Datu_ievade!$C$91:$P$91,0))*2,IF(I12=2,INDEX(Datu_ievade!$C$91:$P$102,MATCH(Aprēķins!$E64,Datu_ievade!$C$91:$C$102,0),MATCH(CONCATENATE(Aprēķins!$E$1," ",Aprēķins!$F$1),Datu_ievade!$C$91:$P$91,0))*2,IF(I12=3,INDEX(Datu_ievade!$C$91:$P$102,MATCH(Aprēķins!$E64,Datu_ievade!$C$91:$C$102,0),MATCH(CONCATENATE(Aprēķins!$E$1," ",Aprēķins!$F$1),Datu_ievade!$C$91:$P$91,0))*3,""))))</f>
        <v/>
      </c>
      <c r="J64" s="159" t="str">
        <f>IF(J12=0,INDEX(Datu_ievade!$C$91:$P$102,MATCH(Aprēķins!$E64,Datu_ievade!$C$91:$C$102,0),MATCH(CONCATENATE(Aprēķins!$E$1," ",Aprēķins!$F$1),Datu_ievade!$C$91:$P$91,0))*1,IF(J12=1,INDEX(Datu_ievade!$C$91:$P$102,MATCH(Aprēķins!$E64,Datu_ievade!$C$91:$C$102,0),MATCH(CONCATENATE(Aprēķins!$E$1," ",Aprēķins!$F$1),Datu_ievade!$C$91:$P$91,0))*2,IF(J12=2,INDEX(Datu_ievade!$C$91:$P$102,MATCH(Aprēķins!$E64,Datu_ievade!$C$91:$C$102,0),MATCH(CONCATENATE(Aprēķins!$E$1," ",Aprēķins!$F$1),Datu_ievade!$C$91:$P$91,0))*2,IF(J12=3,INDEX(Datu_ievade!$C$91:$P$102,MATCH(Aprēķins!$E64,Datu_ievade!$C$91:$C$102,0),MATCH(CONCATENATE(Aprēķins!$E$1," ",Aprēķins!$F$1),Datu_ievade!$C$91:$P$91,0))*3,""))))</f>
        <v/>
      </c>
      <c r="K64" s="159" t="str">
        <f>IF(K12=0,INDEX(Datu_ievade!$C$91:$P$102,MATCH(Aprēķins!$E64,Datu_ievade!$C$91:$C$102,0),MATCH(CONCATENATE(Aprēķins!$E$1," ",Aprēķins!$F$1),Datu_ievade!$C$91:$P$91,0))*1,IF(K12=1,INDEX(Datu_ievade!$C$91:$P$102,MATCH(Aprēķins!$E64,Datu_ievade!$C$91:$C$102,0),MATCH(CONCATENATE(Aprēķins!$E$1," ",Aprēķins!$F$1),Datu_ievade!$C$91:$P$91,0))*2,IF(K12=2,INDEX(Datu_ievade!$C$91:$P$102,MATCH(Aprēķins!$E64,Datu_ievade!$C$91:$C$102,0),MATCH(CONCATENATE(Aprēķins!$E$1," ",Aprēķins!$F$1),Datu_ievade!$C$91:$P$91,0))*2,IF(K12=3,INDEX(Datu_ievade!$C$91:$P$102,MATCH(Aprēķins!$E64,Datu_ievade!$C$91:$C$102,0),MATCH(CONCATENATE(Aprēķins!$E$1," ",Aprēķins!$F$1),Datu_ievade!$C$91:$P$91,0))*3,""))))</f>
        <v/>
      </c>
      <c r="L64" s="159" t="str">
        <f>IF(L12=0,INDEX(Datu_ievade!$C$91:$P$102,MATCH(Aprēķins!$E64,Datu_ievade!$C$91:$C$102,0),MATCH(CONCATENATE(Aprēķins!$E$1," ",Aprēķins!$F$1),Datu_ievade!$C$91:$P$91,0))*1,IF(L12=1,INDEX(Datu_ievade!$C$91:$P$102,MATCH(Aprēķins!$E64,Datu_ievade!$C$91:$C$102,0),MATCH(CONCATENATE(Aprēķins!$E$1," ",Aprēķins!$F$1),Datu_ievade!$C$91:$P$91,0))*2,IF(L12=2,INDEX(Datu_ievade!$C$91:$P$102,MATCH(Aprēķins!$E64,Datu_ievade!$C$91:$C$102,0),MATCH(CONCATENATE(Aprēķins!$E$1," ",Aprēķins!$F$1),Datu_ievade!$C$91:$P$91,0))*2,IF(L12=3,INDEX(Datu_ievade!$C$91:$P$102,MATCH(Aprēķins!$E64,Datu_ievade!$C$91:$C$102,0),MATCH(CONCATENATE(Aprēķins!$E$1," ",Aprēķins!$F$1),Datu_ievade!$C$91:$P$91,0))*3,""))))</f>
        <v/>
      </c>
      <c r="M64" s="159" t="str">
        <f>IF(M12=0,INDEX(Datu_ievade!$C$91:$P$102,MATCH(Aprēķins!$E64,Datu_ievade!$C$91:$C$102,0),MATCH(CONCATENATE(Aprēķins!$E$1," ",Aprēķins!$F$1),Datu_ievade!$C$91:$P$91,0))*1,IF(M12=1,INDEX(Datu_ievade!$C$91:$P$102,MATCH(Aprēķins!$E64,Datu_ievade!$C$91:$C$102,0),MATCH(CONCATENATE(Aprēķins!$E$1," ",Aprēķins!$F$1),Datu_ievade!$C$91:$P$91,0))*2,IF(M12=2,INDEX(Datu_ievade!$C$91:$P$102,MATCH(Aprēķins!$E64,Datu_ievade!$C$91:$C$102,0),MATCH(CONCATENATE(Aprēķins!$E$1," ",Aprēķins!$F$1),Datu_ievade!$C$91:$P$91,0))*2,IF(M12=3,INDEX(Datu_ievade!$C$91:$P$102,MATCH(Aprēķins!$E64,Datu_ievade!$C$91:$C$102,0),MATCH(CONCATENATE(Aprēķins!$E$1," ",Aprēķins!$F$1),Datu_ievade!$C$91:$P$91,0))*3,""))))</f>
        <v/>
      </c>
      <c r="N64" s="159" t="str">
        <f>IF(N12=0,INDEX(Datu_ievade!$C$91:$P$102,MATCH(Aprēķins!$E64,Datu_ievade!$C$91:$C$102,0),MATCH(CONCATENATE(Aprēķins!$E$1," ",Aprēķins!$F$1),Datu_ievade!$C$91:$P$91,0))*1,IF(N12=1,INDEX(Datu_ievade!$C$91:$P$102,MATCH(Aprēķins!$E64,Datu_ievade!$C$91:$C$102,0),MATCH(CONCATENATE(Aprēķins!$E$1," ",Aprēķins!$F$1),Datu_ievade!$C$91:$P$91,0))*2,IF(N12=2,INDEX(Datu_ievade!$C$91:$P$102,MATCH(Aprēķins!$E64,Datu_ievade!$C$91:$C$102,0),MATCH(CONCATENATE(Aprēķins!$E$1," ",Aprēķins!$F$1),Datu_ievade!$C$91:$P$91,0))*2,IF(N12=3,INDEX(Datu_ievade!$C$91:$P$102,MATCH(Aprēķins!$E64,Datu_ievade!$C$91:$C$102,0),MATCH(CONCATENATE(Aprēķins!$E$1," ",Aprēķins!$F$1),Datu_ievade!$C$91:$P$91,0))*3,""))))</f>
        <v/>
      </c>
      <c r="O64" s="159" t="str">
        <f>IF(O12=0,INDEX(Datu_ievade!$C$91:$P$102,MATCH(Aprēķins!$E64,Datu_ievade!$C$91:$C$102,0),MATCH(CONCATENATE(Aprēķins!$E$1," ",Aprēķins!$F$1),Datu_ievade!$C$91:$P$91,0))*1,IF(O12=1,INDEX(Datu_ievade!$C$91:$P$102,MATCH(Aprēķins!$E64,Datu_ievade!$C$91:$C$102,0),MATCH(CONCATENATE(Aprēķins!$E$1," ",Aprēķins!$F$1),Datu_ievade!$C$91:$P$91,0))*2,IF(O12=2,INDEX(Datu_ievade!$C$91:$P$102,MATCH(Aprēķins!$E64,Datu_ievade!$C$91:$C$102,0),MATCH(CONCATENATE(Aprēķins!$E$1," ",Aprēķins!$F$1),Datu_ievade!$C$91:$P$91,0))*2,IF(O12=3,INDEX(Datu_ievade!$C$91:$P$102,MATCH(Aprēķins!$E64,Datu_ievade!$C$91:$C$102,0),MATCH(CONCATENATE(Aprēķins!$E$1," ",Aprēķins!$F$1),Datu_ievade!$C$91:$P$91,0))*3,""))))</f>
        <v/>
      </c>
      <c r="P64" s="159" t="str">
        <f>IF(P12=0,INDEX(Datu_ievade!$C$91:$P$102,MATCH(Aprēķins!$E64,Datu_ievade!$C$91:$C$102,0),MATCH(CONCATENATE(Aprēķins!$E$1," ",Aprēķins!$F$1),Datu_ievade!$C$91:$P$91,0))*1,IF(P12=1,INDEX(Datu_ievade!$C$91:$P$102,MATCH(Aprēķins!$E64,Datu_ievade!$C$91:$C$102,0),MATCH(CONCATENATE(Aprēķins!$E$1," ",Aprēķins!$F$1),Datu_ievade!$C$91:$P$91,0))*2,IF(P12=2,INDEX(Datu_ievade!$C$91:$P$102,MATCH(Aprēķins!$E64,Datu_ievade!$C$91:$C$102,0),MATCH(CONCATENATE(Aprēķins!$E$1," ",Aprēķins!$F$1),Datu_ievade!$C$91:$P$91,0))*2,IF(P12=3,INDEX(Datu_ievade!$C$91:$P$102,MATCH(Aprēķins!$E64,Datu_ievade!$C$91:$C$102,0),MATCH(CONCATENATE(Aprēķins!$E$1," ",Aprēķins!$F$1),Datu_ievade!$C$91:$P$91,0))*3,""))))</f>
        <v/>
      </c>
      <c r="Q64" s="159" t="str">
        <f>IF(Q12=0,INDEX(Datu_ievade!$C$91:$P$102,MATCH(Aprēķins!$E64,Datu_ievade!$C$91:$C$102,0),MATCH(CONCATENATE(Aprēķins!$E$1," ",Aprēķins!$F$1),Datu_ievade!$C$91:$P$91,0))*1,IF(Q12=1,INDEX(Datu_ievade!$C$91:$P$102,MATCH(Aprēķins!$E64,Datu_ievade!$C$91:$C$102,0),MATCH(CONCATENATE(Aprēķins!$E$1," ",Aprēķins!$F$1),Datu_ievade!$C$91:$P$91,0))*2,IF(Q12=2,INDEX(Datu_ievade!$C$91:$P$102,MATCH(Aprēķins!$E64,Datu_ievade!$C$91:$C$102,0),MATCH(CONCATENATE(Aprēķins!$E$1," ",Aprēķins!$F$1),Datu_ievade!$C$91:$P$91,0))*2,IF(Q12=3,INDEX(Datu_ievade!$C$91:$P$102,MATCH(Aprēķins!$E64,Datu_ievade!$C$91:$C$102,0),MATCH(CONCATENATE(Aprēķins!$E$1," ",Aprēķins!$F$1),Datu_ievade!$C$91:$P$91,0))*3,""))))</f>
        <v/>
      </c>
      <c r="R64" s="159" t="str">
        <f>IF(R12=0,INDEX(Datu_ievade!$C$91:$P$102,MATCH(Aprēķins!$E64,Datu_ievade!$C$91:$C$102,0),MATCH(CONCATENATE(Aprēķins!$E$1," ",Aprēķins!$F$1),Datu_ievade!$C$91:$P$91,0))*1,IF(R12=1,INDEX(Datu_ievade!$C$91:$P$102,MATCH(Aprēķins!$E64,Datu_ievade!$C$91:$C$102,0),MATCH(CONCATENATE(Aprēķins!$E$1," ",Aprēķins!$F$1),Datu_ievade!$C$91:$P$91,0))*2,IF(R12=2,INDEX(Datu_ievade!$C$91:$P$102,MATCH(Aprēķins!$E64,Datu_ievade!$C$91:$C$102,0),MATCH(CONCATENATE(Aprēķins!$E$1," ",Aprēķins!$F$1),Datu_ievade!$C$91:$P$91,0))*2,IF(R12=3,INDEX(Datu_ievade!$C$91:$P$102,MATCH(Aprēķins!$E64,Datu_ievade!$C$91:$C$102,0),MATCH(CONCATENATE(Aprēķins!$E$1," ",Aprēķins!$F$1),Datu_ievade!$C$91:$P$91,0))*3,""))))</f>
        <v/>
      </c>
      <c r="S64" s="159" t="str">
        <f>IF(S12=0,INDEX(Datu_ievade!$C$91:$P$102,MATCH(Aprēķins!$E64,Datu_ievade!$C$91:$C$102,0),MATCH(CONCATENATE(Aprēķins!$E$1," ",Aprēķins!$F$1),Datu_ievade!$C$91:$P$91,0))*1,IF(S12=1,INDEX(Datu_ievade!$C$91:$P$102,MATCH(Aprēķins!$E64,Datu_ievade!$C$91:$C$102,0),MATCH(CONCATENATE(Aprēķins!$E$1," ",Aprēķins!$F$1),Datu_ievade!$C$91:$P$91,0))*2,IF(S12=2,INDEX(Datu_ievade!$C$91:$P$102,MATCH(Aprēķins!$E64,Datu_ievade!$C$91:$C$102,0),MATCH(CONCATENATE(Aprēķins!$E$1," ",Aprēķins!$F$1),Datu_ievade!$C$91:$P$91,0))*2,IF(S12=3,INDEX(Datu_ievade!$C$91:$P$102,MATCH(Aprēķins!$E64,Datu_ievade!$C$91:$C$102,0),MATCH(CONCATENATE(Aprēķins!$E$1," ",Aprēķins!$F$1),Datu_ievade!$C$91:$P$91,0))*3,""))))</f>
        <v/>
      </c>
      <c r="T64" s="159" t="str">
        <f>IF(T12=0,INDEX(Datu_ievade!$C$91:$P$102,MATCH(Aprēķins!$E64,Datu_ievade!$C$91:$C$102,0),MATCH(CONCATENATE(Aprēķins!$E$1," ",Aprēķins!$F$1),Datu_ievade!$C$91:$P$91,0))*1,IF(T12=1,INDEX(Datu_ievade!$C$91:$P$102,MATCH(Aprēķins!$E64,Datu_ievade!$C$91:$C$102,0),MATCH(CONCATENATE(Aprēķins!$E$1," ",Aprēķins!$F$1),Datu_ievade!$C$91:$P$91,0))*2,IF(T12=2,INDEX(Datu_ievade!$C$91:$P$102,MATCH(Aprēķins!$E64,Datu_ievade!$C$91:$C$102,0),MATCH(CONCATENATE(Aprēķins!$E$1," ",Aprēķins!$F$1),Datu_ievade!$C$91:$P$91,0))*2,IF(T12=3,INDEX(Datu_ievade!$C$91:$P$102,MATCH(Aprēķins!$E64,Datu_ievade!$C$91:$C$102,0),MATCH(CONCATENATE(Aprēķins!$E$1," ",Aprēķins!$F$1),Datu_ievade!$C$91:$P$91,0))*3,""))))</f>
        <v/>
      </c>
      <c r="U64" s="159" t="str">
        <f>IF(U12=0,INDEX(Datu_ievade!$C$91:$P$102,MATCH(Aprēķins!$E64,Datu_ievade!$C$91:$C$102,0),MATCH(CONCATENATE(Aprēķins!$E$1," ",Aprēķins!$F$1),Datu_ievade!$C$91:$P$91,0))*1,IF(U12=1,INDEX(Datu_ievade!$C$91:$P$102,MATCH(Aprēķins!$E64,Datu_ievade!$C$91:$C$102,0),MATCH(CONCATENATE(Aprēķins!$E$1," ",Aprēķins!$F$1),Datu_ievade!$C$91:$P$91,0))*2,IF(U12=2,INDEX(Datu_ievade!$C$91:$P$102,MATCH(Aprēķins!$E64,Datu_ievade!$C$91:$C$102,0),MATCH(CONCATENATE(Aprēķins!$E$1," ",Aprēķins!$F$1),Datu_ievade!$C$91:$P$91,0))*2,IF(U12=3,INDEX(Datu_ievade!$C$91:$P$102,MATCH(Aprēķins!$E64,Datu_ievade!$C$91:$C$102,0),MATCH(CONCATENATE(Aprēķins!$E$1," ",Aprēķins!$F$1),Datu_ievade!$C$91:$P$91,0))*3,""))))</f>
        <v/>
      </c>
      <c r="V64" s="159" t="str">
        <f>IF(V12=0,INDEX(Datu_ievade!$C$91:$P$102,MATCH(Aprēķins!$E64,Datu_ievade!$C$91:$C$102,0),MATCH(CONCATENATE(Aprēķins!$E$1," ",Aprēķins!$F$1),Datu_ievade!$C$91:$P$91,0))*1,IF(V12=1,INDEX(Datu_ievade!$C$91:$P$102,MATCH(Aprēķins!$E64,Datu_ievade!$C$91:$C$102,0),MATCH(CONCATENATE(Aprēķins!$E$1," ",Aprēķins!$F$1),Datu_ievade!$C$91:$P$91,0))*2,IF(V12=2,INDEX(Datu_ievade!$C$91:$P$102,MATCH(Aprēķins!$E64,Datu_ievade!$C$91:$C$102,0),MATCH(CONCATENATE(Aprēķins!$E$1," ",Aprēķins!$F$1),Datu_ievade!$C$91:$P$91,0))*2,IF(V12=3,INDEX(Datu_ievade!$C$91:$P$102,MATCH(Aprēķins!$E64,Datu_ievade!$C$91:$C$102,0),MATCH(CONCATENATE(Aprēķins!$E$1," ",Aprēķins!$F$1),Datu_ievade!$C$91:$P$91,0))*3,""))))</f>
        <v/>
      </c>
      <c r="W64" s="159" t="str">
        <f>IF(W12=0,INDEX(Datu_ievade!$C$91:$P$102,MATCH(Aprēķins!$E64,Datu_ievade!$C$91:$C$102,0),MATCH(CONCATENATE(Aprēķins!$E$1," ",Aprēķins!$F$1),Datu_ievade!$C$91:$P$91,0))*1,IF(W12=1,INDEX(Datu_ievade!$C$91:$P$102,MATCH(Aprēķins!$E64,Datu_ievade!$C$91:$C$102,0),MATCH(CONCATENATE(Aprēķins!$E$1," ",Aprēķins!$F$1),Datu_ievade!$C$91:$P$91,0))*2,IF(W12=2,INDEX(Datu_ievade!$C$91:$P$102,MATCH(Aprēķins!$E64,Datu_ievade!$C$91:$C$102,0),MATCH(CONCATENATE(Aprēķins!$E$1," ",Aprēķins!$F$1),Datu_ievade!$C$91:$P$91,0))*2,IF(W12=3,INDEX(Datu_ievade!$C$91:$P$102,MATCH(Aprēķins!$E64,Datu_ievade!$C$91:$C$102,0),MATCH(CONCATENATE(Aprēķins!$E$1," ",Aprēķins!$F$1),Datu_ievade!$C$91:$P$91,0))*3,""))))</f>
        <v/>
      </c>
      <c r="X64" s="159" t="str">
        <f>IF(X12=0,INDEX(Datu_ievade!$C$91:$P$102,MATCH(Aprēķins!$E64,Datu_ievade!$C$91:$C$102,0),MATCH(CONCATENATE(Aprēķins!$E$1," ",Aprēķins!$F$1),Datu_ievade!$C$91:$P$91,0))*1,IF(X12=1,INDEX(Datu_ievade!$C$91:$P$102,MATCH(Aprēķins!$E64,Datu_ievade!$C$91:$C$102,0),MATCH(CONCATENATE(Aprēķins!$E$1," ",Aprēķins!$F$1),Datu_ievade!$C$91:$P$91,0))*2,IF(X12=2,INDEX(Datu_ievade!$C$91:$P$102,MATCH(Aprēķins!$E64,Datu_ievade!$C$91:$C$102,0),MATCH(CONCATENATE(Aprēķins!$E$1," ",Aprēķins!$F$1),Datu_ievade!$C$91:$P$91,0))*2,IF(X12=3,INDEX(Datu_ievade!$C$91:$P$102,MATCH(Aprēķins!$E64,Datu_ievade!$C$91:$C$102,0),MATCH(CONCATENATE(Aprēķins!$E$1," ",Aprēķins!$F$1),Datu_ievade!$C$91:$P$91,0))*3,""))))</f>
        <v/>
      </c>
      <c r="Y64" s="159" t="str">
        <f>IF(Y12=0,INDEX(Datu_ievade!$C$91:$P$102,MATCH(Aprēķins!$E64,Datu_ievade!$C$91:$C$102,0),MATCH(CONCATENATE(Aprēķins!$E$1," ",Aprēķins!$F$1),Datu_ievade!$C$91:$P$91,0))*1,IF(Y12=1,INDEX(Datu_ievade!$C$91:$P$102,MATCH(Aprēķins!$E64,Datu_ievade!$C$91:$C$102,0),MATCH(CONCATENATE(Aprēķins!$E$1," ",Aprēķins!$F$1),Datu_ievade!$C$91:$P$91,0))*2,IF(Y12=2,INDEX(Datu_ievade!$C$91:$P$102,MATCH(Aprēķins!$E64,Datu_ievade!$C$91:$C$102,0),MATCH(CONCATENATE(Aprēķins!$E$1," ",Aprēķins!$F$1),Datu_ievade!$C$91:$P$91,0))*2,IF(Y12=3,INDEX(Datu_ievade!$C$91:$P$102,MATCH(Aprēķins!$E64,Datu_ievade!$C$91:$C$102,0),MATCH(CONCATENATE(Aprēķins!$E$1," ",Aprēķins!$F$1),Datu_ievade!$C$91:$P$91,0))*3,""))))</f>
        <v/>
      </c>
      <c r="Z64" s="159" t="str">
        <f>IF(Z12=0,INDEX(Datu_ievade!$C$91:$P$102,MATCH(Aprēķins!$E64,Datu_ievade!$C$91:$C$102,0),MATCH(CONCATENATE(Aprēķins!$E$1," ",Aprēķins!$F$1),Datu_ievade!$C$91:$P$91,0))*1,IF(Z12=1,INDEX(Datu_ievade!$C$91:$P$102,MATCH(Aprēķins!$E64,Datu_ievade!$C$91:$C$102,0),MATCH(CONCATENATE(Aprēķins!$E$1," ",Aprēķins!$F$1),Datu_ievade!$C$91:$P$91,0))*2,IF(Z12=2,INDEX(Datu_ievade!$C$91:$P$102,MATCH(Aprēķins!$E64,Datu_ievade!$C$91:$C$102,0),MATCH(CONCATENATE(Aprēķins!$E$1," ",Aprēķins!$F$1),Datu_ievade!$C$91:$P$91,0))*2,IF(Z12=3,INDEX(Datu_ievade!$C$91:$P$102,MATCH(Aprēķins!$E64,Datu_ievade!$C$91:$C$102,0),MATCH(CONCATENATE(Aprēķins!$E$1," ",Aprēķins!$F$1),Datu_ievade!$C$91:$P$91,0))*3,""))))</f>
        <v/>
      </c>
      <c r="AA64" s="159" t="str">
        <f>IF(AA12=0,INDEX(Datu_ievade!$C$91:$P$102,MATCH(Aprēķins!$E64,Datu_ievade!$C$91:$C$102,0),MATCH(CONCATENATE(Aprēķins!$E$1," ",Aprēķins!$F$1),Datu_ievade!$C$91:$P$91,0))*1,IF(AA12=1,INDEX(Datu_ievade!$C$91:$P$102,MATCH(Aprēķins!$E64,Datu_ievade!$C$91:$C$102,0),MATCH(CONCATENATE(Aprēķins!$E$1," ",Aprēķins!$F$1),Datu_ievade!$C$91:$P$91,0))*2,IF(AA12=2,INDEX(Datu_ievade!$C$91:$P$102,MATCH(Aprēķins!$E64,Datu_ievade!$C$91:$C$102,0),MATCH(CONCATENATE(Aprēķins!$E$1," ",Aprēķins!$F$1),Datu_ievade!$C$91:$P$91,0))*2,IF(AA12=3,INDEX(Datu_ievade!$C$91:$P$102,MATCH(Aprēķins!$E64,Datu_ievade!$C$91:$C$102,0),MATCH(CONCATENATE(Aprēķins!$E$1," ",Aprēķins!$F$1),Datu_ievade!$C$91:$P$91,0))*3,""))))</f>
        <v/>
      </c>
      <c r="AB64" s="159" t="str">
        <f>IF(AB12=0,INDEX(Datu_ievade!$C$91:$P$102,MATCH(Aprēķins!$E64,Datu_ievade!$C$91:$C$102,0),MATCH(CONCATENATE(Aprēķins!$E$1," ",Aprēķins!$F$1),Datu_ievade!$C$91:$P$91,0))*1,IF(AB12=1,INDEX(Datu_ievade!$C$91:$P$102,MATCH(Aprēķins!$E64,Datu_ievade!$C$91:$C$102,0),MATCH(CONCATENATE(Aprēķins!$E$1," ",Aprēķins!$F$1),Datu_ievade!$C$91:$P$91,0))*2,IF(AB12=2,INDEX(Datu_ievade!$C$91:$P$102,MATCH(Aprēķins!$E64,Datu_ievade!$C$91:$C$102,0),MATCH(CONCATENATE(Aprēķins!$E$1," ",Aprēķins!$F$1),Datu_ievade!$C$91:$P$91,0))*2,IF(AB12=3,INDEX(Datu_ievade!$C$91:$P$102,MATCH(Aprēķins!$E64,Datu_ievade!$C$91:$C$102,0),MATCH(CONCATENATE(Aprēķins!$E$1," ",Aprēķins!$F$1),Datu_ievade!$C$91:$P$91,0))*3,""))))</f>
        <v/>
      </c>
      <c r="AC64" s="159" t="str">
        <f>IF(AC12=0,INDEX(Datu_ievade!$C$91:$P$102,MATCH(Aprēķins!$E64,Datu_ievade!$C$91:$C$102,0),MATCH(CONCATENATE(Aprēķins!$E$1," ",Aprēķins!$F$1),Datu_ievade!$C$91:$P$91,0))*1,IF(AC12=1,INDEX(Datu_ievade!$C$91:$P$102,MATCH(Aprēķins!$E64,Datu_ievade!$C$91:$C$102,0),MATCH(CONCATENATE(Aprēķins!$E$1," ",Aprēķins!$F$1),Datu_ievade!$C$91:$P$91,0))*2,IF(AC12=2,INDEX(Datu_ievade!$C$91:$P$102,MATCH(Aprēķins!$E64,Datu_ievade!$C$91:$C$102,0),MATCH(CONCATENATE(Aprēķins!$E$1," ",Aprēķins!$F$1),Datu_ievade!$C$91:$P$91,0))*2,IF(AC12=3,INDEX(Datu_ievade!$C$91:$P$102,MATCH(Aprēķins!$E64,Datu_ievade!$C$91:$C$102,0),MATCH(CONCATENATE(Aprēķins!$E$1," ",Aprēķins!$F$1),Datu_ievade!$C$91:$P$91,0))*3,""))))</f>
        <v/>
      </c>
      <c r="AD64" s="159" t="str">
        <f>IF(AD12=0,INDEX(Datu_ievade!$C$91:$P$102,MATCH(Aprēķins!$E64,Datu_ievade!$C$91:$C$102,0),MATCH(CONCATENATE(Aprēķins!$E$1," ",Aprēķins!$F$1),Datu_ievade!$C$91:$P$91,0))*1,IF(AD12=1,INDEX(Datu_ievade!$C$91:$P$102,MATCH(Aprēķins!$E64,Datu_ievade!$C$91:$C$102,0),MATCH(CONCATENATE(Aprēķins!$E$1," ",Aprēķins!$F$1),Datu_ievade!$C$91:$P$91,0))*2,IF(AD12=2,INDEX(Datu_ievade!$C$91:$P$102,MATCH(Aprēķins!$E64,Datu_ievade!$C$91:$C$102,0),MATCH(CONCATENATE(Aprēķins!$E$1," ",Aprēķins!$F$1),Datu_ievade!$C$91:$P$91,0))*2,IF(AD12=3,INDEX(Datu_ievade!$C$91:$P$102,MATCH(Aprēķins!$E64,Datu_ievade!$C$91:$C$102,0),MATCH(CONCATENATE(Aprēķins!$E$1," ",Aprēķins!$F$1),Datu_ievade!$C$91:$P$91,0))*3,""))))</f>
        <v/>
      </c>
      <c r="AE64" s="159" t="str">
        <f>IF(AE12=0,INDEX(Datu_ievade!$C$91:$P$102,MATCH(Aprēķins!$E64,Datu_ievade!$C$91:$C$102,0),MATCH(CONCATENATE(Aprēķins!$E$1," ",Aprēķins!$F$1),Datu_ievade!$C$91:$P$91,0))*1,IF(AE12=1,INDEX(Datu_ievade!$C$91:$P$102,MATCH(Aprēķins!$E64,Datu_ievade!$C$91:$C$102,0),MATCH(CONCATENATE(Aprēķins!$E$1," ",Aprēķins!$F$1),Datu_ievade!$C$91:$P$91,0))*2,IF(AE12=2,INDEX(Datu_ievade!$C$91:$P$102,MATCH(Aprēķins!$E64,Datu_ievade!$C$91:$C$102,0),MATCH(CONCATENATE(Aprēķins!$E$1," ",Aprēķins!$F$1),Datu_ievade!$C$91:$P$91,0))*2,IF(AE12=3,INDEX(Datu_ievade!$C$91:$P$102,MATCH(Aprēķins!$E64,Datu_ievade!$C$91:$C$102,0),MATCH(CONCATENATE(Aprēķins!$E$1," ",Aprēķins!$F$1),Datu_ievade!$C$91:$P$91,0))*3,""))))</f>
        <v/>
      </c>
      <c r="AF64" s="159" t="str">
        <f>IF(AF12=0,INDEX(Datu_ievade!$C$91:$P$102,MATCH(Aprēķins!$E64,Datu_ievade!$C$91:$C$102,0),MATCH(CONCATENATE(Aprēķins!$E$1," ",Aprēķins!$F$1),Datu_ievade!$C$91:$P$91,0))*1,IF(AF12=1,INDEX(Datu_ievade!$C$91:$P$102,MATCH(Aprēķins!$E64,Datu_ievade!$C$91:$C$102,0),MATCH(CONCATENATE(Aprēķins!$E$1," ",Aprēķins!$F$1),Datu_ievade!$C$91:$P$91,0))*2,IF(AF12=2,INDEX(Datu_ievade!$C$91:$P$102,MATCH(Aprēķins!$E64,Datu_ievade!$C$91:$C$102,0),MATCH(CONCATENATE(Aprēķins!$E$1," ",Aprēķins!$F$1),Datu_ievade!$C$91:$P$91,0))*2,IF(AF12=3,INDEX(Datu_ievade!$C$91:$P$102,MATCH(Aprēķins!$E64,Datu_ievade!$C$91:$C$102,0),MATCH(CONCATENATE(Aprēķins!$E$1," ",Aprēķins!$F$1),Datu_ievade!$C$91:$P$91,0))*3,""))))</f>
        <v/>
      </c>
      <c r="AG64" s="159" t="str">
        <f>IF(AG12=0,INDEX(Datu_ievade!$C$91:$P$102,MATCH(Aprēķins!$E64,Datu_ievade!$C$91:$C$102,0),MATCH(CONCATENATE(Aprēķins!$E$1," ",Aprēķins!$F$1),Datu_ievade!$C$91:$P$91,0))*1,IF(AG12=1,INDEX(Datu_ievade!$C$91:$P$102,MATCH(Aprēķins!$E64,Datu_ievade!$C$91:$C$102,0),MATCH(CONCATENATE(Aprēķins!$E$1," ",Aprēķins!$F$1),Datu_ievade!$C$91:$P$91,0))*2,IF(AG12=2,INDEX(Datu_ievade!$C$91:$P$102,MATCH(Aprēķins!$E64,Datu_ievade!$C$91:$C$102,0),MATCH(CONCATENATE(Aprēķins!$E$1," ",Aprēķins!$F$1),Datu_ievade!$C$91:$P$91,0))*2,IF(AG12=3,INDEX(Datu_ievade!$C$91:$P$102,MATCH(Aprēķins!$E64,Datu_ievade!$C$91:$C$102,0),MATCH(CONCATENATE(Aprēķins!$E$1," ",Aprēķins!$F$1),Datu_ievade!$C$91:$P$91,0))*3,""))))</f>
        <v/>
      </c>
      <c r="AH64" s="159" t="str">
        <f>IF(AH12=0,INDEX(Datu_ievade!$C$91:$P$102,MATCH(Aprēķins!$E64,Datu_ievade!$C$91:$C$102,0),MATCH(CONCATENATE(Aprēķins!$E$1," ",Aprēķins!$F$1),Datu_ievade!$C$91:$P$91,0))*1,IF(AH12=1,INDEX(Datu_ievade!$C$91:$P$102,MATCH(Aprēķins!$E64,Datu_ievade!$C$91:$C$102,0),MATCH(CONCATENATE(Aprēķins!$E$1," ",Aprēķins!$F$1),Datu_ievade!$C$91:$P$91,0))*2,IF(AH12=2,INDEX(Datu_ievade!$C$91:$P$102,MATCH(Aprēķins!$E64,Datu_ievade!$C$91:$C$102,0),MATCH(CONCATENATE(Aprēķins!$E$1," ",Aprēķins!$F$1),Datu_ievade!$C$91:$P$91,0))*2,IF(AH12=3,INDEX(Datu_ievade!$C$91:$P$102,MATCH(Aprēķins!$E64,Datu_ievade!$C$91:$C$102,0),MATCH(CONCATENATE(Aprēķins!$E$1," ",Aprēķins!$F$1),Datu_ievade!$C$91:$P$91,0))*3,""))))</f>
        <v/>
      </c>
      <c r="AI64" s="159" t="str">
        <f>IF(AI12=0,INDEX(Datu_ievade!$C$91:$P$102,MATCH(Aprēķins!$E64,Datu_ievade!$C$91:$C$102,0),MATCH(CONCATENATE(Aprēķins!$E$1," ",Aprēķins!$F$1),Datu_ievade!$C$91:$P$91,0))*1,IF(AI12=1,INDEX(Datu_ievade!$C$91:$P$102,MATCH(Aprēķins!$E64,Datu_ievade!$C$91:$C$102,0),MATCH(CONCATENATE(Aprēķins!$E$1," ",Aprēķins!$F$1),Datu_ievade!$C$91:$P$91,0))*2,IF(AI12=2,INDEX(Datu_ievade!$C$91:$P$102,MATCH(Aprēķins!$E64,Datu_ievade!$C$91:$C$102,0),MATCH(CONCATENATE(Aprēķins!$E$1," ",Aprēķins!$F$1),Datu_ievade!$C$91:$P$91,0))*2,IF(AI12=3,INDEX(Datu_ievade!$C$91:$P$102,MATCH(Aprēķins!$E64,Datu_ievade!$C$91:$C$102,0),MATCH(CONCATENATE(Aprēķins!$E$1," ",Aprēķins!$F$1),Datu_ievade!$C$91:$P$91,0))*3,""))))</f>
        <v/>
      </c>
      <c r="AJ64" s="159" t="str">
        <f>IF(AJ12=0,INDEX(Datu_ievade!$C$91:$P$102,MATCH(Aprēķins!$E64,Datu_ievade!$C$91:$C$102,0),MATCH(CONCATENATE(Aprēķins!$E$1," ",Aprēķins!$F$1),Datu_ievade!$C$91:$P$91,0))*1,IF(AJ12=1,INDEX(Datu_ievade!$C$91:$P$102,MATCH(Aprēķins!$E64,Datu_ievade!$C$91:$C$102,0),MATCH(CONCATENATE(Aprēķins!$E$1," ",Aprēķins!$F$1),Datu_ievade!$C$91:$P$91,0))*2,IF(AJ12=2,INDEX(Datu_ievade!$C$91:$P$102,MATCH(Aprēķins!$E64,Datu_ievade!$C$91:$C$102,0),MATCH(CONCATENATE(Aprēķins!$E$1," ",Aprēķins!$F$1),Datu_ievade!$C$91:$P$91,0))*2,IF(AJ12=3,INDEX(Datu_ievade!$C$91:$P$102,MATCH(Aprēķins!$E64,Datu_ievade!$C$91:$C$102,0),MATCH(CONCATENATE(Aprēķins!$E$1," ",Aprēķins!$F$1),Datu_ievade!$C$91:$P$91,0))*3,""))))</f>
        <v/>
      </c>
      <c r="AK64" s="159" t="str">
        <f>IF(AK12=0,INDEX(Datu_ievade!$C$91:$P$102,MATCH(Aprēķins!$E64,Datu_ievade!$C$91:$C$102,0),MATCH(CONCATENATE(Aprēķins!$E$1," ",Aprēķins!$F$1),Datu_ievade!$C$91:$P$91,0))*1,IF(AK12=1,INDEX(Datu_ievade!$C$91:$P$102,MATCH(Aprēķins!$E64,Datu_ievade!$C$91:$C$102,0),MATCH(CONCATENATE(Aprēķins!$E$1," ",Aprēķins!$F$1),Datu_ievade!$C$91:$P$91,0))*2,IF(AK12=2,INDEX(Datu_ievade!$C$91:$P$102,MATCH(Aprēķins!$E64,Datu_ievade!$C$91:$C$102,0),MATCH(CONCATENATE(Aprēķins!$E$1," ",Aprēķins!$F$1),Datu_ievade!$C$91:$P$91,0))*2,IF(AK12=3,INDEX(Datu_ievade!$C$91:$P$102,MATCH(Aprēķins!$E64,Datu_ievade!$C$91:$C$102,0),MATCH(CONCATENATE(Aprēķins!$E$1," ",Aprēķins!$F$1),Datu_ievade!$C$91:$P$91,0))*3,""))))</f>
        <v/>
      </c>
      <c r="AL64" s="159" t="str">
        <f>IF(AL12=0,INDEX(Datu_ievade!$C$91:$P$102,MATCH(Aprēķins!$E64,Datu_ievade!$C$91:$C$102,0),MATCH(CONCATENATE(Aprēķins!$E$1," ",Aprēķins!$F$1),Datu_ievade!$C$91:$P$91,0))*1,IF(AL12=1,INDEX(Datu_ievade!$C$91:$P$102,MATCH(Aprēķins!$E64,Datu_ievade!$C$91:$C$102,0),MATCH(CONCATENATE(Aprēķins!$E$1," ",Aprēķins!$F$1),Datu_ievade!$C$91:$P$91,0))*2,IF(AL12=2,INDEX(Datu_ievade!$C$91:$P$102,MATCH(Aprēķins!$E64,Datu_ievade!$C$91:$C$102,0),MATCH(CONCATENATE(Aprēķins!$E$1," ",Aprēķins!$F$1),Datu_ievade!$C$91:$P$91,0))*2,IF(AL12=3,INDEX(Datu_ievade!$C$91:$P$102,MATCH(Aprēķins!$E64,Datu_ievade!$C$91:$C$102,0),MATCH(CONCATENATE(Aprēķins!$E$1," ",Aprēķins!$F$1),Datu_ievade!$C$91:$P$91,0))*3,""))))</f>
        <v/>
      </c>
      <c r="AM64" s="159" t="str">
        <f>IF(AM12=0,INDEX(Datu_ievade!$C$91:$P$102,MATCH(Aprēķins!$E64,Datu_ievade!$C$91:$C$102,0),MATCH(CONCATENATE(Aprēķins!$E$1," ",Aprēķins!$F$1),Datu_ievade!$C$91:$P$91,0))*1,IF(AM12=1,INDEX(Datu_ievade!$C$91:$P$102,MATCH(Aprēķins!$E64,Datu_ievade!$C$91:$C$102,0),MATCH(CONCATENATE(Aprēķins!$E$1," ",Aprēķins!$F$1),Datu_ievade!$C$91:$P$91,0))*2,IF(AM12=2,INDEX(Datu_ievade!$C$91:$P$102,MATCH(Aprēķins!$E64,Datu_ievade!$C$91:$C$102,0),MATCH(CONCATENATE(Aprēķins!$E$1," ",Aprēķins!$F$1),Datu_ievade!$C$91:$P$91,0))*2,IF(AM12=3,INDEX(Datu_ievade!$C$91:$P$102,MATCH(Aprēķins!$E64,Datu_ievade!$C$91:$C$102,0),MATCH(CONCATENATE(Aprēķins!$E$1," ",Aprēķins!$F$1),Datu_ievade!$C$91:$P$91,0))*3,""))))</f>
        <v/>
      </c>
      <c r="AN64" s="159" t="str">
        <f>IF(AN12=0,INDEX(Datu_ievade!$C$91:$P$102,MATCH(Aprēķins!$E64,Datu_ievade!$C$91:$C$102,0),MATCH(CONCATENATE(Aprēķins!$E$1," ",Aprēķins!$F$1),Datu_ievade!$C$91:$P$91,0))*1,IF(AN12=1,INDEX(Datu_ievade!$C$91:$P$102,MATCH(Aprēķins!$E64,Datu_ievade!$C$91:$C$102,0),MATCH(CONCATENATE(Aprēķins!$E$1," ",Aprēķins!$F$1),Datu_ievade!$C$91:$P$91,0))*2,IF(AN12=2,INDEX(Datu_ievade!$C$91:$P$102,MATCH(Aprēķins!$E64,Datu_ievade!$C$91:$C$102,0),MATCH(CONCATENATE(Aprēķins!$E$1," ",Aprēķins!$F$1),Datu_ievade!$C$91:$P$91,0))*2,IF(AN12=3,INDEX(Datu_ievade!$C$91:$P$102,MATCH(Aprēķins!$E64,Datu_ievade!$C$91:$C$102,0),MATCH(CONCATENATE(Aprēķins!$E$1," ",Aprēķins!$F$1),Datu_ievade!$C$91:$P$91,0))*3,""))))</f>
        <v/>
      </c>
      <c r="AO64" s="159" t="str">
        <f>IF(AO12=0,INDEX(Datu_ievade!$C$91:$P$102,MATCH(Aprēķins!$E64,Datu_ievade!$C$91:$C$102,0),MATCH(CONCATENATE(Aprēķins!$E$1," ",Aprēķins!$F$1),Datu_ievade!$C$91:$P$91,0))*1,IF(AO12=1,INDEX(Datu_ievade!$C$91:$P$102,MATCH(Aprēķins!$E64,Datu_ievade!$C$91:$C$102,0),MATCH(CONCATENATE(Aprēķins!$E$1," ",Aprēķins!$F$1),Datu_ievade!$C$91:$P$91,0))*2,IF(AO12=2,INDEX(Datu_ievade!$C$91:$P$102,MATCH(Aprēķins!$E64,Datu_ievade!$C$91:$C$102,0),MATCH(CONCATENATE(Aprēķins!$E$1," ",Aprēķins!$F$1),Datu_ievade!$C$91:$P$91,0))*2,IF(AO12=3,INDEX(Datu_ievade!$C$91:$P$102,MATCH(Aprēķins!$E64,Datu_ievade!$C$91:$C$102,0),MATCH(CONCATENATE(Aprēķins!$E$1," ",Aprēķins!$F$1),Datu_ievade!$C$91:$P$91,0))*3,""))))</f>
        <v/>
      </c>
      <c r="AP64" s="159" t="str">
        <f>IF(AP12=0,INDEX(Datu_ievade!$C$91:$P$102,MATCH(Aprēķins!$E64,Datu_ievade!$C$91:$C$102,0),MATCH(CONCATENATE(Aprēķins!$E$1," ",Aprēķins!$F$1),Datu_ievade!$C$91:$P$91,0))*1,IF(AP12=1,INDEX(Datu_ievade!$C$91:$P$102,MATCH(Aprēķins!$E64,Datu_ievade!$C$91:$C$102,0),MATCH(CONCATENATE(Aprēķins!$E$1," ",Aprēķins!$F$1),Datu_ievade!$C$91:$P$91,0))*2,IF(AP12=2,INDEX(Datu_ievade!$C$91:$P$102,MATCH(Aprēķins!$E64,Datu_ievade!$C$91:$C$102,0),MATCH(CONCATENATE(Aprēķins!$E$1," ",Aprēķins!$F$1),Datu_ievade!$C$91:$P$91,0))*2,IF(AP12=3,INDEX(Datu_ievade!$C$91:$P$102,MATCH(Aprēķins!$E64,Datu_ievade!$C$91:$C$102,0),MATCH(CONCATENATE(Aprēķins!$E$1," ",Aprēķins!$F$1),Datu_ievade!$C$91:$P$91,0))*3,""))))</f>
        <v/>
      </c>
      <c r="AQ64" s="159" t="str">
        <f>IF(AQ12=0,INDEX(Datu_ievade!$C$91:$P$102,MATCH(Aprēķins!$E64,Datu_ievade!$C$91:$C$102,0),MATCH(CONCATENATE(Aprēķins!$E$1," ",Aprēķins!$F$1),Datu_ievade!$C$91:$P$91,0))*1,IF(AQ12=1,INDEX(Datu_ievade!$C$91:$P$102,MATCH(Aprēķins!$E64,Datu_ievade!$C$91:$C$102,0),MATCH(CONCATENATE(Aprēķins!$E$1," ",Aprēķins!$F$1),Datu_ievade!$C$91:$P$91,0))*2,IF(AQ12=2,INDEX(Datu_ievade!$C$91:$P$102,MATCH(Aprēķins!$E64,Datu_ievade!$C$91:$C$102,0),MATCH(CONCATENATE(Aprēķins!$E$1," ",Aprēķins!$F$1),Datu_ievade!$C$91:$P$91,0))*2,IF(AQ12=3,INDEX(Datu_ievade!$C$91:$P$102,MATCH(Aprēķins!$E64,Datu_ievade!$C$91:$C$102,0),MATCH(CONCATENATE(Aprēķins!$E$1," ",Aprēķins!$F$1),Datu_ievade!$C$91:$P$91,0))*3,""))))</f>
        <v/>
      </c>
      <c r="AR64" s="159" t="str">
        <f>IF(AR12=0,INDEX(Datu_ievade!$C$91:$P$102,MATCH(Aprēķins!$E64,Datu_ievade!$C$91:$C$102,0),MATCH(CONCATENATE(Aprēķins!$E$1," ",Aprēķins!$F$1),Datu_ievade!$C$91:$P$91,0))*1,IF(AR12=1,INDEX(Datu_ievade!$C$91:$P$102,MATCH(Aprēķins!$E64,Datu_ievade!$C$91:$C$102,0),MATCH(CONCATENATE(Aprēķins!$E$1," ",Aprēķins!$F$1),Datu_ievade!$C$91:$P$91,0))*2,IF(AR12=2,INDEX(Datu_ievade!$C$91:$P$102,MATCH(Aprēķins!$E64,Datu_ievade!$C$91:$C$102,0),MATCH(CONCATENATE(Aprēķins!$E$1," ",Aprēķins!$F$1),Datu_ievade!$C$91:$P$91,0))*2,IF(AR12=3,INDEX(Datu_ievade!$C$91:$P$102,MATCH(Aprēķins!$E64,Datu_ievade!$C$91:$C$102,0),MATCH(CONCATENATE(Aprēķins!$E$1," ",Aprēķins!$F$1),Datu_ievade!$C$91:$P$91,0))*3,""))))</f>
        <v/>
      </c>
      <c r="AS64" s="159" t="str">
        <f>IF(AS12=0,INDEX(Datu_ievade!$C$91:$P$102,MATCH(Aprēķins!$E64,Datu_ievade!$C$91:$C$102,0),MATCH(CONCATENATE(Aprēķins!$E$1," ",Aprēķins!$F$1),Datu_ievade!$C$91:$P$91,0))*1,IF(AS12=1,INDEX(Datu_ievade!$C$91:$P$102,MATCH(Aprēķins!$E64,Datu_ievade!$C$91:$C$102,0),MATCH(CONCATENATE(Aprēķins!$E$1," ",Aprēķins!$F$1),Datu_ievade!$C$91:$P$91,0))*2,IF(AS12=2,INDEX(Datu_ievade!$C$91:$P$102,MATCH(Aprēķins!$E64,Datu_ievade!$C$91:$C$102,0),MATCH(CONCATENATE(Aprēķins!$E$1," ",Aprēķins!$F$1),Datu_ievade!$C$91:$P$91,0))*2,IF(AS12=3,INDEX(Datu_ievade!$C$91:$P$102,MATCH(Aprēķins!$E64,Datu_ievade!$C$91:$C$102,0),MATCH(CONCATENATE(Aprēķins!$E$1," ",Aprēķins!$F$1),Datu_ievade!$C$91:$P$91,0))*3,""))))</f>
        <v/>
      </c>
      <c r="AT64" s="159" t="str">
        <f>IF(AT12=0,INDEX(Datu_ievade!$C$91:$P$102,MATCH(Aprēķins!$E64,Datu_ievade!$C$91:$C$102,0),MATCH(CONCATENATE(Aprēķins!$E$1," ",Aprēķins!$F$1),Datu_ievade!$C$91:$P$91,0))*1,IF(AT12=1,INDEX(Datu_ievade!$C$91:$P$102,MATCH(Aprēķins!$E64,Datu_ievade!$C$91:$C$102,0),MATCH(CONCATENATE(Aprēķins!$E$1," ",Aprēķins!$F$1),Datu_ievade!$C$91:$P$91,0))*2,IF(AT12=2,INDEX(Datu_ievade!$C$91:$P$102,MATCH(Aprēķins!$E64,Datu_ievade!$C$91:$C$102,0),MATCH(CONCATENATE(Aprēķins!$E$1," ",Aprēķins!$F$1),Datu_ievade!$C$91:$P$91,0))*2,IF(AT12=3,INDEX(Datu_ievade!$C$91:$P$102,MATCH(Aprēķins!$E64,Datu_ievade!$C$91:$C$102,0),MATCH(CONCATENATE(Aprēķins!$E$1," ",Aprēķins!$F$1),Datu_ievade!$C$91:$P$91,0))*3,""))))</f>
        <v/>
      </c>
      <c r="AU64" s="159" t="str">
        <f>IF(AU12=0,INDEX(Datu_ievade!$C$91:$P$102,MATCH(Aprēķins!$E64,Datu_ievade!$C$91:$C$102,0),MATCH(CONCATENATE(Aprēķins!$E$1," ",Aprēķins!$F$1),Datu_ievade!$C$91:$P$91,0))*1,IF(AU12=1,INDEX(Datu_ievade!$C$91:$P$102,MATCH(Aprēķins!$E64,Datu_ievade!$C$91:$C$102,0),MATCH(CONCATENATE(Aprēķins!$E$1," ",Aprēķins!$F$1),Datu_ievade!$C$91:$P$91,0))*2,IF(AU12=2,INDEX(Datu_ievade!$C$91:$P$102,MATCH(Aprēķins!$E64,Datu_ievade!$C$91:$C$102,0),MATCH(CONCATENATE(Aprēķins!$E$1," ",Aprēķins!$F$1),Datu_ievade!$C$91:$P$91,0))*2,IF(AU12=3,INDEX(Datu_ievade!$C$91:$P$102,MATCH(Aprēķins!$E64,Datu_ievade!$C$91:$C$102,0),MATCH(CONCATENATE(Aprēķins!$E$1," ",Aprēķins!$F$1),Datu_ievade!$C$91:$P$91,0))*3,""))))</f>
        <v/>
      </c>
      <c r="AV64" s="159" t="str">
        <f>IF(AV12=0,INDEX(Datu_ievade!$C$91:$P$102,MATCH(Aprēķins!$E64,Datu_ievade!$C$91:$C$102,0),MATCH(CONCATENATE(Aprēķins!$E$1," ",Aprēķins!$F$1),Datu_ievade!$C$91:$P$91,0))*1,IF(AV12=1,INDEX(Datu_ievade!$C$91:$P$102,MATCH(Aprēķins!$E64,Datu_ievade!$C$91:$C$102,0),MATCH(CONCATENATE(Aprēķins!$E$1," ",Aprēķins!$F$1),Datu_ievade!$C$91:$P$91,0))*2,IF(AV12=2,INDEX(Datu_ievade!$C$91:$P$102,MATCH(Aprēķins!$E64,Datu_ievade!$C$91:$C$102,0),MATCH(CONCATENATE(Aprēķins!$E$1," ",Aprēķins!$F$1),Datu_ievade!$C$91:$P$91,0))*2,IF(AV12=3,INDEX(Datu_ievade!$C$91:$P$102,MATCH(Aprēķins!$E64,Datu_ievade!$C$91:$C$102,0),MATCH(CONCATENATE(Aprēķins!$E$1," ",Aprēķins!$F$1),Datu_ievade!$C$91:$P$91,0))*3,""))))</f>
        <v/>
      </c>
      <c r="AW64" s="159" t="str">
        <f>IF(AW12=0,INDEX(Datu_ievade!$C$91:$P$102,MATCH(Aprēķins!$E64,Datu_ievade!$C$91:$C$102,0),MATCH(CONCATENATE(Aprēķins!$E$1," ",Aprēķins!$F$1),Datu_ievade!$C$91:$P$91,0))*1,IF(AW12=1,INDEX(Datu_ievade!$C$91:$P$102,MATCH(Aprēķins!$E64,Datu_ievade!$C$91:$C$102,0),MATCH(CONCATENATE(Aprēķins!$E$1," ",Aprēķins!$F$1),Datu_ievade!$C$91:$P$91,0))*2,IF(AW12=2,INDEX(Datu_ievade!$C$91:$P$102,MATCH(Aprēķins!$E64,Datu_ievade!$C$91:$C$102,0),MATCH(CONCATENATE(Aprēķins!$E$1," ",Aprēķins!$F$1),Datu_ievade!$C$91:$P$91,0))*2,IF(AW12=3,INDEX(Datu_ievade!$C$91:$P$102,MATCH(Aprēķins!$E64,Datu_ievade!$C$91:$C$102,0),MATCH(CONCATENATE(Aprēķins!$E$1," ",Aprēķins!$F$1),Datu_ievade!$C$91:$P$91,0))*3,""))))</f>
        <v/>
      </c>
      <c r="AX64" s="159" t="str">
        <f>IF(AX12=0,INDEX(Datu_ievade!$C$91:$P$102,MATCH(Aprēķins!$E64,Datu_ievade!$C$91:$C$102,0),MATCH(CONCATENATE(Aprēķins!$E$1," ",Aprēķins!$F$1),Datu_ievade!$C$91:$P$91,0))*1,IF(AX12=1,INDEX(Datu_ievade!$C$91:$P$102,MATCH(Aprēķins!$E64,Datu_ievade!$C$91:$C$102,0),MATCH(CONCATENATE(Aprēķins!$E$1," ",Aprēķins!$F$1),Datu_ievade!$C$91:$P$91,0))*2,IF(AX12=2,INDEX(Datu_ievade!$C$91:$P$102,MATCH(Aprēķins!$E64,Datu_ievade!$C$91:$C$102,0),MATCH(CONCATENATE(Aprēķins!$E$1," ",Aprēķins!$F$1),Datu_ievade!$C$91:$P$91,0))*2,IF(AX12=3,INDEX(Datu_ievade!$C$91:$P$102,MATCH(Aprēķins!$E64,Datu_ievade!$C$91:$C$102,0),MATCH(CONCATENATE(Aprēķins!$E$1," ",Aprēķins!$F$1),Datu_ievade!$C$91:$P$91,0))*3,""))))</f>
        <v/>
      </c>
      <c r="AY64" s="159" t="str">
        <f>IF(AY12=0,INDEX(Datu_ievade!$C$91:$P$102,MATCH(Aprēķins!$E64,Datu_ievade!$C$91:$C$102,0),MATCH(CONCATENATE(Aprēķins!$E$1," ",Aprēķins!$F$1),Datu_ievade!$C$91:$P$91,0))*1,IF(AY12=1,INDEX(Datu_ievade!$C$91:$P$102,MATCH(Aprēķins!$E64,Datu_ievade!$C$91:$C$102,0),MATCH(CONCATENATE(Aprēķins!$E$1," ",Aprēķins!$F$1),Datu_ievade!$C$91:$P$91,0))*2,IF(AY12=2,INDEX(Datu_ievade!$C$91:$P$102,MATCH(Aprēķins!$E64,Datu_ievade!$C$91:$C$102,0),MATCH(CONCATENATE(Aprēķins!$E$1," ",Aprēķins!$F$1),Datu_ievade!$C$91:$P$91,0))*2,IF(AY12=3,INDEX(Datu_ievade!$C$91:$P$102,MATCH(Aprēķins!$E64,Datu_ievade!$C$91:$C$102,0),MATCH(CONCATENATE(Aprēķins!$E$1," ",Aprēķins!$F$1),Datu_ievade!$C$91:$P$91,0))*3,""))))</f>
        <v/>
      </c>
      <c r="AZ64" s="159" t="str">
        <f>IF(AZ12=0,INDEX(Datu_ievade!$C$91:$P$102,MATCH(Aprēķins!$E64,Datu_ievade!$C$91:$C$102,0),MATCH(CONCATENATE(Aprēķins!$E$1," ",Aprēķins!$F$1),Datu_ievade!$C$91:$P$91,0))*1,IF(AZ12=1,INDEX(Datu_ievade!$C$91:$P$102,MATCH(Aprēķins!$E64,Datu_ievade!$C$91:$C$102,0),MATCH(CONCATENATE(Aprēķins!$E$1," ",Aprēķins!$F$1),Datu_ievade!$C$91:$P$91,0))*2,IF(AZ12=2,INDEX(Datu_ievade!$C$91:$P$102,MATCH(Aprēķins!$E64,Datu_ievade!$C$91:$C$102,0),MATCH(CONCATENATE(Aprēķins!$E$1," ",Aprēķins!$F$1),Datu_ievade!$C$91:$P$91,0))*2,IF(AZ12=3,INDEX(Datu_ievade!$C$91:$P$102,MATCH(Aprēķins!$E64,Datu_ievade!$C$91:$C$102,0),MATCH(CONCATENATE(Aprēķins!$E$1," ",Aprēķins!$F$1),Datu_ievade!$C$91:$P$91,0))*3,""))))</f>
        <v/>
      </c>
      <c r="BA64" s="159" t="str">
        <f>IF(BA12=0,INDEX(Datu_ievade!$C$91:$P$102,MATCH(Aprēķins!$E64,Datu_ievade!$C$91:$C$102,0),MATCH(CONCATENATE(Aprēķins!$E$1," ",Aprēķins!$F$1),Datu_ievade!$C$91:$P$91,0))*1,IF(BA12=1,INDEX(Datu_ievade!$C$91:$P$102,MATCH(Aprēķins!$E64,Datu_ievade!$C$91:$C$102,0),MATCH(CONCATENATE(Aprēķins!$E$1," ",Aprēķins!$F$1),Datu_ievade!$C$91:$P$91,0))*2,IF(BA12=2,INDEX(Datu_ievade!$C$91:$P$102,MATCH(Aprēķins!$E64,Datu_ievade!$C$91:$C$102,0),MATCH(CONCATENATE(Aprēķins!$E$1," ",Aprēķins!$F$1),Datu_ievade!$C$91:$P$91,0))*2,IF(BA12=3,INDEX(Datu_ievade!$C$91:$P$102,MATCH(Aprēķins!$E64,Datu_ievade!$C$91:$C$102,0),MATCH(CONCATENATE(Aprēķins!$E$1," ",Aprēķins!$F$1),Datu_ievade!$C$91:$P$91,0))*3,""))))</f>
        <v/>
      </c>
      <c r="BB64" s="159" t="str">
        <f>IF(BB12=0,INDEX(Datu_ievade!$C$91:$P$102,MATCH(Aprēķins!$E64,Datu_ievade!$C$91:$C$102,0),MATCH(CONCATENATE(Aprēķins!$E$1," ",Aprēķins!$F$1),Datu_ievade!$C$91:$P$91,0))*1,IF(BB12=1,INDEX(Datu_ievade!$C$91:$P$102,MATCH(Aprēķins!$E64,Datu_ievade!$C$91:$C$102,0),MATCH(CONCATENATE(Aprēķins!$E$1," ",Aprēķins!$F$1),Datu_ievade!$C$91:$P$91,0))*2,IF(BB12=2,INDEX(Datu_ievade!$C$91:$P$102,MATCH(Aprēķins!$E64,Datu_ievade!$C$91:$C$102,0),MATCH(CONCATENATE(Aprēķins!$E$1," ",Aprēķins!$F$1),Datu_ievade!$C$91:$P$91,0))*2,IF(BB12=3,INDEX(Datu_ievade!$C$91:$P$102,MATCH(Aprēķins!$E64,Datu_ievade!$C$91:$C$102,0),MATCH(CONCATENATE(Aprēķins!$E$1," ",Aprēķins!$F$1),Datu_ievade!$C$91:$P$91,0))*3,""))))</f>
        <v/>
      </c>
      <c r="BC64" s="159" t="str">
        <f>IF(BC12=0,INDEX(Datu_ievade!$C$91:$P$102,MATCH(Aprēķins!$E64,Datu_ievade!$C$91:$C$102,0),MATCH(CONCATENATE(Aprēķins!$E$1," ",Aprēķins!$F$1),Datu_ievade!$C$91:$P$91,0))*1,IF(BC12=1,INDEX(Datu_ievade!$C$91:$P$102,MATCH(Aprēķins!$E64,Datu_ievade!$C$91:$C$102,0),MATCH(CONCATENATE(Aprēķins!$E$1," ",Aprēķins!$F$1),Datu_ievade!$C$91:$P$91,0))*2,IF(BC12=2,INDEX(Datu_ievade!$C$91:$P$102,MATCH(Aprēķins!$E64,Datu_ievade!$C$91:$C$102,0),MATCH(CONCATENATE(Aprēķins!$E$1," ",Aprēķins!$F$1),Datu_ievade!$C$91:$P$91,0))*2,IF(BC12=3,INDEX(Datu_ievade!$C$91:$P$102,MATCH(Aprēķins!$E64,Datu_ievade!$C$91:$C$102,0),MATCH(CONCATENATE(Aprēķins!$E$1," ",Aprēķins!$F$1),Datu_ievade!$C$91:$P$91,0))*3,""))))</f>
        <v/>
      </c>
      <c r="BD64" s="159" t="str">
        <f>IF(BD12=0,INDEX(Datu_ievade!$C$91:$P$102,MATCH(Aprēķins!$E64,Datu_ievade!$C$91:$C$102,0),MATCH(CONCATENATE(Aprēķins!$E$1," ",Aprēķins!$F$1),Datu_ievade!$C$91:$P$91,0))*1,IF(BD12=1,INDEX(Datu_ievade!$C$91:$P$102,MATCH(Aprēķins!$E64,Datu_ievade!$C$91:$C$102,0),MATCH(CONCATENATE(Aprēķins!$E$1," ",Aprēķins!$F$1),Datu_ievade!$C$91:$P$91,0))*2,IF(BD12=2,INDEX(Datu_ievade!$C$91:$P$102,MATCH(Aprēķins!$E64,Datu_ievade!$C$91:$C$102,0),MATCH(CONCATENATE(Aprēķins!$E$1," ",Aprēķins!$F$1),Datu_ievade!$C$91:$P$91,0))*2,IF(BD12=3,INDEX(Datu_ievade!$C$91:$P$102,MATCH(Aprēķins!$E64,Datu_ievade!$C$91:$C$102,0),MATCH(CONCATENATE(Aprēķins!$E$1," ",Aprēķins!$F$1),Datu_ievade!$C$91:$P$91,0))*3,""))))</f>
        <v/>
      </c>
      <c r="BE64" s="159" t="str">
        <f>IF(BE12=0,INDEX(Datu_ievade!$C$91:$P$102,MATCH(Aprēķins!$E64,Datu_ievade!$C$91:$C$102,0),MATCH(CONCATENATE(Aprēķins!$E$1," ",Aprēķins!$F$1),Datu_ievade!$C$91:$P$91,0))*1,IF(BE12=1,INDEX(Datu_ievade!$C$91:$P$102,MATCH(Aprēķins!$E64,Datu_ievade!$C$91:$C$102,0),MATCH(CONCATENATE(Aprēķins!$E$1," ",Aprēķins!$F$1),Datu_ievade!$C$91:$P$91,0))*2,IF(BE12=2,INDEX(Datu_ievade!$C$91:$P$102,MATCH(Aprēķins!$E64,Datu_ievade!$C$91:$C$102,0),MATCH(CONCATENATE(Aprēķins!$E$1," ",Aprēķins!$F$1),Datu_ievade!$C$91:$P$91,0))*2,IF(BE12=3,INDEX(Datu_ievade!$C$91:$P$102,MATCH(Aprēķins!$E64,Datu_ievade!$C$91:$C$102,0),MATCH(CONCATENATE(Aprēķins!$E$1," ",Aprēķins!$F$1),Datu_ievade!$C$91:$P$91,0))*3,""))))</f>
        <v/>
      </c>
      <c r="BF64" s="159" t="str">
        <f>IF(BF12=0,INDEX(Datu_ievade!$C$91:$P$102,MATCH(Aprēķins!$E64,Datu_ievade!$C$91:$C$102,0),MATCH(CONCATENATE(Aprēķins!$E$1," ",Aprēķins!$F$1),Datu_ievade!$C$91:$P$91,0))*1,IF(BF12=1,INDEX(Datu_ievade!$C$91:$P$102,MATCH(Aprēķins!$E64,Datu_ievade!$C$91:$C$102,0),MATCH(CONCATENATE(Aprēķins!$E$1," ",Aprēķins!$F$1),Datu_ievade!$C$91:$P$91,0))*2,IF(BF12=2,INDEX(Datu_ievade!$C$91:$P$102,MATCH(Aprēķins!$E64,Datu_ievade!$C$91:$C$102,0),MATCH(CONCATENATE(Aprēķins!$E$1," ",Aprēķins!$F$1),Datu_ievade!$C$91:$P$91,0))*2,IF(BF12=3,INDEX(Datu_ievade!$C$91:$P$102,MATCH(Aprēķins!$E64,Datu_ievade!$C$91:$C$102,0),MATCH(CONCATENATE(Aprēķins!$E$1," ",Aprēķins!$F$1),Datu_ievade!$C$91:$P$91,0))*3,""))))</f>
        <v/>
      </c>
    </row>
    <row r="65" spans="2:58" s="113" customFormat="1">
      <c r="E65" s="105" t="str">
        <f>Datu_ievade!C99</f>
        <v>"Piekļuves punkta" tehniskā novērtējuma cena</v>
      </c>
      <c r="F65" s="109" t="s">
        <v>1</v>
      </c>
      <c r="G65" s="91"/>
      <c r="H65" s="74"/>
      <c r="I65" s="86" t="e">
        <f>INDEX(Datu_ievade!$C$91:$P$102,MATCH(Aprēķins!$E65,Datu_ievade!$C$91:$C$102,0),MATCH(CONCATENATE(Aprēķins!$E$1," ",Aprēķins!$F$1),Datu_ievade!$C$91:$P$91,0))/INDEX(Datu_ievade!$C$113:$Q$115,3,MATCH(CONCATENATE(Aprēķins!$E$1," ",Aprēķins!$F$1),Datu_ievade!$C$114:$Q$114,0))</f>
        <v>#N/A</v>
      </c>
      <c r="J65" s="159" t="e">
        <f>INDEX(Datu_ievade!$C$91:$P$102,MATCH(Aprēķins!$E65,Datu_ievade!$C$91:$C$102,0),MATCH(CONCATENATE(Aprēķins!$E$1," ",Aprēķins!$F$1),Datu_ievade!$C$91:$P$91,0))/INDEX(Datu_ievade!$C$113:$Q$115,3,MATCH(CONCATENATE(Aprēķins!$E$1," ",Aprēķins!$F$1),Datu_ievade!$C$114:$Q$114,0))</f>
        <v>#N/A</v>
      </c>
      <c r="K65" s="159" t="e">
        <f>INDEX(Datu_ievade!$C$91:$P$102,MATCH(Aprēķins!$E65,Datu_ievade!$C$91:$C$102,0),MATCH(CONCATENATE(Aprēķins!$E$1," ",Aprēķins!$F$1),Datu_ievade!$C$91:$P$91,0))/INDEX(Datu_ievade!$C$113:$Q$115,3,MATCH(CONCATENATE(Aprēķins!$E$1," ",Aprēķins!$F$1),Datu_ievade!$C$114:$Q$114,0))</f>
        <v>#N/A</v>
      </c>
      <c r="L65" s="159" t="e">
        <f>INDEX(Datu_ievade!$C$91:$P$102,MATCH(Aprēķins!$E65,Datu_ievade!$C$91:$C$102,0),MATCH(CONCATENATE(Aprēķins!$E$1," ",Aprēķins!$F$1),Datu_ievade!$C$91:$P$91,0))/INDEX(Datu_ievade!$C$113:$Q$115,3,MATCH(CONCATENATE(Aprēķins!$E$1," ",Aprēķins!$F$1),Datu_ievade!$C$114:$Q$114,0))</f>
        <v>#N/A</v>
      </c>
      <c r="M65" s="159" t="e">
        <f>INDEX(Datu_ievade!$C$91:$P$102,MATCH(Aprēķins!$E65,Datu_ievade!$C$91:$C$102,0),MATCH(CONCATENATE(Aprēķins!$E$1," ",Aprēķins!$F$1),Datu_ievade!$C$91:$P$91,0))/INDEX(Datu_ievade!$C$113:$Q$115,3,MATCH(CONCATENATE(Aprēķins!$E$1," ",Aprēķins!$F$1),Datu_ievade!$C$114:$Q$114,0))</f>
        <v>#N/A</v>
      </c>
      <c r="N65" s="159" t="e">
        <f>INDEX(Datu_ievade!$C$91:$P$102,MATCH(Aprēķins!$E65,Datu_ievade!$C$91:$C$102,0),MATCH(CONCATENATE(Aprēķins!$E$1," ",Aprēķins!$F$1),Datu_ievade!$C$91:$P$91,0))/INDEX(Datu_ievade!$C$113:$Q$115,3,MATCH(CONCATENATE(Aprēķins!$E$1," ",Aprēķins!$F$1),Datu_ievade!$C$114:$Q$114,0))</f>
        <v>#N/A</v>
      </c>
      <c r="O65" s="159" t="e">
        <f>INDEX(Datu_ievade!$C$91:$P$102,MATCH(Aprēķins!$E65,Datu_ievade!$C$91:$C$102,0),MATCH(CONCATENATE(Aprēķins!$E$1," ",Aprēķins!$F$1),Datu_ievade!$C$91:$P$91,0))/INDEX(Datu_ievade!$C$113:$Q$115,3,MATCH(CONCATENATE(Aprēķins!$E$1," ",Aprēķins!$F$1),Datu_ievade!$C$114:$Q$114,0))</f>
        <v>#N/A</v>
      </c>
      <c r="P65" s="159" t="e">
        <f>INDEX(Datu_ievade!$C$91:$P$102,MATCH(Aprēķins!$E65,Datu_ievade!$C$91:$C$102,0),MATCH(CONCATENATE(Aprēķins!$E$1," ",Aprēķins!$F$1),Datu_ievade!$C$91:$P$91,0))/INDEX(Datu_ievade!$C$113:$Q$115,3,MATCH(CONCATENATE(Aprēķins!$E$1," ",Aprēķins!$F$1),Datu_ievade!$C$114:$Q$114,0))</f>
        <v>#N/A</v>
      </c>
      <c r="Q65" s="159" t="e">
        <f>INDEX(Datu_ievade!$C$91:$P$102,MATCH(Aprēķins!$E65,Datu_ievade!$C$91:$C$102,0),MATCH(CONCATENATE(Aprēķins!$E$1," ",Aprēķins!$F$1),Datu_ievade!$C$91:$P$91,0))/INDEX(Datu_ievade!$C$113:$Q$115,3,MATCH(CONCATENATE(Aprēķins!$E$1," ",Aprēķins!$F$1),Datu_ievade!$C$114:$Q$114,0))</f>
        <v>#N/A</v>
      </c>
      <c r="R65" s="159" t="e">
        <f>INDEX(Datu_ievade!$C$91:$P$102,MATCH(Aprēķins!$E65,Datu_ievade!$C$91:$C$102,0),MATCH(CONCATENATE(Aprēķins!$E$1," ",Aprēķins!$F$1),Datu_ievade!$C$91:$P$91,0))/INDEX(Datu_ievade!$C$113:$Q$115,3,MATCH(CONCATENATE(Aprēķins!$E$1," ",Aprēķins!$F$1),Datu_ievade!$C$114:$Q$114,0))</f>
        <v>#N/A</v>
      </c>
      <c r="S65" s="159" t="e">
        <f>INDEX(Datu_ievade!$C$91:$P$102,MATCH(Aprēķins!$E65,Datu_ievade!$C$91:$C$102,0),MATCH(CONCATENATE(Aprēķins!$E$1," ",Aprēķins!$F$1),Datu_ievade!$C$91:$P$91,0))/INDEX(Datu_ievade!$C$113:$Q$115,3,MATCH(CONCATENATE(Aprēķins!$E$1," ",Aprēķins!$F$1),Datu_ievade!$C$114:$Q$114,0))</f>
        <v>#N/A</v>
      </c>
      <c r="T65" s="159" t="e">
        <f>INDEX(Datu_ievade!$C$91:$P$102,MATCH(Aprēķins!$E65,Datu_ievade!$C$91:$C$102,0),MATCH(CONCATENATE(Aprēķins!$E$1," ",Aprēķins!$F$1),Datu_ievade!$C$91:$P$91,0))/INDEX(Datu_ievade!$C$113:$Q$115,3,MATCH(CONCATENATE(Aprēķins!$E$1," ",Aprēķins!$F$1),Datu_ievade!$C$114:$Q$114,0))</f>
        <v>#N/A</v>
      </c>
      <c r="U65" s="159" t="e">
        <f>INDEX(Datu_ievade!$C$91:$P$102,MATCH(Aprēķins!$E65,Datu_ievade!$C$91:$C$102,0),MATCH(CONCATENATE(Aprēķins!$E$1," ",Aprēķins!$F$1),Datu_ievade!$C$91:$P$91,0))/INDEX(Datu_ievade!$C$113:$Q$115,3,MATCH(CONCATENATE(Aprēķins!$E$1," ",Aprēķins!$F$1),Datu_ievade!$C$114:$Q$114,0))</f>
        <v>#N/A</v>
      </c>
      <c r="V65" s="159" t="e">
        <f>INDEX(Datu_ievade!$C$91:$P$102,MATCH(Aprēķins!$E65,Datu_ievade!$C$91:$C$102,0),MATCH(CONCATENATE(Aprēķins!$E$1," ",Aprēķins!$F$1),Datu_ievade!$C$91:$P$91,0))/INDEX(Datu_ievade!$C$113:$Q$115,3,MATCH(CONCATENATE(Aprēķins!$E$1," ",Aprēķins!$F$1),Datu_ievade!$C$114:$Q$114,0))</f>
        <v>#N/A</v>
      </c>
      <c r="W65" s="159" t="e">
        <f>INDEX(Datu_ievade!$C$91:$P$102,MATCH(Aprēķins!$E65,Datu_ievade!$C$91:$C$102,0),MATCH(CONCATENATE(Aprēķins!$E$1," ",Aprēķins!$F$1),Datu_ievade!$C$91:$P$91,0))/INDEX(Datu_ievade!$C$113:$Q$115,3,MATCH(CONCATENATE(Aprēķins!$E$1," ",Aprēķins!$F$1),Datu_ievade!$C$114:$Q$114,0))</f>
        <v>#N/A</v>
      </c>
      <c r="X65" s="159" t="e">
        <f>INDEX(Datu_ievade!$C$91:$P$102,MATCH(Aprēķins!$E65,Datu_ievade!$C$91:$C$102,0),MATCH(CONCATENATE(Aprēķins!$E$1," ",Aprēķins!$F$1),Datu_ievade!$C$91:$P$91,0))/INDEX(Datu_ievade!$C$113:$Q$115,3,MATCH(CONCATENATE(Aprēķins!$E$1," ",Aprēķins!$F$1),Datu_ievade!$C$114:$Q$114,0))</f>
        <v>#N/A</v>
      </c>
      <c r="Y65" s="159" t="e">
        <f>INDEX(Datu_ievade!$C$91:$P$102,MATCH(Aprēķins!$E65,Datu_ievade!$C$91:$C$102,0),MATCH(CONCATENATE(Aprēķins!$E$1," ",Aprēķins!$F$1),Datu_ievade!$C$91:$P$91,0))/INDEX(Datu_ievade!$C$113:$Q$115,3,MATCH(CONCATENATE(Aprēķins!$E$1," ",Aprēķins!$F$1),Datu_ievade!$C$114:$Q$114,0))</f>
        <v>#N/A</v>
      </c>
      <c r="Z65" s="159" t="e">
        <f>INDEX(Datu_ievade!$C$91:$P$102,MATCH(Aprēķins!$E65,Datu_ievade!$C$91:$C$102,0),MATCH(CONCATENATE(Aprēķins!$E$1," ",Aprēķins!$F$1),Datu_ievade!$C$91:$P$91,0))/INDEX(Datu_ievade!$C$113:$Q$115,3,MATCH(CONCATENATE(Aprēķins!$E$1," ",Aprēķins!$F$1),Datu_ievade!$C$114:$Q$114,0))</f>
        <v>#N/A</v>
      </c>
      <c r="AA65" s="159" t="e">
        <f>INDEX(Datu_ievade!$C$91:$P$102,MATCH(Aprēķins!$E65,Datu_ievade!$C$91:$C$102,0),MATCH(CONCATENATE(Aprēķins!$E$1," ",Aprēķins!$F$1),Datu_ievade!$C$91:$P$91,0))/INDEX(Datu_ievade!$C$113:$Q$115,3,MATCH(CONCATENATE(Aprēķins!$E$1," ",Aprēķins!$F$1),Datu_ievade!$C$114:$Q$114,0))</f>
        <v>#N/A</v>
      </c>
      <c r="AB65" s="159" t="e">
        <f>INDEX(Datu_ievade!$C$91:$P$102,MATCH(Aprēķins!$E65,Datu_ievade!$C$91:$C$102,0),MATCH(CONCATENATE(Aprēķins!$E$1," ",Aprēķins!$F$1),Datu_ievade!$C$91:$P$91,0))/INDEX(Datu_ievade!$C$113:$Q$115,3,MATCH(CONCATENATE(Aprēķins!$E$1," ",Aprēķins!$F$1),Datu_ievade!$C$114:$Q$114,0))</f>
        <v>#N/A</v>
      </c>
      <c r="AC65" s="159" t="e">
        <f>INDEX(Datu_ievade!$C$91:$P$102,MATCH(Aprēķins!$E65,Datu_ievade!$C$91:$C$102,0),MATCH(CONCATENATE(Aprēķins!$E$1," ",Aprēķins!$F$1),Datu_ievade!$C$91:$P$91,0))/INDEX(Datu_ievade!$C$113:$Q$115,3,MATCH(CONCATENATE(Aprēķins!$E$1," ",Aprēķins!$F$1),Datu_ievade!$C$114:$Q$114,0))</f>
        <v>#N/A</v>
      </c>
      <c r="AD65" s="159" t="e">
        <f>INDEX(Datu_ievade!$C$91:$P$102,MATCH(Aprēķins!$E65,Datu_ievade!$C$91:$C$102,0),MATCH(CONCATENATE(Aprēķins!$E$1," ",Aprēķins!$F$1),Datu_ievade!$C$91:$P$91,0))/INDEX(Datu_ievade!$C$113:$Q$115,3,MATCH(CONCATENATE(Aprēķins!$E$1," ",Aprēķins!$F$1),Datu_ievade!$C$114:$Q$114,0))</f>
        <v>#N/A</v>
      </c>
      <c r="AE65" s="159" t="e">
        <f>INDEX(Datu_ievade!$C$91:$P$102,MATCH(Aprēķins!$E65,Datu_ievade!$C$91:$C$102,0),MATCH(CONCATENATE(Aprēķins!$E$1," ",Aprēķins!$F$1),Datu_ievade!$C$91:$P$91,0))/INDEX(Datu_ievade!$C$113:$Q$115,3,MATCH(CONCATENATE(Aprēķins!$E$1," ",Aprēķins!$F$1),Datu_ievade!$C$114:$Q$114,0))</f>
        <v>#N/A</v>
      </c>
      <c r="AF65" s="159" t="e">
        <f>INDEX(Datu_ievade!$C$91:$P$102,MATCH(Aprēķins!$E65,Datu_ievade!$C$91:$C$102,0),MATCH(CONCATENATE(Aprēķins!$E$1," ",Aprēķins!$F$1),Datu_ievade!$C$91:$P$91,0))/INDEX(Datu_ievade!$C$113:$Q$115,3,MATCH(CONCATENATE(Aprēķins!$E$1," ",Aprēķins!$F$1),Datu_ievade!$C$114:$Q$114,0))</f>
        <v>#N/A</v>
      </c>
      <c r="AG65" s="159" t="e">
        <f>INDEX(Datu_ievade!$C$91:$P$102,MATCH(Aprēķins!$E65,Datu_ievade!$C$91:$C$102,0),MATCH(CONCATENATE(Aprēķins!$E$1," ",Aprēķins!$F$1),Datu_ievade!$C$91:$P$91,0))/INDEX(Datu_ievade!$C$113:$Q$115,3,MATCH(CONCATENATE(Aprēķins!$E$1," ",Aprēķins!$F$1),Datu_ievade!$C$114:$Q$114,0))</f>
        <v>#N/A</v>
      </c>
      <c r="AH65" s="159" t="e">
        <f>INDEX(Datu_ievade!$C$91:$P$102,MATCH(Aprēķins!$E65,Datu_ievade!$C$91:$C$102,0),MATCH(CONCATENATE(Aprēķins!$E$1," ",Aprēķins!$F$1),Datu_ievade!$C$91:$P$91,0))/INDEX(Datu_ievade!$C$113:$Q$115,3,MATCH(CONCATENATE(Aprēķins!$E$1," ",Aprēķins!$F$1),Datu_ievade!$C$114:$Q$114,0))</f>
        <v>#N/A</v>
      </c>
      <c r="AI65" s="159" t="e">
        <f>INDEX(Datu_ievade!$C$91:$P$102,MATCH(Aprēķins!$E65,Datu_ievade!$C$91:$C$102,0),MATCH(CONCATENATE(Aprēķins!$E$1," ",Aprēķins!$F$1),Datu_ievade!$C$91:$P$91,0))/INDEX(Datu_ievade!$C$113:$Q$115,3,MATCH(CONCATENATE(Aprēķins!$E$1," ",Aprēķins!$F$1),Datu_ievade!$C$114:$Q$114,0))</f>
        <v>#N/A</v>
      </c>
      <c r="AJ65" s="159" t="e">
        <f>INDEX(Datu_ievade!$C$91:$P$102,MATCH(Aprēķins!$E65,Datu_ievade!$C$91:$C$102,0),MATCH(CONCATENATE(Aprēķins!$E$1," ",Aprēķins!$F$1),Datu_ievade!$C$91:$P$91,0))/INDEX(Datu_ievade!$C$113:$Q$115,3,MATCH(CONCATENATE(Aprēķins!$E$1," ",Aprēķins!$F$1),Datu_ievade!$C$114:$Q$114,0))</f>
        <v>#N/A</v>
      </c>
      <c r="AK65" s="159" t="e">
        <f>INDEX(Datu_ievade!$C$91:$P$102,MATCH(Aprēķins!$E65,Datu_ievade!$C$91:$C$102,0),MATCH(CONCATENATE(Aprēķins!$E$1," ",Aprēķins!$F$1),Datu_ievade!$C$91:$P$91,0))/INDEX(Datu_ievade!$C$113:$Q$115,3,MATCH(CONCATENATE(Aprēķins!$E$1," ",Aprēķins!$F$1),Datu_ievade!$C$114:$Q$114,0))</f>
        <v>#N/A</v>
      </c>
      <c r="AL65" s="159" t="e">
        <f>INDEX(Datu_ievade!$C$91:$P$102,MATCH(Aprēķins!$E65,Datu_ievade!$C$91:$C$102,0),MATCH(CONCATENATE(Aprēķins!$E$1," ",Aprēķins!$F$1),Datu_ievade!$C$91:$P$91,0))/INDEX(Datu_ievade!$C$113:$Q$115,3,MATCH(CONCATENATE(Aprēķins!$E$1," ",Aprēķins!$F$1),Datu_ievade!$C$114:$Q$114,0))</f>
        <v>#N/A</v>
      </c>
      <c r="AM65" s="159" t="e">
        <f>INDEX(Datu_ievade!$C$91:$P$102,MATCH(Aprēķins!$E65,Datu_ievade!$C$91:$C$102,0),MATCH(CONCATENATE(Aprēķins!$E$1," ",Aprēķins!$F$1),Datu_ievade!$C$91:$P$91,0))/INDEX(Datu_ievade!$C$113:$Q$115,3,MATCH(CONCATENATE(Aprēķins!$E$1," ",Aprēķins!$F$1),Datu_ievade!$C$114:$Q$114,0))</f>
        <v>#N/A</v>
      </c>
      <c r="AN65" s="159" t="e">
        <f>INDEX(Datu_ievade!$C$91:$P$102,MATCH(Aprēķins!$E65,Datu_ievade!$C$91:$C$102,0),MATCH(CONCATENATE(Aprēķins!$E$1," ",Aprēķins!$F$1),Datu_ievade!$C$91:$P$91,0))/INDEX(Datu_ievade!$C$113:$Q$115,3,MATCH(CONCATENATE(Aprēķins!$E$1," ",Aprēķins!$F$1),Datu_ievade!$C$114:$Q$114,0))</f>
        <v>#N/A</v>
      </c>
      <c r="AO65" s="159" t="e">
        <f>INDEX(Datu_ievade!$C$91:$P$102,MATCH(Aprēķins!$E65,Datu_ievade!$C$91:$C$102,0),MATCH(CONCATENATE(Aprēķins!$E$1," ",Aprēķins!$F$1),Datu_ievade!$C$91:$P$91,0))/INDEX(Datu_ievade!$C$113:$Q$115,3,MATCH(CONCATENATE(Aprēķins!$E$1," ",Aprēķins!$F$1),Datu_ievade!$C$114:$Q$114,0))</f>
        <v>#N/A</v>
      </c>
      <c r="AP65" s="159" t="e">
        <f>INDEX(Datu_ievade!$C$91:$P$102,MATCH(Aprēķins!$E65,Datu_ievade!$C$91:$C$102,0),MATCH(CONCATENATE(Aprēķins!$E$1," ",Aprēķins!$F$1),Datu_ievade!$C$91:$P$91,0))/INDEX(Datu_ievade!$C$113:$Q$115,3,MATCH(CONCATENATE(Aprēķins!$E$1," ",Aprēķins!$F$1),Datu_ievade!$C$114:$Q$114,0))</f>
        <v>#N/A</v>
      </c>
      <c r="AQ65" s="159" t="e">
        <f>INDEX(Datu_ievade!$C$91:$P$102,MATCH(Aprēķins!$E65,Datu_ievade!$C$91:$C$102,0),MATCH(CONCATENATE(Aprēķins!$E$1," ",Aprēķins!$F$1),Datu_ievade!$C$91:$P$91,0))/INDEX(Datu_ievade!$C$113:$Q$115,3,MATCH(CONCATENATE(Aprēķins!$E$1," ",Aprēķins!$F$1),Datu_ievade!$C$114:$Q$114,0))</f>
        <v>#N/A</v>
      </c>
      <c r="AR65" s="159" t="e">
        <f>INDEX(Datu_ievade!$C$91:$P$102,MATCH(Aprēķins!$E65,Datu_ievade!$C$91:$C$102,0),MATCH(CONCATENATE(Aprēķins!$E$1," ",Aprēķins!$F$1),Datu_ievade!$C$91:$P$91,0))/INDEX(Datu_ievade!$C$113:$Q$115,3,MATCH(CONCATENATE(Aprēķins!$E$1," ",Aprēķins!$F$1),Datu_ievade!$C$114:$Q$114,0))</f>
        <v>#N/A</v>
      </c>
      <c r="AS65" s="159" t="e">
        <f>INDEX(Datu_ievade!$C$91:$P$102,MATCH(Aprēķins!$E65,Datu_ievade!$C$91:$C$102,0),MATCH(CONCATENATE(Aprēķins!$E$1," ",Aprēķins!$F$1),Datu_ievade!$C$91:$P$91,0))/INDEX(Datu_ievade!$C$113:$Q$115,3,MATCH(CONCATENATE(Aprēķins!$E$1," ",Aprēķins!$F$1),Datu_ievade!$C$114:$Q$114,0))</f>
        <v>#N/A</v>
      </c>
      <c r="AT65" s="159" t="e">
        <f>INDEX(Datu_ievade!$C$91:$P$102,MATCH(Aprēķins!$E65,Datu_ievade!$C$91:$C$102,0),MATCH(CONCATENATE(Aprēķins!$E$1," ",Aprēķins!$F$1),Datu_ievade!$C$91:$P$91,0))/INDEX(Datu_ievade!$C$113:$Q$115,3,MATCH(CONCATENATE(Aprēķins!$E$1," ",Aprēķins!$F$1),Datu_ievade!$C$114:$Q$114,0))</f>
        <v>#N/A</v>
      </c>
      <c r="AU65" s="159" t="e">
        <f>INDEX(Datu_ievade!$C$91:$P$102,MATCH(Aprēķins!$E65,Datu_ievade!$C$91:$C$102,0),MATCH(CONCATENATE(Aprēķins!$E$1," ",Aprēķins!$F$1),Datu_ievade!$C$91:$P$91,0))/INDEX(Datu_ievade!$C$113:$Q$115,3,MATCH(CONCATENATE(Aprēķins!$E$1," ",Aprēķins!$F$1),Datu_ievade!$C$114:$Q$114,0))</f>
        <v>#N/A</v>
      </c>
      <c r="AV65" s="159" t="e">
        <f>INDEX(Datu_ievade!$C$91:$P$102,MATCH(Aprēķins!$E65,Datu_ievade!$C$91:$C$102,0),MATCH(CONCATENATE(Aprēķins!$E$1," ",Aprēķins!$F$1),Datu_ievade!$C$91:$P$91,0))/INDEX(Datu_ievade!$C$113:$Q$115,3,MATCH(CONCATENATE(Aprēķins!$E$1," ",Aprēķins!$F$1),Datu_ievade!$C$114:$Q$114,0))</f>
        <v>#N/A</v>
      </c>
      <c r="AW65" s="159" t="e">
        <f>INDEX(Datu_ievade!$C$91:$P$102,MATCH(Aprēķins!$E65,Datu_ievade!$C$91:$C$102,0),MATCH(CONCATENATE(Aprēķins!$E$1," ",Aprēķins!$F$1),Datu_ievade!$C$91:$P$91,0))/INDEX(Datu_ievade!$C$113:$Q$115,3,MATCH(CONCATENATE(Aprēķins!$E$1," ",Aprēķins!$F$1),Datu_ievade!$C$114:$Q$114,0))</f>
        <v>#N/A</v>
      </c>
      <c r="AX65" s="159" t="e">
        <f>INDEX(Datu_ievade!$C$91:$P$102,MATCH(Aprēķins!$E65,Datu_ievade!$C$91:$C$102,0),MATCH(CONCATENATE(Aprēķins!$E$1," ",Aprēķins!$F$1),Datu_ievade!$C$91:$P$91,0))/INDEX(Datu_ievade!$C$113:$Q$115,3,MATCH(CONCATENATE(Aprēķins!$E$1," ",Aprēķins!$F$1),Datu_ievade!$C$114:$Q$114,0))</f>
        <v>#N/A</v>
      </c>
      <c r="AY65" s="159" t="e">
        <f>INDEX(Datu_ievade!$C$91:$P$102,MATCH(Aprēķins!$E65,Datu_ievade!$C$91:$C$102,0),MATCH(CONCATENATE(Aprēķins!$E$1," ",Aprēķins!$F$1),Datu_ievade!$C$91:$P$91,0))/INDEX(Datu_ievade!$C$113:$Q$115,3,MATCH(CONCATENATE(Aprēķins!$E$1," ",Aprēķins!$F$1),Datu_ievade!$C$114:$Q$114,0))</f>
        <v>#N/A</v>
      </c>
      <c r="AZ65" s="159" t="e">
        <f>INDEX(Datu_ievade!$C$91:$P$102,MATCH(Aprēķins!$E65,Datu_ievade!$C$91:$C$102,0),MATCH(CONCATENATE(Aprēķins!$E$1," ",Aprēķins!$F$1),Datu_ievade!$C$91:$P$91,0))/INDEX(Datu_ievade!$C$113:$Q$115,3,MATCH(CONCATENATE(Aprēķins!$E$1," ",Aprēķins!$F$1),Datu_ievade!$C$114:$Q$114,0))</f>
        <v>#N/A</v>
      </c>
      <c r="BA65" s="159" t="e">
        <f>INDEX(Datu_ievade!$C$91:$P$102,MATCH(Aprēķins!$E65,Datu_ievade!$C$91:$C$102,0),MATCH(CONCATENATE(Aprēķins!$E$1," ",Aprēķins!$F$1),Datu_ievade!$C$91:$P$91,0))/INDEX(Datu_ievade!$C$113:$Q$115,3,MATCH(CONCATENATE(Aprēķins!$E$1," ",Aprēķins!$F$1),Datu_ievade!$C$114:$Q$114,0))</f>
        <v>#N/A</v>
      </c>
      <c r="BB65" s="159" t="e">
        <f>INDEX(Datu_ievade!$C$91:$P$102,MATCH(Aprēķins!$E65,Datu_ievade!$C$91:$C$102,0),MATCH(CONCATENATE(Aprēķins!$E$1," ",Aprēķins!$F$1),Datu_ievade!$C$91:$P$91,0))/INDEX(Datu_ievade!$C$113:$Q$115,3,MATCH(CONCATENATE(Aprēķins!$E$1," ",Aprēķins!$F$1),Datu_ievade!$C$114:$Q$114,0))</f>
        <v>#N/A</v>
      </c>
      <c r="BC65" s="159" t="e">
        <f>INDEX(Datu_ievade!$C$91:$P$102,MATCH(Aprēķins!$E65,Datu_ievade!$C$91:$C$102,0),MATCH(CONCATENATE(Aprēķins!$E$1," ",Aprēķins!$F$1),Datu_ievade!$C$91:$P$91,0))/INDEX(Datu_ievade!$C$113:$Q$115,3,MATCH(CONCATENATE(Aprēķins!$E$1," ",Aprēķins!$F$1),Datu_ievade!$C$114:$Q$114,0))</f>
        <v>#N/A</v>
      </c>
      <c r="BD65" s="159" t="e">
        <f>INDEX(Datu_ievade!$C$91:$P$102,MATCH(Aprēķins!$E65,Datu_ievade!$C$91:$C$102,0),MATCH(CONCATENATE(Aprēķins!$E$1," ",Aprēķins!$F$1),Datu_ievade!$C$91:$P$91,0))/INDEX(Datu_ievade!$C$113:$Q$115,3,MATCH(CONCATENATE(Aprēķins!$E$1," ",Aprēķins!$F$1),Datu_ievade!$C$114:$Q$114,0))</f>
        <v>#N/A</v>
      </c>
      <c r="BE65" s="159" t="e">
        <f>INDEX(Datu_ievade!$C$91:$P$102,MATCH(Aprēķins!$E65,Datu_ievade!$C$91:$C$102,0),MATCH(CONCATENATE(Aprēķins!$E$1," ",Aprēķins!$F$1),Datu_ievade!$C$91:$P$91,0))/INDEX(Datu_ievade!$C$113:$Q$115,3,MATCH(CONCATENATE(Aprēķins!$E$1," ",Aprēķins!$F$1),Datu_ievade!$C$114:$Q$114,0))</f>
        <v>#N/A</v>
      </c>
      <c r="BF65" s="159" t="e">
        <f>INDEX(Datu_ievade!$C$91:$P$102,MATCH(Aprēķins!$E65,Datu_ievade!$C$91:$C$102,0),MATCH(CONCATENATE(Aprēķins!$E$1," ",Aprēķins!$F$1),Datu_ievade!$C$91:$P$91,0))/INDEX(Datu_ievade!$C$113:$Q$115,3,MATCH(CONCATENATE(Aprēķins!$E$1," ",Aprēķins!$F$1),Datu_ievade!$C$114:$Q$114,0))</f>
        <v>#N/A</v>
      </c>
    </row>
    <row r="66" spans="2:58" s="113" customFormat="1">
      <c r="E66" s="105" t="str">
        <f>Datu_ievade!$C$102</f>
        <v>VLAN konfigurācija no valsts IP piekļuves punkta līdz reģionālajiem mezgliem, uz katru izvēli</v>
      </c>
      <c r="F66" s="109" t="s">
        <v>1</v>
      </c>
      <c r="G66" s="91"/>
      <c r="H66" s="74"/>
      <c r="I66" s="86">
        <f>IF(OR($F$1=Saraksti!$B$10,$F$1=Saraksti!$B$11),0,IF(I$12=0,INDEX(Datu_ievade!$C$91:$P$102,MATCH(Aprēķins!$E66,Datu_ievade!$C$91:$C$102,0),MATCH(CONCATENATE(Aprēķins!$E$1," ",Aprēķins!$F$1),Datu_ievade!$C$91:$P$91,0))*1,IF(OR(I$12=1,I$12=2),INDEX(Datu_ievade!$C$91:$P$102,MATCH(Aprēķins!$E66,Datu_ievade!$C$91:$C$102,0),MATCH(CONCATENATE(Aprēķins!$E$1," ",Aprēķins!$F$1),Datu_ievade!$C$91:$P$91,0))*2,IF(I$12=3,INDEX(Datu_ievade!$C$91:$P$102,MATCH(Aprēķins!$E66,Datu_ievade!$C$91:$C$102,0),MATCH(CONCATENATE(Aprēķins!$E$1," ",Aprēķins!$F$1),Datu_ievade!$C$91:$P$91,0))*3,0))))</f>
        <v>0</v>
      </c>
      <c r="J66" s="86">
        <f>IF(OR($F$1=Saraksti!$B$10,$F$1=Saraksti!$B$11),0,IF(J$12=0,INDEX(Datu_ievade!$C$91:$P$102,MATCH(Aprēķins!$E66,Datu_ievade!$C$91:$C$102,0),MATCH(CONCATENATE(Aprēķins!$E$1," ",Aprēķins!$F$1),Datu_ievade!$C$91:$P$91,0))*1,IF(OR(J$12=1,J$12=2),INDEX(Datu_ievade!$C$91:$P$102,MATCH(Aprēķins!$E66,Datu_ievade!$C$91:$C$102,0),MATCH(CONCATENATE(Aprēķins!$E$1," ",Aprēķins!$F$1),Datu_ievade!$C$91:$P$91,0))*2,IF(J$12=3,INDEX(Datu_ievade!$C$91:$P$102,MATCH(Aprēķins!$E66,Datu_ievade!$C$91:$C$102,0),MATCH(CONCATENATE(Aprēķins!$E$1," ",Aprēķins!$F$1),Datu_ievade!$C$91:$P$91,0))*3,0))))</f>
        <v>0</v>
      </c>
      <c r="K66" s="86">
        <f>IF(OR($F$1=Saraksti!$B$10,$F$1=Saraksti!$B$11),0,IF(K$12=0,INDEX(Datu_ievade!$C$91:$P$102,MATCH(Aprēķins!$E66,Datu_ievade!$C$91:$C$102,0),MATCH(CONCATENATE(Aprēķins!$E$1," ",Aprēķins!$F$1),Datu_ievade!$C$91:$P$91,0))*1,IF(OR(K$12=1,K$12=2),INDEX(Datu_ievade!$C$91:$P$102,MATCH(Aprēķins!$E66,Datu_ievade!$C$91:$C$102,0),MATCH(CONCATENATE(Aprēķins!$E$1," ",Aprēķins!$F$1),Datu_ievade!$C$91:$P$91,0))*2,IF(K$12=3,INDEX(Datu_ievade!$C$91:$P$102,MATCH(Aprēķins!$E66,Datu_ievade!$C$91:$C$102,0),MATCH(CONCATENATE(Aprēķins!$E$1," ",Aprēķins!$F$1),Datu_ievade!$C$91:$P$91,0))*3,0))))</f>
        <v>0</v>
      </c>
      <c r="L66" s="86">
        <f>IF(OR($F$1=Saraksti!$B$10,$F$1=Saraksti!$B$11),0,IF(L$12=0,INDEX(Datu_ievade!$C$91:$P$102,MATCH(Aprēķins!$E66,Datu_ievade!$C$91:$C$102,0),MATCH(CONCATENATE(Aprēķins!$E$1," ",Aprēķins!$F$1),Datu_ievade!$C$91:$P$91,0))*1,IF(OR(L$12=1,L$12=2),INDEX(Datu_ievade!$C$91:$P$102,MATCH(Aprēķins!$E66,Datu_ievade!$C$91:$C$102,0),MATCH(CONCATENATE(Aprēķins!$E$1," ",Aprēķins!$F$1),Datu_ievade!$C$91:$P$91,0))*2,IF(L$12=3,INDEX(Datu_ievade!$C$91:$P$102,MATCH(Aprēķins!$E66,Datu_ievade!$C$91:$C$102,0),MATCH(CONCATENATE(Aprēķins!$E$1," ",Aprēķins!$F$1),Datu_ievade!$C$91:$P$91,0))*3,0))))</f>
        <v>0</v>
      </c>
      <c r="M66" s="86">
        <f>IF(OR($F$1=Saraksti!$B$10,$F$1=Saraksti!$B$11),0,IF(M$12=0,INDEX(Datu_ievade!$C$91:$P$102,MATCH(Aprēķins!$E66,Datu_ievade!$C$91:$C$102,0),MATCH(CONCATENATE(Aprēķins!$E$1," ",Aprēķins!$F$1),Datu_ievade!$C$91:$P$91,0))*1,IF(OR(M$12=1,M$12=2),INDEX(Datu_ievade!$C$91:$P$102,MATCH(Aprēķins!$E66,Datu_ievade!$C$91:$C$102,0),MATCH(CONCATENATE(Aprēķins!$E$1," ",Aprēķins!$F$1),Datu_ievade!$C$91:$P$91,0))*2,IF(M$12=3,INDEX(Datu_ievade!$C$91:$P$102,MATCH(Aprēķins!$E66,Datu_ievade!$C$91:$C$102,0),MATCH(CONCATENATE(Aprēķins!$E$1," ",Aprēķins!$F$1),Datu_ievade!$C$91:$P$91,0))*3,0))))</f>
        <v>0</v>
      </c>
      <c r="N66" s="86">
        <f>IF(OR($F$1=Saraksti!$B$10,$F$1=Saraksti!$B$11),0,IF(N$12=0,INDEX(Datu_ievade!$C$91:$P$102,MATCH(Aprēķins!$E66,Datu_ievade!$C$91:$C$102,0),MATCH(CONCATENATE(Aprēķins!$E$1," ",Aprēķins!$F$1),Datu_ievade!$C$91:$P$91,0))*1,IF(OR(N$12=1,N$12=2),INDEX(Datu_ievade!$C$91:$P$102,MATCH(Aprēķins!$E66,Datu_ievade!$C$91:$C$102,0),MATCH(CONCATENATE(Aprēķins!$E$1," ",Aprēķins!$F$1),Datu_ievade!$C$91:$P$91,0))*2,IF(N$12=3,INDEX(Datu_ievade!$C$91:$P$102,MATCH(Aprēķins!$E66,Datu_ievade!$C$91:$C$102,0),MATCH(CONCATENATE(Aprēķins!$E$1," ",Aprēķins!$F$1),Datu_ievade!$C$91:$P$91,0))*3,0))))</f>
        <v>0</v>
      </c>
      <c r="O66" s="86">
        <f>IF(OR($F$1=Saraksti!$B$10,$F$1=Saraksti!$B$11),0,IF(O$12=0,INDEX(Datu_ievade!$C$91:$P$102,MATCH(Aprēķins!$E66,Datu_ievade!$C$91:$C$102,0),MATCH(CONCATENATE(Aprēķins!$E$1," ",Aprēķins!$F$1),Datu_ievade!$C$91:$P$91,0))*1,IF(OR(O$12=1,O$12=2),INDEX(Datu_ievade!$C$91:$P$102,MATCH(Aprēķins!$E66,Datu_ievade!$C$91:$C$102,0),MATCH(CONCATENATE(Aprēķins!$E$1," ",Aprēķins!$F$1),Datu_ievade!$C$91:$P$91,0))*2,IF(O$12=3,INDEX(Datu_ievade!$C$91:$P$102,MATCH(Aprēķins!$E66,Datu_ievade!$C$91:$C$102,0),MATCH(CONCATENATE(Aprēķins!$E$1," ",Aprēķins!$F$1),Datu_ievade!$C$91:$P$91,0))*3,0))))</f>
        <v>0</v>
      </c>
      <c r="P66" s="86">
        <f>IF(OR($F$1=Saraksti!$B$10,$F$1=Saraksti!$B$11),0,IF(P$12=0,INDEX(Datu_ievade!$C$91:$P$102,MATCH(Aprēķins!$E66,Datu_ievade!$C$91:$C$102,0),MATCH(CONCATENATE(Aprēķins!$E$1," ",Aprēķins!$F$1),Datu_ievade!$C$91:$P$91,0))*1,IF(OR(P$12=1,P$12=2),INDEX(Datu_ievade!$C$91:$P$102,MATCH(Aprēķins!$E66,Datu_ievade!$C$91:$C$102,0),MATCH(CONCATENATE(Aprēķins!$E$1," ",Aprēķins!$F$1),Datu_ievade!$C$91:$P$91,0))*2,IF(P$12=3,INDEX(Datu_ievade!$C$91:$P$102,MATCH(Aprēķins!$E66,Datu_ievade!$C$91:$C$102,0),MATCH(CONCATENATE(Aprēķins!$E$1," ",Aprēķins!$F$1),Datu_ievade!$C$91:$P$91,0))*3,0))))</f>
        <v>0</v>
      </c>
      <c r="Q66" s="86">
        <f>IF(OR($F$1=Saraksti!$B$10,$F$1=Saraksti!$B$11),0,IF(Q$12=0,INDEX(Datu_ievade!$C$91:$P$102,MATCH(Aprēķins!$E66,Datu_ievade!$C$91:$C$102,0),MATCH(CONCATENATE(Aprēķins!$E$1," ",Aprēķins!$F$1),Datu_ievade!$C$91:$P$91,0))*1,IF(OR(Q$12=1,Q$12=2),INDEX(Datu_ievade!$C$91:$P$102,MATCH(Aprēķins!$E66,Datu_ievade!$C$91:$C$102,0),MATCH(CONCATENATE(Aprēķins!$E$1," ",Aprēķins!$F$1),Datu_ievade!$C$91:$P$91,0))*2,IF(Q$12=3,INDEX(Datu_ievade!$C$91:$P$102,MATCH(Aprēķins!$E66,Datu_ievade!$C$91:$C$102,0),MATCH(CONCATENATE(Aprēķins!$E$1," ",Aprēķins!$F$1),Datu_ievade!$C$91:$P$91,0))*3,0))))</f>
        <v>0</v>
      </c>
      <c r="R66" s="86">
        <f>IF(OR($F$1=Saraksti!$B$10,$F$1=Saraksti!$B$11),0,IF(R$12=0,INDEX(Datu_ievade!$C$91:$P$102,MATCH(Aprēķins!$E66,Datu_ievade!$C$91:$C$102,0),MATCH(CONCATENATE(Aprēķins!$E$1," ",Aprēķins!$F$1),Datu_ievade!$C$91:$P$91,0))*1,IF(OR(R$12=1,R$12=2),INDEX(Datu_ievade!$C$91:$P$102,MATCH(Aprēķins!$E66,Datu_ievade!$C$91:$C$102,0),MATCH(CONCATENATE(Aprēķins!$E$1," ",Aprēķins!$F$1),Datu_ievade!$C$91:$P$91,0))*2,IF(R$12=3,INDEX(Datu_ievade!$C$91:$P$102,MATCH(Aprēķins!$E66,Datu_ievade!$C$91:$C$102,0),MATCH(CONCATENATE(Aprēķins!$E$1," ",Aprēķins!$F$1),Datu_ievade!$C$91:$P$91,0))*3,0))))</f>
        <v>0</v>
      </c>
      <c r="S66" s="86">
        <f>IF(OR($F$1=Saraksti!$B$10,$F$1=Saraksti!$B$11),0,IF(S$12=0,INDEX(Datu_ievade!$C$91:$P$102,MATCH(Aprēķins!$E66,Datu_ievade!$C$91:$C$102,0),MATCH(CONCATENATE(Aprēķins!$E$1," ",Aprēķins!$F$1),Datu_ievade!$C$91:$P$91,0))*1,IF(OR(S$12=1,S$12=2),INDEX(Datu_ievade!$C$91:$P$102,MATCH(Aprēķins!$E66,Datu_ievade!$C$91:$C$102,0),MATCH(CONCATENATE(Aprēķins!$E$1," ",Aprēķins!$F$1),Datu_ievade!$C$91:$P$91,0))*2,IF(S$12=3,INDEX(Datu_ievade!$C$91:$P$102,MATCH(Aprēķins!$E66,Datu_ievade!$C$91:$C$102,0),MATCH(CONCATENATE(Aprēķins!$E$1," ",Aprēķins!$F$1),Datu_ievade!$C$91:$P$91,0))*3,0))))</f>
        <v>0</v>
      </c>
      <c r="T66" s="86">
        <f>IF(OR($F$1=Saraksti!$B$10,$F$1=Saraksti!$B$11),0,IF(T$12=0,INDEX(Datu_ievade!$C$91:$P$102,MATCH(Aprēķins!$E66,Datu_ievade!$C$91:$C$102,0),MATCH(CONCATENATE(Aprēķins!$E$1," ",Aprēķins!$F$1),Datu_ievade!$C$91:$P$91,0))*1,IF(OR(T$12=1,T$12=2),INDEX(Datu_ievade!$C$91:$P$102,MATCH(Aprēķins!$E66,Datu_ievade!$C$91:$C$102,0),MATCH(CONCATENATE(Aprēķins!$E$1," ",Aprēķins!$F$1),Datu_ievade!$C$91:$P$91,0))*2,IF(T$12=3,INDEX(Datu_ievade!$C$91:$P$102,MATCH(Aprēķins!$E66,Datu_ievade!$C$91:$C$102,0),MATCH(CONCATENATE(Aprēķins!$E$1," ",Aprēķins!$F$1),Datu_ievade!$C$91:$P$91,0))*3,0))))</f>
        <v>0</v>
      </c>
      <c r="U66" s="86">
        <f>IF(OR($F$1=Saraksti!$B$10,$F$1=Saraksti!$B$11),0,IF(U$12=0,INDEX(Datu_ievade!$C$91:$P$102,MATCH(Aprēķins!$E66,Datu_ievade!$C$91:$C$102,0),MATCH(CONCATENATE(Aprēķins!$E$1," ",Aprēķins!$F$1),Datu_ievade!$C$91:$P$91,0))*1,IF(OR(U$12=1,U$12=2),INDEX(Datu_ievade!$C$91:$P$102,MATCH(Aprēķins!$E66,Datu_ievade!$C$91:$C$102,0),MATCH(CONCATENATE(Aprēķins!$E$1," ",Aprēķins!$F$1),Datu_ievade!$C$91:$P$91,0))*2,IF(U$12=3,INDEX(Datu_ievade!$C$91:$P$102,MATCH(Aprēķins!$E66,Datu_ievade!$C$91:$C$102,0),MATCH(CONCATENATE(Aprēķins!$E$1," ",Aprēķins!$F$1),Datu_ievade!$C$91:$P$91,0))*3,0))))</f>
        <v>0</v>
      </c>
      <c r="V66" s="86">
        <f>IF(OR($F$1=Saraksti!$B$10,$F$1=Saraksti!$B$11),0,IF(V$12=0,INDEX(Datu_ievade!$C$91:$P$102,MATCH(Aprēķins!$E66,Datu_ievade!$C$91:$C$102,0),MATCH(CONCATENATE(Aprēķins!$E$1," ",Aprēķins!$F$1),Datu_ievade!$C$91:$P$91,0))*1,IF(OR(V$12=1,V$12=2),INDEX(Datu_ievade!$C$91:$P$102,MATCH(Aprēķins!$E66,Datu_ievade!$C$91:$C$102,0),MATCH(CONCATENATE(Aprēķins!$E$1," ",Aprēķins!$F$1),Datu_ievade!$C$91:$P$91,0))*2,IF(V$12=3,INDEX(Datu_ievade!$C$91:$P$102,MATCH(Aprēķins!$E66,Datu_ievade!$C$91:$C$102,0),MATCH(CONCATENATE(Aprēķins!$E$1," ",Aprēķins!$F$1),Datu_ievade!$C$91:$P$91,0))*3,0))))</f>
        <v>0</v>
      </c>
      <c r="W66" s="86">
        <f>IF(OR($F$1=Saraksti!$B$10,$F$1=Saraksti!$B$11),0,IF(W$12=0,INDEX(Datu_ievade!$C$91:$P$102,MATCH(Aprēķins!$E66,Datu_ievade!$C$91:$C$102,0),MATCH(CONCATENATE(Aprēķins!$E$1," ",Aprēķins!$F$1),Datu_ievade!$C$91:$P$91,0))*1,IF(OR(W$12=1,W$12=2),INDEX(Datu_ievade!$C$91:$P$102,MATCH(Aprēķins!$E66,Datu_ievade!$C$91:$C$102,0),MATCH(CONCATENATE(Aprēķins!$E$1," ",Aprēķins!$F$1),Datu_ievade!$C$91:$P$91,0))*2,IF(W$12=3,INDEX(Datu_ievade!$C$91:$P$102,MATCH(Aprēķins!$E66,Datu_ievade!$C$91:$C$102,0),MATCH(CONCATENATE(Aprēķins!$E$1," ",Aprēķins!$F$1),Datu_ievade!$C$91:$P$91,0))*3,0))))</f>
        <v>0</v>
      </c>
      <c r="X66" s="86">
        <f>IF(OR($F$1=Saraksti!$B$10,$F$1=Saraksti!$B$11),0,IF(X$12=0,INDEX(Datu_ievade!$C$91:$P$102,MATCH(Aprēķins!$E66,Datu_ievade!$C$91:$C$102,0),MATCH(CONCATENATE(Aprēķins!$E$1," ",Aprēķins!$F$1),Datu_ievade!$C$91:$P$91,0))*1,IF(OR(X$12=1,X$12=2),INDEX(Datu_ievade!$C$91:$P$102,MATCH(Aprēķins!$E66,Datu_ievade!$C$91:$C$102,0),MATCH(CONCATENATE(Aprēķins!$E$1," ",Aprēķins!$F$1),Datu_ievade!$C$91:$P$91,0))*2,IF(X$12=3,INDEX(Datu_ievade!$C$91:$P$102,MATCH(Aprēķins!$E66,Datu_ievade!$C$91:$C$102,0),MATCH(CONCATENATE(Aprēķins!$E$1," ",Aprēķins!$F$1),Datu_ievade!$C$91:$P$91,0))*3,0))))</f>
        <v>0</v>
      </c>
      <c r="Y66" s="86">
        <f>IF(OR($F$1=Saraksti!$B$10,$F$1=Saraksti!$B$11),0,IF(Y$12=0,INDEX(Datu_ievade!$C$91:$P$102,MATCH(Aprēķins!$E66,Datu_ievade!$C$91:$C$102,0),MATCH(CONCATENATE(Aprēķins!$E$1," ",Aprēķins!$F$1),Datu_ievade!$C$91:$P$91,0))*1,IF(OR(Y$12=1,Y$12=2),INDEX(Datu_ievade!$C$91:$P$102,MATCH(Aprēķins!$E66,Datu_ievade!$C$91:$C$102,0),MATCH(CONCATENATE(Aprēķins!$E$1," ",Aprēķins!$F$1),Datu_ievade!$C$91:$P$91,0))*2,IF(Y$12=3,INDEX(Datu_ievade!$C$91:$P$102,MATCH(Aprēķins!$E66,Datu_ievade!$C$91:$C$102,0),MATCH(CONCATENATE(Aprēķins!$E$1," ",Aprēķins!$F$1),Datu_ievade!$C$91:$P$91,0))*3,0))))</f>
        <v>0</v>
      </c>
      <c r="Z66" s="86">
        <f>IF(OR($F$1=Saraksti!$B$10,$F$1=Saraksti!$B$11),0,IF(Z$12=0,INDEX(Datu_ievade!$C$91:$P$102,MATCH(Aprēķins!$E66,Datu_ievade!$C$91:$C$102,0),MATCH(CONCATENATE(Aprēķins!$E$1," ",Aprēķins!$F$1),Datu_ievade!$C$91:$P$91,0))*1,IF(OR(Z$12=1,Z$12=2),INDEX(Datu_ievade!$C$91:$P$102,MATCH(Aprēķins!$E66,Datu_ievade!$C$91:$C$102,0),MATCH(CONCATENATE(Aprēķins!$E$1," ",Aprēķins!$F$1),Datu_ievade!$C$91:$P$91,0))*2,IF(Z$12=3,INDEX(Datu_ievade!$C$91:$P$102,MATCH(Aprēķins!$E66,Datu_ievade!$C$91:$C$102,0),MATCH(CONCATENATE(Aprēķins!$E$1," ",Aprēķins!$F$1),Datu_ievade!$C$91:$P$91,0))*3,0))))</f>
        <v>0</v>
      </c>
      <c r="AA66" s="86">
        <f>IF(OR($F$1=Saraksti!$B$10,$F$1=Saraksti!$B$11),0,IF(AA$12=0,INDEX(Datu_ievade!$C$91:$P$102,MATCH(Aprēķins!$E66,Datu_ievade!$C$91:$C$102,0),MATCH(CONCATENATE(Aprēķins!$E$1," ",Aprēķins!$F$1),Datu_ievade!$C$91:$P$91,0))*1,IF(OR(AA$12=1,AA$12=2),INDEX(Datu_ievade!$C$91:$P$102,MATCH(Aprēķins!$E66,Datu_ievade!$C$91:$C$102,0),MATCH(CONCATENATE(Aprēķins!$E$1," ",Aprēķins!$F$1),Datu_ievade!$C$91:$P$91,0))*2,IF(AA$12=3,INDEX(Datu_ievade!$C$91:$P$102,MATCH(Aprēķins!$E66,Datu_ievade!$C$91:$C$102,0),MATCH(CONCATENATE(Aprēķins!$E$1," ",Aprēķins!$F$1),Datu_ievade!$C$91:$P$91,0))*3,0))))</f>
        <v>0</v>
      </c>
      <c r="AB66" s="86">
        <f>IF(OR($F$1=Saraksti!$B$10,$F$1=Saraksti!$B$11),0,IF(AB$12=0,INDEX(Datu_ievade!$C$91:$P$102,MATCH(Aprēķins!$E66,Datu_ievade!$C$91:$C$102,0),MATCH(CONCATENATE(Aprēķins!$E$1," ",Aprēķins!$F$1),Datu_ievade!$C$91:$P$91,0))*1,IF(OR(AB$12=1,AB$12=2),INDEX(Datu_ievade!$C$91:$P$102,MATCH(Aprēķins!$E66,Datu_ievade!$C$91:$C$102,0),MATCH(CONCATENATE(Aprēķins!$E$1," ",Aprēķins!$F$1),Datu_ievade!$C$91:$P$91,0))*2,IF(AB$12=3,INDEX(Datu_ievade!$C$91:$P$102,MATCH(Aprēķins!$E66,Datu_ievade!$C$91:$C$102,0),MATCH(CONCATENATE(Aprēķins!$E$1," ",Aprēķins!$F$1),Datu_ievade!$C$91:$P$91,0))*3,0))))</f>
        <v>0</v>
      </c>
      <c r="AC66" s="86">
        <f>IF(OR($F$1=Saraksti!$B$10,$F$1=Saraksti!$B$11),0,IF(AC$12=0,INDEX(Datu_ievade!$C$91:$P$102,MATCH(Aprēķins!$E66,Datu_ievade!$C$91:$C$102,0),MATCH(CONCATENATE(Aprēķins!$E$1," ",Aprēķins!$F$1),Datu_ievade!$C$91:$P$91,0))*1,IF(OR(AC$12=1,AC$12=2),INDEX(Datu_ievade!$C$91:$P$102,MATCH(Aprēķins!$E66,Datu_ievade!$C$91:$C$102,0),MATCH(CONCATENATE(Aprēķins!$E$1," ",Aprēķins!$F$1),Datu_ievade!$C$91:$P$91,0))*2,IF(AC$12=3,INDEX(Datu_ievade!$C$91:$P$102,MATCH(Aprēķins!$E66,Datu_ievade!$C$91:$C$102,0),MATCH(CONCATENATE(Aprēķins!$E$1," ",Aprēķins!$F$1),Datu_ievade!$C$91:$P$91,0))*3,0))))</f>
        <v>0</v>
      </c>
      <c r="AD66" s="86">
        <f>IF(OR($F$1=Saraksti!$B$10,$F$1=Saraksti!$B$11),0,IF(AD$12=0,INDEX(Datu_ievade!$C$91:$P$102,MATCH(Aprēķins!$E66,Datu_ievade!$C$91:$C$102,0),MATCH(CONCATENATE(Aprēķins!$E$1," ",Aprēķins!$F$1),Datu_ievade!$C$91:$P$91,0))*1,IF(OR(AD$12=1,AD$12=2),INDEX(Datu_ievade!$C$91:$P$102,MATCH(Aprēķins!$E66,Datu_ievade!$C$91:$C$102,0),MATCH(CONCATENATE(Aprēķins!$E$1," ",Aprēķins!$F$1),Datu_ievade!$C$91:$P$91,0))*2,IF(AD$12=3,INDEX(Datu_ievade!$C$91:$P$102,MATCH(Aprēķins!$E66,Datu_ievade!$C$91:$C$102,0),MATCH(CONCATENATE(Aprēķins!$E$1," ",Aprēķins!$F$1),Datu_ievade!$C$91:$P$91,0))*3,0))))</f>
        <v>0</v>
      </c>
      <c r="AE66" s="86">
        <f>IF(OR($F$1=Saraksti!$B$10,$F$1=Saraksti!$B$11),0,IF(AE$12=0,INDEX(Datu_ievade!$C$91:$P$102,MATCH(Aprēķins!$E66,Datu_ievade!$C$91:$C$102,0),MATCH(CONCATENATE(Aprēķins!$E$1," ",Aprēķins!$F$1),Datu_ievade!$C$91:$P$91,0))*1,IF(OR(AE$12=1,AE$12=2),INDEX(Datu_ievade!$C$91:$P$102,MATCH(Aprēķins!$E66,Datu_ievade!$C$91:$C$102,0),MATCH(CONCATENATE(Aprēķins!$E$1," ",Aprēķins!$F$1),Datu_ievade!$C$91:$P$91,0))*2,IF(AE$12=3,INDEX(Datu_ievade!$C$91:$P$102,MATCH(Aprēķins!$E66,Datu_ievade!$C$91:$C$102,0),MATCH(CONCATENATE(Aprēķins!$E$1," ",Aprēķins!$F$1),Datu_ievade!$C$91:$P$91,0))*3,0))))</f>
        <v>0</v>
      </c>
      <c r="AF66" s="86">
        <f>IF(OR($F$1=Saraksti!$B$10,$F$1=Saraksti!$B$11),0,IF(AF$12=0,INDEX(Datu_ievade!$C$91:$P$102,MATCH(Aprēķins!$E66,Datu_ievade!$C$91:$C$102,0),MATCH(CONCATENATE(Aprēķins!$E$1," ",Aprēķins!$F$1),Datu_ievade!$C$91:$P$91,0))*1,IF(OR(AF$12=1,AF$12=2),INDEX(Datu_ievade!$C$91:$P$102,MATCH(Aprēķins!$E66,Datu_ievade!$C$91:$C$102,0),MATCH(CONCATENATE(Aprēķins!$E$1," ",Aprēķins!$F$1),Datu_ievade!$C$91:$P$91,0))*2,IF(AF$12=3,INDEX(Datu_ievade!$C$91:$P$102,MATCH(Aprēķins!$E66,Datu_ievade!$C$91:$C$102,0),MATCH(CONCATENATE(Aprēķins!$E$1," ",Aprēķins!$F$1),Datu_ievade!$C$91:$P$91,0))*3,0))))</f>
        <v>0</v>
      </c>
      <c r="AG66" s="86">
        <f>IF(OR($F$1=Saraksti!$B$10,$F$1=Saraksti!$B$11),0,IF(AG$12=0,INDEX(Datu_ievade!$C$91:$P$102,MATCH(Aprēķins!$E66,Datu_ievade!$C$91:$C$102,0),MATCH(CONCATENATE(Aprēķins!$E$1," ",Aprēķins!$F$1),Datu_ievade!$C$91:$P$91,0))*1,IF(OR(AG$12=1,AG$12=2),INDEX(Datu_ievade!$C$91:$P$102,MATCH(Aprēķins!$E66,Datu_ievade!$C$91:$C$102,0),MATCH(CONCATENATE(Aprēķins!$E$1," ",Aprēķins!$F$1),Datu_ievade!$C$91:$P$91,0))*2,IF(AG$12=3,INDEX(Datu_ievade!$C$91:$P$102,MATCH(Aprēķins!$E66,Datu_ievade!$C$91:$C$102,0),MATCH(CONCATENATE(Aprēķins!$E$1," ",Aprēķins!$F$1),Datu_ievade!$C$91:$P$91,0))*3,0))))</f>
        <v>0</v>
      </c>
      <c r="AH66" s="86">
        <f>IF(OR($F$1=Saraksti!$B$10,$F$1=Saraksti!$B$11),0,IF(AH$12=0,INDEX(Datu_ievade!$C$91:$P$102,MATCH(Aprēķins!$E66,Datu_ievade!$C$91:$C$102,0),MATCH(CONCATENATE(Aprēķins!$E$1," ",Aprēķins!$F$1),Datu_ievade!$C$91:$P$91,0))*1,IF(OR(AH$12=1,AH$12=2),INDEX(Datu_ievade!$C$91:$P$102,MATCH(Aprēķins!$E66,Datu_ievade!$C$91:$C$102,0),MATCH(CONCATENATE(Aprēķins!$E$1," ",Aprēķins!$F$1),Datu_ievade!$C$91:$P$91,0))*2,IF(AH$12=3,INDEX(Datu_ievade!$C$91:$P$102,MATCH(Aprēķins!$E66,Datu_ievade!$C$91:$C$102,0),MATCH(CONCATENATE(Aprēķins!$E$1," ",Aprēķins!$F$1),Datu_ievade!$C$91:$P$91,0))*3,0))))</f>
        <v>0</v>
      </c>
      <c r="AI66" s="86">
        <f>IF(OR($F$1=Saraksti!$B$10,$F$1=Saraksti!$B$11),0,IF(AI$12=0,INDEX(Datu_ievade!$C$91:$P$102,MATCH(Aprēķins!$E66,Datu_ievade!$C$91:$C$102,0),MATCH(CONCATENATE(Aprēķins!$E$1," ",Aprēķins!$F$1),Datu_ievade!$C$91:$P$91,0))*1,IF(OR(AI$12=1,AI$12=2),INDEX(Datu_ievade!$C$91:$P$102,MATCH(Aprēķins!$E66,Datu_ievade!$C$91:$C$102,0),MATCH(CONCATENATE(Aprēķins!$E$1," ",Aprēķins!$F$1),Datu_ievade!$C$91:$P$91,0))*2,IF(AI$12=3,INDEX(Datu_ievade!$C$91:$P$102,MATCH(Aprēķins!$E66,Datu_ievade!$C$91:$C$102,0),MATCH(CONCATENATE(Aprēķins!$E$1," ",Aprēķins!$F$1),Datu_ievade!$C$91:$P$91,0))*3,0))))</f>
        <v>0</v>
      </c>
      <c r="AJ66" s="86">
        <f>IF(OR($F$1=Saraksti!$B$10,$F$1=Saraksti!$B$11),0,IF(AJ$12=0,INDEX(Datu_ievade!$C$91:$P$102,MATCH(Aprēķins!$E66,Datu_ievade!$C$91:$C$102,0),MATCH(CONCATENATE(Aprēķins!$E$1," ",Aprēķins!$F$1),Datu_ievade!$C$91:$P$91,0))*1,IF(OR(AJ$12=1,AJ$12=2),INDEX(Datu_ievade!$C$91:$P$102,MATCH(Aprēķins!$E66,Datu_ievade!$C$91:$C$102,0),MATCH(CONCATENATE(Aprēķins!$E$1," ",Aprēķins!$F$1),Datu_ievade!$C$91:$P$91,0))*2,IF(AJ$12=3,INDEX(Datu_ievade!$C$91:$P$102,MATCH(Aprēķins!$E66,Datu_ievade!$C$91:$C$102,0),MATCH(CONCATENATE(Aprēķins!$E$1," ",Aprēķins!$F$1),Datu_ievade!$C$91:$P$91,0))*3,0))))</f>
        <v>0</v>
      </c>
      <c r="AK66" s="86">
        <f>IF(OR($F$1=Saraksti!$B$10,$F$1=Saraksti!$B$11),0,IF(AK$12=0,INDEX(Datu_ievade!$C$91:$P$102,MATCH(Aprēķins!$E66,Datu_ievade!$C$91:$C$102,0),MATCH(CONCATENATE(Aprēķins!$E$1," ",Aprēķins!$F$1),Datu_ievade!$C$91:$P$91,0))*1,IF(OR(AK$12=1,AK$12=2),INDEX(Datu_ievade!$C$91:$P$102,MATCH(Aprēķins!$E66,Datu_ievade!$C$91:$C$102,0),MATCH(CONCATENATE(Aprēķins!$E$1," ",Aprēķins!$F$1),Datu_ievade!$C$91:$P$91,0))*2,IF(AK$12=3,INDEX(Datu_ievade!$C$91:$P$102,MATCH(Aprēķins!$E66,Datu_ievade!$C$91:$C$102,0),MATCH(CONCATENATE(Aprēķins!$E$1," ",Aprēķins!$F$1),Datu_ievade!$C$91:$P$91,0))*3,0))))</f>
        <v>0</v>
      </c>
      <c r="AL66" s="86">
        <f>IF(OR($F$1=Saraksti!$B$10,$F$1=Saraksti!$B$11),0,IF(AL$12=0,INDEX(Datu_ievade!$C$91:$P$102,MATCH(Aprēķins!$E66,Datu_ievade!$C$91:$C$102,0),MATCH(CONCATENATE(Aprēķins!$E$1," ",Aprēķins!$F$1),Datu_ievade!$C$91:$P$91,0))*1,IF(OR(AL$12=1,AL$12=2),INDEX(Datu_ievade!$C$91:$P$102,MATCH(Aprēķins!$E66,Datu_ievade!$C$91:$C$102,0),MATCH(CONCATENATE(Aprēķins!$E$1," ",Aprēķins!$F$1),Datu_ievade!$C$91:$P$91,0))*2,IF(AL$12=3,INDEX(Datu_ievade!$C$91:$P$102,MATCH(Aprēķins!$E66,Datu_ievade!$C$91:$C$102,0),MATCH(CONCATENATE(Aprēķins!$E$1," ",Aprēķins!$F$1),Datu_ievade!$C$91:$P$91,0))*3,0))))</f>
        <v>0</v>
      </c>
      <c r="AM66" s="86">
        <f>IF(OR($F$1=Saraksti!$B$10,$F$1=Saraksti!$B$11),0,IF(AM$12=0,INDEX(Datu_ievade!$C$91:$P$102,MATCH(Aprēķins!$E66,Datu_ievade!$C$91:$C$102,0),MATCH(CONCATENATE(Aprēķins!$E$1," ",Aprēķins!$F$1),Datu_ievade!$C$91:$P$91,0))*1,IF(OR(AM$12=1,AM$12=2),INDEX(Datu_ievade!$C$91:$P$102,MATCH(Aprēķins!$E66,Datu_ievade!$C$91:$C$102,0),MATCH(CONCATENATE(Aprēķins!$E$1," ",Aprēķins!$F$1),Datu_ievade!$C$91:$P$91,0))*2,IF(AM$12=3,INDEX(Datu_ievade!$C$91:$P$102,MATCH(Aprēķins!$E66,Datu_ievade!$C$91:$C$102,0),MATCH(CONCATENATE(Aprēķins!$E$1," ",Aprēķins!$F$1),Datu_ievade!$C$91:$P$91,0))*3,0))))</f>
        <v>0</v>
      </c>
      <c r="AN66" s="86">
        <f>IF(OR($F$1=Saraksti!$B$10,$F$1=Saraksti!$B$11),0,IF(AN$12=0,INDEX(Datu_ievade!$C$91:$P$102,MATCH(Aprēķins!$E66,Datu_ievade!$C$91:$C$102,0),MATCH(CONCATENATE(Aprēķins!$E$1," ",Aprēķins!$F$1),Datu_ievade!$C$91:$P$91,0))*1,IF(OR(AN$12=1,AN$12=2),INDEX(Datu_ievade!$C$91:$P$102,MATCH(Aprēķins!$E66,Datu_ievade!$C$91:$C$102,0),MATCH(CONCATENATE(Aprēķins!$E$1," ",Aprēķins!$F$1),Datu_ievade!$C$91:$P$91,0))*2,IF(AN$12=3,INDEX(Datu_ievade!$C$91:$P$102,MATCH(Aprēķins!$E66,Datu_ievade!$C$91:$C$102,0),MATCH(CONCATENATE(Aprēķins!$E$1," ",Aprēķins!$F$1),Datu_ievade!$C$91:$P$91,0))*3,0))))</f>
        <v>0</v>
      </c>
      <c r="AO66" s="86">
        <f>IF(OR($F$1=Saraksti!$B$10,$F$1=Saraksti!$B$11),0,IF(AO$12=0,INDEX(Datu_ievade!$C$91:$P$102,MATCH(Aprēķins!$E66,Datu_ievade!$C$91:$C$102,0),MATCH(CONCATENATE(Aprēķins!$E$1," ",Aprēķins!$F$1),Datu_ievade!$C$91:$P$91,0))*1,IF(OR(AO$12=1,AO$12=2),INDEX(Datu_ievade!$C$91:$P$102,MATCH(Aprēķins!$E66,Datu_ievade!$C$91:$C$102,0),MATCH(CONCATENATE(Aprēķins!$E$1," ",Aprēķins!$F$1),Datu_ievade!$C$91:$P$91,0))*2,IF(AO$12=3,INDEX(Datu_ievade!$C$91:$P$102,MATCH(Aprēķins!$E66,Datu_ievade!$C$91:$C$102,0),MATCH(CONCATENATE(Aprēķins!$E$1," ",Aprēķins!$F$1),Datu_ievade!$C$91:$P$91,0))*3,0))))</f>
        <v>0</v>
      </c>
      <c r="AP66" s="86">
        <f>IF(OR($F$1=Saraksti!$B$10,$F$1=Saraksti!$B$11),0,IF(AP$12=0,INDEX(Datu_ievade!$C$91:$P$102,MATCH(Aprēķins!$E66,Datu_ievade!$C$91:$C$102,0),MATCH(CONCATENATE(Aprēķins!$E$1," ",Aprēķins!$F$1),Datu_ievade!$C$91:$P$91,0))*1,IF(OR(AP$12=1,AP$12=2),INDEX(Datu_ievade!$C$91:$P$102,MATCH(Aprēķins!$E66,Datu_ievade!$C$91:$C$102,0),MATCH(CONCATENATE(Aprēķins!$E$1," ",Aprēķins!$F$1),Datu_ievade!$C$91:$P$91,0))*2,IF(AP$12=3,INDEX(Datu_ievade!$C$91:$P$102,MATCH(Aprēķins!$E66,Datu_ievade!$C$91:$C$102,0),MATCH(CONCATENATE(Aprēķins!$E$1," ",Aprēķins!$F$1),Datu_ievade!$C$91:$P$91,0))*3,0))))</f>
        <v>0</v>
      </c>
      <c r="AQ66" s="86">
        <f>IF(OR($F$1=Saraksti!$B$10,$F$1=Saraksti!$B$11),0,IF(AQ$12=0,INDEX(Datu_ievade!$C$91:$P$102,MATCH(Aprēķins!$E66,Datu_ievade!$C$91:$C$102,0),MATCH(CONCATENATE(Aprēķins!$E$1," ",Aprēķins!$F$1),Datu_ievade!$C$91:$P$91,0))*1,IF(OR(AQ$12=1,AQ$12=2),INDEX(Datu_ievade!$C$91:$P$102,MATCH(Aprēķins!$E66,Datu_ievade!$C$91:$C$102,0),MATCH(CONCATENATE(Aprēķins!$E$1," ",Aprēķins!$F$1),Datu_ievade!$C$91:$P$91,0))*2,IF(AQ$12=3,INDEX(Datu_ievade!$C$91:$P$102,MATCH(Aprēķins!$E66,Datu_ievade!$C$91:$C$102,0),MATCH(CONCATENATE(Aprēķins!$E$1," ",Aprēķins!$F$1),Datu_ievade!$C$91:$P$91,0))*3,0))))</f>
        <v>0</v>
      </c>
      <c r="AR66" s="86">
        <f>IF(OR($F$1=Saraksti!$B$10,$F$1=Saraksti!$B$11),0,IF(AR$12=0,INDEX(Datu_ievade!$C$91:$P$102,MATCH(Aprēķins!$E66,Datu_ievade!$C$91:$C$102,0),MATCH(CONCATENATE(Aprēķins!$E$1," ",Aprēķins!$F$1),Datu_ievade!$C$91:$P$91,0))*1,IF(OR(AR$12=1,AR$12=2),INDEX(Datu_ievade!$C$91:$P$102,MATCH(Aprēķins!$E66,Datu_ievade!$C$91:$C$102,0),MATCH(CONCATENATE(Aprēķins!$E$1," ",Aprēķins!$F$1),Datu_ievade!$C$91:$P$91,0))*2,IF(AR$12=3,INDEX(Datu_ievade!$C$91:$P$102,MATCH(Aprēķins!$E66,Datu_ievade!$C$91:$C$102,0),MATCH(CONCATENATE(Aprēķins!$E$1," ",Aprēķins!$F$1),Datu_ievade!$C$91:$P$91,0))*3,0))))</f>
        <v>0</v>
      </c>
      <c r="AS66" s="86">
        <f>IF(OR($F$1=Saraksti!$B$10,$F$1=Saraksti!$B$11),0,IF(AS$12=0,INDEX(Datu_ievade!$C$91:$P$102,MATCH(Aprēķins!$E66,Datu_ievade!$C$91:$C$102,0),MATCH(CONCATENATE(Aprēķins!$E$1," ",Aprēķins!$F$1),Datu_ievade!$C$91:$P$91,0))*1,IF(OR(AS$12=1,AS$12=2),INDEX(Datu_ievade!$C$91:$P$102,MATCH(Aprēķins!$E66,Datu_ievade!$C$91:$C$102,0),MATCH(CONCATENATE(Aprēķins!$E$1," ",Aprēķins!$F$1),Datu_ievade!$C$91:$P$91,0))*2,IF(AS$12=3,INDEX(Datu_ievade!$C$91:$P$102,MATCH(Aprēķins!$E66,Datu_ievade!$C$91:$C$102,0),MATCH(CONCATENATE(Aprēķins!$E$1," ",Aprēķins!$F$1),Datu_ievade!$C$91:$P$91,0))*3,0))))</f>
        <v>0</v>
      </c>
      <c r="AT66" s="86">
        <f>IF(OR($F$1=Saraksti!$B$10,$F$1=Saraksti!$B$11),0,IF(AT$12=0,INDEX(Datu_ievade!$C$91:$P$102,MATCH(Aprēķins!$E66,Datu_ievade!$C$91:$C$102,0),MATCH(CONCATENATE(Aprēķins!$E$1," ",Aprēķins!$F$1),Datu_ievade!$C$91:$P$91,0))*1,IF(OR(AT$12=1,AT$12=2),INDEX(Datu_ievade!$C$91:$P$102,MATCH(Aprēķins!$E66,Datu_ievade!$C$91:$C$102,0),MATCH(CONCATENATE(Aprēķins!$E$1," ",Aprēķins!$F$1),Datu_ievade!$C$91:$P$91,0))*2,IF(AT$12=3,INDEX(Datu_ievade!$C$91:$P$102,MATCH(Aprēķins!$E66,Datu_ievade!$C$91:$C$102,0),MATCH(CONCATENATE(Aprēķins!$E$1," ",Aprēķins!$F$1),Datu_ievade!$C$91:$P$91,0))*3,0))))</f>
        <v>0</v>
      </c>
      <c r="AU66" s="86">
        <f>IF(OR($F$1=Saraksti!$B$10,$F$1=Saraksti!$B$11),0,IF(AU$12=0,INDEX(Datu_ievade!$C$91:$P$102,MATCH(Aprēķins!$E66,Datu_ievade!$C$91:$C$102,0),MATCH(CONCATENATE(Aprēķins!$E$1," ",Aprēķins!$F$1),Datu_ievade!$C$91:$P$91,0))*1,IF(OR(AU$12=1,AU$12=2),INDEX(Datu_ievade!$C$91:$P$102,MATCH(Aprēķins!$E66,Datu_ievade!$C$91:$C$102,0),MATCH(CONCATENATE(Aprēķins!$E$1," ",Aprēķins!$F$1),Datu_ievade!$C$91:$P$91,0))*2,IF(AU$12=3,INDEX(Datu_ievade!$C$91:$P$102,MATCH(Aprēķins!$E66,Datu_ievade!$C$91:$C$102,0),MATCH(CONCATENATE(Aprēķins!$E$1," ",Aprēķins!$F$1),Datu_ievade!$C$91:$P$91,0))*3,0))))</f>
        <v>0</v>
      </c>
      <c r="AV66" s="86">
        <f>IF(OR($F$1=Saraksti!$B$10,$F$1=Saraksti!$B$11),0,IF(AV$12=0,INDEX(Datu_ievade!$C$91:$P$102,MATCH(Aprēķins!$E66,Datu_ievade!$C$91:$C$102,0),MATCH(CONCATENATE(Aprēķins!$E$1," ",Aprēķins!$F$1),Datu_ievade!$C$91:$P$91,0))*1,IF(OR(AV$12=1,AV$12=2),INDEX(Datu_ievade!$C$91:$P$102,MATCH(Aprēķins!$E66,Datu_ievade!$C$91:$C$102,0),MATCH(CONCATENATE(Aprēķins!$E$1," ",Aprēķins!$F$1),Datu_ievade!$C$91:$P$91,0))*2,IF(AV$12=3,INDEX(Datu_ievade!$C$91:$P$102,MATCH(Aprēķins!$E66,Datu_ievade!$C$91:$C$102,0),MATCH(CONCATENATE(Aprēķins!$E$1," ",Aprēķins!$F$1),Datu_ievade!$C$91:$P$91,0))*3,0))))</f>
        <v>0</v>
      </c>
      <c r="AW66" s="86">
        <f>IF(OR($F$1=Saraksti!$B$10,$F$1=Saraksti!$B$11),0,IF(AW$12=0,INDEX(Datu_ievade!$C$91:$P$102,MATCH(Aprēķins!$E66,Datu_ievade!$C$91:$C$102,0),MATCH(CONCATENATE(Aprēķins!$E$1," ",Aprēķins!$F$1),Datu_ievade!$C$91:$P$91,0))*1,IF(OR(AW$12=1,AW$12=2),INDEX(Datu_ievade!$C$91:$P$102,MATCH(Aprēķins!$E66,Datu_ievade!$C$91:$C$102,0),MATCH(CONCATENATE(Aprēķins!$E$1," ",Aprēķins!$F$1),Datu_ievade!$C$91:$P$91,0))*2,IF(AW$12=3,INDEX(Datu_ievade!$C$91:$P$102,MATCH(Aprēķins!$E66,Datu_ievade!$C$91:$C$102,0),MATCH(CONCATENATE(Aprēķins!$E$1," ",Aprēķins!$F$1),Datu_ievade!$C$91:$P$91,0))*3,0))))</f>
        <v>0</v>
      </c>
      <c r="AX66" s="86">
        <f>IF(OR($F$1=Saraksti!$B$10,$F$1=Saraksti!$B$11),0,IF(AX$12=0,INDEX(Datu_ievade!$C$91:$P$102,MATCH(Aprēķins!$E66,Datu_ievade!$C$91:$C$102,0),MATCH(CONCATENATE(Aprēķins!$E$1," ",Aprēķins!$F$1),Datu_ievade!$C$91:$P$91,0))*1,IF(OR(AX$12=1,AX$12=2),INDEX(Datu_ievade!$C$91:$P$102,MATCH(Aprēķins!$E66,Datu_ievade!$C$91:$C$102,0),MATCH(CONCATENATE(Aprēķins!$E$1," ",Aprēķins!$F$1),Datu_ievade!$C$91:$P$91,0))*2,IF(AX$12=3,INDEX(Datu_ievade!$C$91:$P$102,MATCH(Aprēķins!$E66,Datu_ievade!$C$91:$C$102,0),MATCH(CONCATENATE(Aprēķins!$E$1," ",Aprēķins!$F$1),Datu_ievade!$C$91:$P$91,0))*3,0))))</f>
        <v>0</v>
      </c>
      <c r="AY66" s="86">
        <f>IF(OR($F$1=Saraksti!$B$10,$F$1=Saraksti!$B$11),0,IF(AY$12=0,INDEX(Datu_ievade!$C$91:$P$102,MATCH(Aprēķins!$E66,Datu_ievade!$C$91:$C$102,0),MATCH(CONCATENATE(Aprēķins!$E$1," ",Aprēķins!$F$1),Datu_ievade!$C$91:$P$91,0))*1,IF(OR(AY$12=1,AY$12=2),INDEX(Datu_ievade!$C$91:$P$102,MATCH(Aprēķins!$E66,Datu_ievade!$C$91:$C$102,0),MATCH(CONCATENATE(Aprēķins!$E$1," ",Aprēķins!$F$1),Datu_ievade!$C$91:$P$91,0))*2,IF(AY$12=3,INDEX(Datu_ievade!$C$91:$P$102,MATCH(Aprēķins!$E66,Datu_ievade!$C$91:$C$102,0),MATCH(CONCATENATE(Aprēķins!$E$1," ",Aprēķins!$F$1),Datu_ievade!$C$91:$P$91,0))*3,0))))</f>
        <v>0</v>
      </c>
      <c r="AZ66" s="86">
        <f>IF(OR($F$1=Saraksti!$B$10,$F$1=Saraksti!$B$11),0,IF(AZ$12=0,INDEX(Datu_ievade!$C$91:$P$102,MATCH(Aprēķins!$E66,Datu_ievade!$C$91:$C$102,0),MATCH(CONCATENATE(Aprēķins!$E$1," ",Aprēķins!$F$1),Datu_ievade!$C$91:$P$91,0))*1,IF(OR(AZ$12=1,AZ$12=2),INDEX(Datu_ievade!$C$91:$P$102,MATCH(Aprēķins!$E66,Datu_ievade!$C$91:$C$102,0),MATCH(CONCATENATE(Aprēķins!$E$1," ",Aprēķins!$F$1),Datu_ievade!$C$91:$P$91,0))*2,IF(AZ$12=3,INDEX(Datu_ievade!$C$91:$P$102,MATCH(Aprēķins!$E66,Datu_ievade!$C$91:$C$102,0),MATCH(CONCATENATE(Aprēķins!$E$1," ",Aprēķins!$F$1),Datu_ievade!$C$91:$P$91,0))*3,0))))</f>
        <v>0</v>
      </c>
      <c r="BA66" s="86">
        <f>IF(OR($F$1=Saraksti!$B$10,$F$1=Saraksti!$B$11),0,IF(BA$12=0,INDEX(Datu_ievade!$C$91:$P$102,MATCH(Aprēķins!$E66,Datu_ievade!$C$91:$C$102,0),MATCH(CONCATENATE(Aprēķins!$E$1," ",Aprēķins!$F$1),Datu_ievade!$C$91:$P$91,0))*1,IF(OR(BA$12=1,BA$12=2),INDEX(Datu_ievade!$C$91:$P$102,MATCH(Aprēķins!$E66,Datu_ievade!$C$91:$C$102,0),MATCH(CONCATENATE(Aprēķins!$E$1," ",Aprēķins!$F$1),Datu_ievade!$C$91:$P$91,0))*2,IF(BA$12=3,INDEX(Datu_ievade!$C$91:$P$102,MATCH(Aprēķins!$E66,Datu_ievade!$C$91:$C$102,0),MATCH(CONCATENATE(Aprēķins!$E$1," ",Aprēķins!$F$1),Datu_ievade!$C$91:$P$91,0))*3,0))))</f>
        <v>0</v>
      </c>
      <c r="BB66" s="86">
        <f>IF(OR($F$1=Saraksti!$B$10,$F$1=Saraksti!$B$11),0,IF(BB$12=0,INDEX(Datu_ievade!$C$91:$P$102,MATCH(Aprēķins!$E66,Datu_ievade!$C$91:$C$102,0),MATCH(CONCATENATE(Aprēķins!$E$1," ",Aprēķins!$F$1),Datu_ievade!$C$91:$P$91,0))*1,IF(OR(BB$12=1,BB$12=2),INDEX(Datu_ievade!$C$91:$P$102,MATCH(Aprēķins!$E66,Datu_ievade!$C$91:$C$102,0),MATCH(CONCATENATE(Aprēķins!$E$1," ",Aprēķins!$F$1),Datu_ievade!$C$91:$P$91,0))*2,IF(BB$12=3,INDEX(Datu_ievade!$C$91:$P$102,MATCH(Aprēķins!$E66,Datu_ievade!$C$91:$C$102,0),MATCH(CONCATENATE(Aprēķins!$E$1," ",Aprēķins!$F$1),Datu_ievade!$C$91:$P$91,0))*3,0))))</f>
        <v>0</v>
      </c>
      <c r="BC66" s="86">
        <f>IF(OR($F$1=Saraksti!$B$10,$F$1=Saraksti!$B$11),0,IF(BC$12=0,INDEX(Datu_ievade!$C$91:$P$102,MATCH(Aprēķins!$E66,Datu_ievade!$C$91:$C$102,0),MATCH(CONCATENATE(Aprēķins!$E$1," ",Aprēķins!$F$1),Datu_ievade!$C$91:$P$91,0))*1,IF(OR(BC$12=1,BC$12=2),INDEX(Datu_ievade!$C$91:$P$102,MATCH(Aprēķins!$E66,Datu_ievade!$C$91:$C$102,0),MATCH(CONCATENATE(Aprēķins!$E$1," ",Aprēķins!$F$1),Datu_ievade!$C$91:$P$91,0))*2,IF(BC$12=3,INDEX(Datu_ievade!$C$91:$P$102,MATCH(Aprēķins!$E66,Datu_ievade!$C$91:$C$102,0),MATCH(CONCATENATE(Aprēķins!$E$1," ",Aprēķins!$F$1),Datu_ievade!$C$91:$P$91,0))*3,0))))</f>
        <v>0</v>
      </c>
      <c r="BD66" s="86">
        <f>IF(OR($F$1=Saraksti!$B$10,$F$1=Saraksti!$B$11),0,IF(BD$12=0,INDEX(Datu_ievade!$C$91:$P$102,MATCH(Aprēķins!$E66,Datu_ievade!$C$91:$C$102,0),MATCH(CONCATENATE(Aprēķins!$E$1," ",Aprēķins!$F$1),Datu_ievade!$C$91:$P$91,0))*1,IF(OR(BD$12=1,BD$12=2),INDEX(Datu_ievade!$C$91:$P$102,MATCH(Aprēķins!$E66,Datu_ievade!$C$91:$C$102,0),MATCH(CONCATENATE(Aprēķins!$E$1," ",Aprēķins!$F$1),Datu_ievade!$C$91:$P$91,0))*2,IF(BD$12=3,INDEX(Datu_ievade!$C$91:$P$102,MATCH(Aprēķins!$E66,Datu_ievade!$C$91:$C$102,0),MATCH(CONCATENATE(Aprēķins!$E$1," ",Aprēķins!$F$1),Datu_ievade!$C$91:$P$91,0))*3,0))))</f>
        <v>0</v>
      </c>
      <c r="BE66" s="86">
        <f>IF(OR($F$1=Saraksti!$B$10,$F$1=Saraksti!$B$11),0,IF(BE$12=0,INDEX(Datu_ievade!$C$91:$P$102,MATCH(Aprēķins!$E66,Datu_ievade!$C$91:$C$102,0),MATCH(CONCATENATE(Aprēķins!$E$1," ",Aprēķins!$F$1),Datu_ievade!$C$91:$P$91,0))*1,IF(OR(BE$12=1,BE$12=2),INDEX(Datu_ievade!$C$91:$P$102,MATCH(Aprēķins!$E66,Datu_ievade!$C$91:$C$102,0),MATCH(CONCATENATE(Aprēķins!$E$1," ",Aprēķins!$F$1),Datu_ievade!$C$91:$P$91,0))*2,IF(BE$12=3,INDEX(Datu_ievade!$C$91:$P$102,MATCH(Aprēķins!$E66,Datu_ievade!$C$91:$C$102,0),MATCH(CONCATENATE(Aprēķins!$E$1," ",Aprēķins!$F$1),Datu_ievade!$C$91:$P$91,0))*3,0))))</f>
        <v>0</v>
      </c>
      <c r="BF66" s="86">
        <f>IF(OR($F$1=Saraksti!$B$10,$F$1=Saraksti!$B$11),0,IF(BF$12=0,INDEX(Datu_ievade!$C$91:$P$102,MATCH(Aprēķins!$E66,Datu_ievade!$C$91:$C$102,0),MATCH(CONCATENATE(Aprēķins!$E$1," ",Aprēķins!$F$1),Datu_ievade!$C$91:$P$91,0))*1,IF(OR(BF$12=1,BF$12=2),INDEX(Datu_ievade!$C$91:$P$102,MATCH(Aprēķins!$E66,Datu_ievade!$C$91:$C$102,0),MATCH(CONCATENATE(Aprēķins!$E$1," ",Aprēķins!$F$1),Datu_ievade!$C$91:$P$91,0))*2,IF(BF$12=3,INDEX(Datu_ievade!$C$91:$P$102,MATCH(Aprēķins!$E66,Datu_ievade!$C$91:$C$102,0),MATCH(CONCATENATE(Aprēķins!$E$1," ",Aprēķins!$F$1),Datu_ievade!$C$91:$P$91,0))*3,0))))</f>
        <v>0</v>
      </c>
    </row>
    <row r="67" spans="2:58" s="113" customFormat="1">
      <c r="E67" s="105" t="str">
        <f>Datu_ievade!$C$100</f>
        <v>1 Gbps/port pieslēgvietas ierīkošanas maksa</v>
      </c>
      <c r="F67" s="109" t="s">
        <v>1</v>
      </c>
      <c r="G67" s="91"/>
      <c r="H67" s="74"/>
      <c r="I67" s="86">
        <f>Datu_ievade!$E$100</f>
        <v>0</v>
      </c>
      <c r="J67" s="86">
        <f>Datu_ievade!$E$100</f>
        <v>0</v>
      </c>
      <c r="K67" s="86">
        <f>Datu_ievade!$E$100</f>
        <v>0</v>
      </c>
      <c r="L67" s="86">
        <f>Datu_ievade!$E$100</f>
        <v>0</v>
      </c>
      <c r="M67" s="86">
        <f>Datu_ievade!$E$100</f>
        <v>0</v>
      </c>
      <c r="N67" s="86">
        <f>Datu_ievade!$E$100</f>
        <v>0</v>
      </c>
      <c r="O67" s="86">
        <f>Datu_ievade!$E$100</f>
        <v>0</v>
      </c>
      <c r="P67" s="86">
        <f>Datu_ievade!$E$100</f>
        <v>0</v>
      </c>
      <c r="Q67" s="86">
        <f>Datu_ievade!$E$100</f>
        <v>0</v>
      </c>
      <c r="R67" s="86">
        <f>Datu_ievade!$E$100</f>
        <v>0</v>
      </c>
      <c r="S67" s="86">
        <f>Datu_ievade!$E$100</f>
        <v>0</v>
      </c>
      <c r="T67" s="86">
        <f>Datu_ievade!$E$100</f>
        <v>0</v>
      </c>
      <c r="U67" s="86">
        <f>Datu_ievade!$E$100</f>
        <v>0</v>
      </c>
      <c r="V67" s="86">
        <f>Datu_ievade!$E$100</f>
        <v>0</v>
      </c>
      <c r="W67" s="86">
        <f>Datu_ievade!$E$100</f>
        <v>0</v>
      </c>
      <c r="X67" s="86">
        <f>Datu_ievade!$E$100</f>
        <v>0</v>
      </c>
      <c r="Y67" s="86">
        <f>Datu_ievade!$E$100</f>
        <v>0</v>
      </c>
      <c r="Z67" s="86">
        <f>Datu_ievade!$E$100</f>
        <v>0</v>
      </c>
      <c r="AA67" s="86">
        <f>Datu_ievade!$E$100</f>
        <v>0</v>
      </c>
      <c r="AB67" s="86">
        <f>Datu_ievade!$E$100</f>
        <v>0</v>
      </c>
      <c r="AC67" s="86">
        <f>Datu_ievade!$E$100</f>
        <v>0</v>
      </c>
      <c r="AD67" s="86">
        <f>Datu_ievade!$E$100</f>
        <v>0</v>
      </c>
      <c r="AE67" s="86">
        <f>Datu_ievade!$E$100</f>
        <v>0</v>
      </c>
      <c r="AF67" s="86">
        <f>Datu_ievade!$E$100</f>
        <v>0</v>
      </c>
      <c r="AG67" s="86">
        <f>Datu_ievade!$E$100</f>
        <v>0</v>
      </c>
      <c r="AH67" s="86">
        <f>Datu_ievade!$E$100</f>
        <v>0</v>
      </c>
      <c r="AI67" s="86">
        <f>Datu_ievade!$E$100</f>
        <v>0</v>
      </c>
      <c r="AJ67" s="86">
        <f>Datu_ievade!$E$100</f>
        <v>0</v>
      </c>
      <c r="AK67" s="86">
        <f>Datu_ievade!$E$100</f>
        <v>0</v>
      </c>
      <c r="AL67" s="86">
        <f>Datu_ievade!$E$100</f>
        <v>0</v>
      </c>
      <c r="AM67" s="86">
        <f>Datu_ievade!$E$100</f>
        <v>0</v>
      </c>
      <c r="AN67" s="86">
        <f>Datu_ievade!$E$100</f>
        <v>0</v>
      </c>
      <c r="AO67" s="86">
        <f>Datu_ievade!$E$100</f>
        <v>0</v>
      </c>
      <c r="AP67" s="86">
        <f>Datu_ievade!$E$100</f>
        <v>0</v>
      </c>
      <c r="AQ67" s="86">
        <f>Datu_ievade!$E$100</f>
        <v>0</v>
      </c>
      <c r="AR67" s="86">
        <f>Datu_ievade!$E$100</f>
        <v>0</v>
      </c>
      <c r="AS67" s="86">
        <f>Datu_ievade!$E$100</f>
        <v>0</v>
      </c>
      <c r="AT67" s="86">
        <f>Datu_ievade!$E$100</f>
        <v>0</v>
      </c>
      <c r="AU67" s="86">
        <f>Datu_ievade!$E$100</f>
        <v>0</v>
      </c>
      <c r="AV67" s="86">
        <f>Datu_ievade!$E$100</f>
        <v>0</v>
      </c>
      <c r="AW67" s="86">
        <f>Datu_ievade!$E$100</f>
        <v>0</v>
      </c>
      <c r="AX67" s="86">
        <f>Datu_ievade!$E$100</f>
        <v>0</v>
      </c>
      <c r="AY67" s="86">
        <f>Datu_ievade!$E$100</f>
        <v>0</v>
      </c>
      <c r="AZ67" s="86">
        <f>Datu_ievade!$E$100</f>
        <v>0</v>
      </c>
      <c r="BA67" s="86">
        <f>Datu_ievade!$E$100</f>
        <v>0</v>
      </c>
      <c r="BB67" s="86">
        <f>Datu_ievade!$E$100</f>
        <v>0</v>
      </c>
      <c r="BC67" s="86">
        <f>Datu_ievade!$E$100</f>
        <v>0</v>
      </c>
      <c r="BD67" s="86">
        <f>Datu_ievade!$E$100</f>
        <v>0</v>
      </c>
      <c r="BE67" s="86">
        <f>Datu_ievade!$E$100</f>
        <v>0</v>
      </c>
      <c r="BF67" s="86">
        <f>Datu_ievade!$E$100</f>
        <v>0</v>
      </c>
    </row>
    <row r="68" spans="2:58" s="113" customFormat="1">
      <c r="E68" s="105" t="str">
        <f>Datu_ievade!$C$101</f>
        <v>10 Gbps/port pieslēgvietas ierīkošanas maksa</v>
      </c>
      <c r="F68" s="109" t="s">
        <v>1</v>
      </c>
      <c r="G68" s="91"/>
      <c r="H68" s="74"/>
      <c r="I68" s="86">
        <f>Datu_ievade!$E$101</f>
        <v>0</v>
      </c>
      <c r="J68" s="86">
        <f>Datu_ievade!$E$101</f>
        <v>0</v>
      </c>
      <c r="K68" s="86">
        <f>Datu_ievade!$E$101</f>
        <v>0</v>
      </c>
      <c r="L68" s="86">
        <f>Datu_ievade!$E$101</f>
        <v>0</v>
      </c>
      <c r="M68" s="86">
        <f>Datu_ievade!$E$101</f>
        <v>0</v>
      </c>
      <c r="N68" s="86">
        <f>Datu_ievade!$E$101</f>
        <v>0</v>
      </c>
      <c r="O68" s="86">
        <f>Datu_ievade!$E$101</f>
        <v>0</v>
      </c>
      <c r="P68" s="86">
        <f>Datu_ievade!$E$101</f>
        <v>0</v>
      </c>
      <c r="Q68" s="86">
        <f>Datu_ievade!$E$101</f>
        <v>0</v>
      </c>
      <c r="R68" s="86">
        <f>Datu_ievade!$E$101</f>
        <v>0</v>
      </c>
      <c r="S68" s="86">
        <f>Datu_ievade!$E$101</f>
        <v>0</v>
      </c>
      <c r="T68" s="86">
        <f>Datu_ievade!$E$101</f>
        <v>0</v>
      </c>
      <c r="U68" s="86">
        <f>Datu_ievade!$E$101</f>
        <v>0</v>
      </c>
      <c r="V68" s="86">
        <f>Datu_ievade!$E$101</f>
        <v>0</v>
      </c>
      <c r="W68" s="86">
        <f>Datu_ievade!$E$101</f>
        <v>0</v>
      </c>
      <c r="X68" s="86">
        <f>Datu_ievade!$E$101</f>
        <v>0</v>
      </c>
      <c r="Y68" s="86">
        <f>Datu_ievade!$E$101</f>
        <v>0</v>
      </c>
      <c r="Z68" s="86">
        <f>Datu_ievade!$E$101</f>
        <v>0</v>
      </c>
      <c r="AA68" s="86">
        <f>Datu_ievade!$E$101</f>
        <v>0</v>
      </c>
      <c r="AB68" s="86">
        <f>Datu_ievade!$E$101</f>
        <v>0</v>
      </c>
      <c r="AC68" s="86">
        <f>Datu_ievade!$E$101</f>
        <v>0</v>
      </c>
      <c r="AD68" s="86">
        <f>Datu_ievade!$E$101</f>
        <v>0</v>
      </c>
      <c r="AE68" s="86">
        <f>Datu_ievade!$E$101</f>
        <v>0</v>
      </c>
      <c r="AF68" s="86">
        <f>Datu_ievade!$E$101</f>
        <v>0</v>
      </c>
      <c r="AG68" s="86">
        <f>Datu_ievade!$E$101</f>
        <v>0</v>
      </c>
      <c r="AH68" s="86">
        <f>Datu_ievade!$E$101</f>
        <v>0</v>
      </c>
      <c r="AI68" s="86">
        <f>Datu_ievade!$E$101</f>
        <v>0</v>
      </c>
      <c r="AJ68" s="86">
        <f>Datu_ievade!$E$101</f>
        <v>0</v>
      </c>
      <c r="AK68" s="86">
        <f>Datu_ievade!$E$101</f>
        <v>0</v>
      </c>
      <c r="AL68" s="86">
        <f>Datu_ievade!$E$101</f>
        <v>0</v>
      </c>
      <c r="AM68" s="86">
        <f>Datu_ievade!$E$101</f>
        <v>0</v>
      </c>
      <c r="AN68" s="86">
        <f>Datu_ievade!$E$101</f>
        <v>0</v>
      </c>
      <c r="AO68" s="86">
        <f>Datu_ievade!$E$101</f>
        <v>0</v>
      </c>
      <c r="AP68" s="86">
        <f>Datu_ievade!$E$101</f>
        <v>0</v>
      </c>
      <c r="AQ68" s="86">
        <f>Datu_ievade!$E$101</f>
        <v>0</v>
      </c>
      <c r="AR68" s="86">
        <f>Datu_ievade!$E$101</f>
        <v>0</v>
      </c>
      <c r="AS68" s="86">
        <f>Datu_ievade!$E$101</f>
        <v>0</v>
      </c>
      <c r="AT68" s="86">
        <f>Datu_ievade!$E$101</f>
        <v>0</v>
      </c>
      <c r="AU68" s="86">
        <f>Datu_ievade!$E$101</f>
        <v>0</v>
      </c>
      <c r="AV68" s="86">
        <f>Datu_ievade!$E$101</f>
        <v>0</v>
      </c>
      <c r="AW68" s="86">
        <f>Datu_ievade!$E$101</f>
        <v>0</v>
      </c>
      <c r="AX68" s="86">
        <f>Datu_ievade!$E$101</f>
        <v>0</v>
      </c>
      <c r="AY68" s="86">
        <f>Datu_ievade!$E$101</f>
        <v>0</v>
      </c>
      <c r="AZ68" s="86">
        <f>Datu_ievade!$E$101</f>
        <v>0</v>
      </c>
      <c r="BA68" s="86">
        <f>Datu_ievade!$E$101</f>
        <v>0</v>
      </c>
      <c r="BB68" s="86">
        <f>Datu_ievade!$E$101</f>
        <v>0</v>
      </c>
      <c r="BC68" s="86">
        <f>Datu_ievade!$E$101</f>
        <v>0</v>
      </c>
      <c r="BD68" s="86">
        <f>Datu_ievade!$E$101</f>
        <v>0</v>
      </c>
      <c r="BE68" s="86">
        <f>Datu_ievade!$E$101</f>
        <v>0</v>
      </c>
      <c r="BF68" s="86">
        <f>Datu_ievade!$E$101</f>
        <v>0</v>
      </c>
    </row>
    <row r="69" spans="2:58" s="113" customFormat="1">
      <c r="E69" s="105"/>
      <c r="F69" s="109"/>
      <c r="G69" s="91"/>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row>
    <row r="70" spans="2:58" s="113" customFormat="1">
      <c r="E70" s="105" t="s">
        <v>878</v>
      </c>
      <c r="F70" s="109" t="s">
        <v>3</v>
      </c>
      <c r="G70" s="91"/>
      <c r="H70" s="74"/>
      <c r="I70" s="86" t="e">
        <f>IF(AND(Iekārtu_mērogošana!$D$73="1 Gbps",OR($F$1=Saraksti!$B$10,$F$1=Saraksti!$B$11)),Iekārtu_mērogošana!$E$73,IF(AND(Iekārtu_mērogošana!$D$74="1 Gbps",OR($F$1=Saraksti!$B$12,$F$1=Saraksti!$B$13)),Iekārtu_mērogošana!$E$74,0))</f>
        <v>#DIV/0!</v>
      </c>
      <c r="J70" s="159" t="e">
        <f>IF(AND(Iekārtu_mērogošana!$D$73="1 Gbps",OR($F$1=Saraksti!$B$10,$F$1=Saraksti!$B$11)),Iekārtu_mērogošana!$E$73,IF(AND(Iekārtu_mērogošana!$D$74="1 Gbps",OR($F$1=Saraksti!$B$12,$F$1=Saraksti!$B$13)),Iekārtu_mērogošana!$E$74,0))</f>
        <v>#DIV/0!</v>
      </c>
      <c r="K70" s="159" t="e">
        <f>IF(AND(Iekārtu_mērogošana!$D$73="1 Gbps",OR($F$1=Saraksti!$B$10,$F$1=Saraksti!$B$11)),Iekārtu_mērogošana!$E$73,IF(AND(Iekārtu_mērogošana!$D$74="1 Gbps",OR($F$1=Saraksti!$B$12,$F$1=Saraksti!$B$13)),Iekārtu_mērogošana!$E$74,0))</f>
        <v>#DIV/0!</v>
      </c>
      <c r="L70" s="159" t="e">
        <f>IF(AND(Iekārtu_mērogošana!$D$73="1 Gbps",OR($F$1=Saraksti!$B$10,$F$1=Saraksti!$B$11)),Iekārtu_mērogošana!$E$73,IF(AND(Iekārtu_mērogošana!$D$74="1 Gbps",OR($F$1=Saraksti!$B$12,$F$1=Saraksti!$B$13)),Iekārtu_mērogošana!$E$74,0))</f>
        <v>#DIV/0!</v>
      </c>
      <c r="M70" s="159" t="e">
        <f>IF(AND(Iekārtu_mērogošana!$D$73="1 Gbps",OR($F$1=Saraksti!$B$10,$F$1=Saraksti!$B$11)),Iekārtu_mērogošana!$E$73,IF(AND(Iekārtu_mērogošana!$D$74="1 Gbps",OR($F$1=Saraksti!$B$12,$F$1=Saraksti!$B$13)),Iekārtu_mērogošana!$E$74,0))</f>
        <v>#DIV/0!</v>
      </c>
      <c r="N70" s="159" t="e">
        <f>IF(AND(Iekārtu_mērogošana!$D$73="1 Gbps",OR($F$1=Saraksti!$B$10,$F$1=Saraksti!$B$11)),Iekārtu_mērogošana!$E$73,IF(AND(Iekārtu_mērogošana!$D$74="1 Gbps",OR($F$1=Saraksti!$B$12,$F$1=Saraksti!$B$13)),Iekārtu_mērogošana!$E$74,0))</f>
        <v>#DIV/0!</v>
      </c>
      <c r="O70" s="159" t="e">
        <f>IF(AND(Iekārtu_mērogošana!$D$73="1 Gbps",OR($F$1=Saraksti!$B$10,$F$1=Saraksti!$B$11)),Iekārtu_mērogošana!$E$73,IF(AND(Iekārtu_mērogošana!$D$74="1 Gbps",OR($F$1=Saraksti!$B$12,$F$1=Saraksti!$B$13)),Iekārtu_mērogošana!$E$74,0))</f>
        <v>#DIV/0!</v>
      </c>
      <c r="P70" s="159" t="e">
        <f>IF(AND(Iekārtu_mērogošana!$D$73="1 Gbps",OR($F$1=Saraksti!$B$10,$F$1=Saraksti!$B$11)),Iekārtu_mērogošana!$E$73,IF(AND(Iekārtu_mērogošana!$D$74="1 Gbps",OR($F$1=Saraksti!$B$12,$F$1=Saraksti!$B$13)),Iekārtu_mērogošana!$E$74,0))</f>
        <v>#DIV/0!</v>
      </c>
      <c r="Q70" s="159" t="e">
        <f>IF(AND(Iekārtu_mērogošana!$D$73="1 Gbps",OR($F$1=Saraksti!$B$10,$F$1=Saraksti!$B$11)),Iekārtu_mērogošana!$E$73,IF(AND(Iekārtu_mērogošana!$D$74="1 Gbps",OR($F$1=Saraksti!$B$12,$F$1=Saraksti!$B$13)),Iekārtu_mērogošana!$E$74,0))</f>
        <v>#DIV/0!</v>
      </c>
      <c r="R70" s="159" t="e">
        <f>IF(AND(Iekārtu_mērogošana!$D$73="1 Gbps",OR($F$1=Saraksti!$B$10,$F$1=Saraksti!$B$11)),Iekārtu_mērogošana!$E$73,IF(AND(Iekārtu_mērogošana!$D$74="1 Gbps",OR($F$1=Saraksti!$B$12,$F$1=Saraksti!$B$13)),Iekārtu_mērogošana!$E$74,0))</f>
        <v>#DIV/0!</v>
      </c>
      <c r="S70" s="159" t="e">
        <f>IF(AND(Iekārtu_mērogošana!$D$73="1 Gbps",OR($F$1=Saraksti!$B$10,$F$1=Saraksti!$B$11)),Iekārtu_mērogošana!$E$73,IF(AND(Iekārtu_mērogošana!$D$74="1 Gbps",OR($F$1=Saraksti!$B$12,$F$1=Saraksti!$B$13)),Iekārtu_mērogošana!$E$74,0))</f>
        <v>#DIV/0!</v>
      </c>
      <c r="T70" s="159" t="e">
        <f>IF(AND(Iekārtu_mērogošana!$D$73="1 Gbps",OR($F$1=Saraksti!$B$10,$F$1=Saraksti!$B$11)),Iekārtu_mērogošana!$E$73,IF(AND(Iekārtu_mērogošana!$D$74="1 Gbps",OR($F$1=Saraksti!$B$12,$F$1=Saraksti!$B$13)),Iekārtu_mērogošana!$E$74,0))</f>
        <v>#DIV/0!</v>
      </c>
      <c r="U70" s="159" t="e">
        <f>IF(AND(Iekārtu_mērogošana!$D$73="1 Gbps",OR($F$1=Saraksti!$B$10,$F$1=Saraksti!$B$11)),Iekārtu_mērogošana!$E$73,IF(AND(Iekārtu_mērogošana!$D$74="1 Gbps",OR($F$1=Saraksti!$B$12,$F$1=Saraksti!$B$13)),Iekārtu_mērogošana!$E$74,0))</f>
        <v>#DIV/0!</v>
      </c>
      <c r="V70" s="159" t="e">
        <f>IF(AND(Iekārtu_mērogošana!$D$73="1 Gbps",OR($F$1=Saraksti!$B$10,$F$1=Saraksti!$B$11)),Iekārtu_mērogošana!$E$73,IF(AND(Iekārtu_mērogošana!$D$74="1 Gbps",OR($F$1=Saraksti!$B$12,$F$1=Saraksti!$B$13)),Iekārtu_mērogošana!$E$74,0))</f>
        <v>#DIV/0!</v>
      </c>
      <c r="W70" s="159" t="e">
        <f>IF(AND(Iekārtu_mērogošana!$D$73="1 Gbps",OR($F$1=Saraksti!$B$10,$F$1=Saraksti!$B$11)),Iekārtu_mērogošana!$E$73,IF(AND(Iekārtu_mērogošana!$D$74="1 Gbps",OR($F$1=Saraksti!$B$12,$F$1=Saraksti!$B$13)),Iekārtu_mērogošana!$E$74,0))</f>
        <v>#DIV/0!</v>
      </c>
      <c r="X70" s="159" t="e">
        <f>IF(AND(Iekārtu_mērogošana!$D$73="1 Gbps",OR($F$1=Saraksti!$B$10,$F$1=Saraksti!$B$11)),Iekārtu_mērogošana!$E$73,IF(AND(Iekārtu_mērogošana!$D$74="1 Gbps",OR($F$1=Saraksti!$B$12,$F$1=Saraksti!$B$13)),Iekārtu_mērogošana!$E$74,0))</f>
        <v>#DIV/0!</v>
      </c>
      <c r="Y70" s="159" t="e">
        <f>IF(AND(Iekārtu_mērogošana!$D$73="1 Gbps",OR($F$1=Saraksti!$B$10,$F$1=Saraksti!$B$11)),Iekārtu_mērogošana!$E$73,IF(AND(Iekārtu_mērogošana!$D$74="1 Gbps",OR($F$1=Saraksti!$B$12,$F$1=Saraksti!$B$13)),Iekārtu_mērogošana!$E$74,0))</f>
        <v>#DIV/0!</v>
      </c>
      <c r="Z70" s="159" t="e">
        <f>IF(AND(Iekārtu_mērogošana!$D$73="1 Gbps",OR($F$1=Saraksti!$B$10,$F$1=Saraksti!$B$11)),Iekārtu_mērogošana!$E$73,IF(AND(Iekārtu_mērogošana!$D$74="1 Gbps",OR($F$1=Saraksti!$B$12,$F$1=Saraksti!$B$13)),Iekārtu_mērogošana!$E$74,0))</f>
        <v>#DIV/0!</v>
      </c>
      <c r="AA70" s="159" t="e">
        <f>IF(AND(Iekārtu_mērogošana!$D$73="1 Gbps",OR($F$1=Saraksti!$B$10,$F$1=Saraksti!$B$11)),Iekārtu_mērogošana!$E$73,IF(AND(Iekārtu_mērogošana!$D$74="1 Gbps",OR($F$1=Saraksti!$B$12,$F$1=Saraksti!$B$13)),Iekārtu_mērogošana!$E$74,0))</f>
        <v>#DIV/0!</v>
      </c>
      <c r="AB70" s="159" t="e">
        <f>IF(AND(Iekārtu_mērogošana!$D$73="1 Gbps",OR($F$1=Saraksti!$B$10,$F$1=Saraksti!$B$11)),Iekārtu_mērogošana!$E$73,IF(AND(Iekārtu_mērogošana!$D$74="1 Gbps",OR($F$1=Saraksti!$B$12,$F$1=Saraksti!$B$13)),Iekārtu_mērogošana!$E$74,0))</f>
        <v>#DIV/0!</v>
      </c>
      <c r="AC70" s="159" t="e">
        <f>IF(AND(Iekārtu_mērogošana!$D$73="1 Gbps",OR($F$1=Saraksti!$B$10,$F$1=Saraksti!$B$11)),Iekārtu_mērogošana!$E$73,IF(AND(Iekārtu_mērogošana!$D$74="1 Gbps",OR($F$1=Saraksti!$B$12,$F$1=Saraksti!$B$13)),Iekārtu_mērogošana!$E$74,0))</f>
        <v>#DIV/0!</v>
      </c>
      <c r="AD70" s="159" t="e">
        <f>IF(AND(Iekārtu_mērogošana!$D$73="1 Gbps",OR($F$1=Saraksti!$B$10,$F$1=Saraksti!$B$11)),Iekārtu_mērogošana!$E$73,IF(AND(Iekārtu_mērogošana!$D$74="1 Gbps",OR($F$1=Saraksti!$B$12,$F$1=Saraksti!$B$13)),Iekārtu_mērogošana!$E$74,0))</f>
        <v>#DIV/0!</v>
      </c>
      <c r="AE70" s="159" t="e">
        <f>IF(AND(Iekārtu_mērogošana!$D$73="1 Gbps",OR($F$1=Saraksti!$B$10,$F$1=Saraksti!$B$11)),Iekārtu_mērogošana!$E$73,IF(AND(Iekārtu_mērogošana!$D$74="1 Gbps",OR($F$1=Saraksti!$B$12,$F$1=Saraksti!$B$13)),Iekārtu_mērogošana!$E$74,0))</f>
        <v>#DIV/0!</v>
      </c>
      <c r="AF70" s="159" t="e">
        <f>IF(AND(Iekārtu_mērogošana!$D$73="1 Gbps",OR($F$1=Saraksti!$B$10,$F$1=Saraksti!$B$11)),Iekārtu_mērogošana!$E$73,IF(AND(Iekārtu_mērogošana!$D$74="1 Gbps",OR($F$1=Saraksti!$B$12,$F$1=Saraksti!$B$13)),Iekārtu_mērogošana!$E$74,0))</f>
        <v>#DIV/0!</v>
      </c>
      <c r="AG70" s="159" t="e">
        <f>IF(AND(Iekārtu_mērogošana!$D$73="1 Gbps",OR($F$1=Saraksti!$B$10,$F$1=Saraksti!$B$11)),Iekārtu_mērogošana!$E$73,IF(AND(Iekārtu_mērogošana!$D$74="1 Gbps",OR($F$1=Saraksti!$B$12,$F$1=Saraksti!$B$13)),Iekārtu_mērogošana!$E$74,0))</f>
        <v>#DIV/0!</v>
      </c>
      <c r="AH70" s="159" t="e">
        <f>IF(AND(Iekārtu_mērogošana!$D$73="1 Gbps",OR($F$1=Saraksti!$B$10,$F$1=Saraksti!$B$11)),Iekārtu_mērogošana!$E$73,IF(AND(Iekārtu_mērogošana!$D$74="1 Gbps",OR($F$1=Saraksti!$B$12,$F$1=Saraksti!$B$13)),Iekārtu_mērogošana!$E$74,0))</f>
        <v>#DIV/0!</v>
      </c>
      <c r="AI70" s="159" t="e">
        <f>IF(AND(Iekārtu_mērogošana!$D$73="1 Gbps",OR($F$1=Saraksti!$B$10,$F$1=Saraksti!$B$11)),Iekārtu_mērogošana!$E$73,IF(AND(Iekārtu_mērogošana!$D$74="1 Gbps",OR($F$1=Saraksti!$B$12,$F$1=Saraksti!$B$13)),Iekārtu_mērogošana!$E$74,0))</f>
        <v>#DIV/0!</v>
      </c>
      <c r="AJ70" s="159" t="e">
        <f>IF(AND(Iekārtu_mērogošana!$D$73="1 Gbps",OR($F$1=Saraksti!$B$10,$F$1=Saraksti!$B$11)),Iekārtu_mērogošana!$E$73,IF(AND(Iekārtu_mērogošana!$D$74="1 Gbps",OR($F$1=Saraksti!$B$12,$F$1=Saraksti!$B$13)),Iekārtu_mērogošana!$E$74,0))</f>
        <v>#DIV/0!</v>
      </c>
      <c r="AK70" s="159" t="e">
        <f>IF(AND(Iekārtu_mērogošana!$D$73="1 Gbps",OR($F$1=Saraksti!$B$10,$F$1=Saraksti!$B$11)),Iekārtu_mērogošana!$E$73,IF(AND(Iekārtu_mērogošana!$D$74="1 Gbps",OR($F$1=Saraksti!$B$12,$F$1=Saraksti!$B$13)),Iekārtu_mērogošana!$E$74,0))</f>
        <v>#DIV/0!</v>
      </c>
      <c r="AL70" s="159" t="e">
        <f>IF(AND(Iekārtu_mērogošana!$D$73="1 Gbps",OR($F$1=Saraksti!$B$10,$F$1=Saraksti!$B$11)),Iekārtu_mērogošana!$E$73,IF(AND(Iekārtu_mērogošana!$D$74="1 Gbps",OR($F$1=Saraksti!$B$12,$F$1=Saraksti!$B$13)),Iekārtu_mērogošana!$E$74,0))</f>
        <v>#DIV/0!</v>
      </c>
      <c r="AM70" s="159" t="e">
        <f>IF(AND(Iekārtu_mērogošana!$D$73="1 Gbps",OR($F$1=Saraksti!$B$10,$F$1=Saraksti!$B$11)),Iekārtu_mērogošana!$E$73,IF(AND(Iekārtu_mērogošana!$D$74="1 Gbps",OR($F$1=Saraksti!$B$12,$F$1=Saraksti!$B$13)),Iekārtu_mērogošana!$E$74,0))</f>
        <v>#DIV/0!</v>
      </c>
      <c r="AN70" s="159" t="e">
        <f>IF(AND(Iekārtu_mērogošana!$D$73="1 Gbps",OR($F$1=Saraksti!$B$10,$F$1=Saraksti!$B$11)),Iekārtu_mērogošana!$E$73,IF(AND(Iekārtu_mērogošana!$D$74="1 Gbps",OR($F$1=Saraksti!$B$12,$F$1=Saraksti!$B$13)),Iekārtu_mērogošana!$E$74,0))</f>
        <v>#DIV/0!</v>
      </c>
      <c r="AO70" s="159" t="e">
        <f>IF(AND(Iekārtu_mērogošana!$D$73="1 Gbps",OR($F$1=Saraksti!$B$10,$F$1=Saraksti!$B$11)),Iekārtu_mērogošana!$E$73,IF(AND(Iekārtu_mērogošana!$D$74="1 Gbps",OR($F$1=Saraksti!$B$12,$F$1=Saraksti!$B$13)),Iekārtu_mērogošana!$E$74,0))</f>
        <v>#DIV/0!</v>
      </c>
      <c r="AP70" s="159" t="e">
        <f>IF(AND(Iekārtu_mērogošana!$D$73="1 Gbps",OR($F$1=Saraksti!$B$10,$F$1=Saraksti!$B$11)),Iekārtu_mērogošana!$E$73,IF(AND(Iekārtu_mērogošana!$D$74="1 Gbps",OR($F$1=Saraksti!$B$12,$F$1=Saraksti!$B$13)),Iekārtu_mērogošana!$E$74,0))</f>
        <v>#DIV/0!</v>
      </c>
      <c r="AQ70" s="159" t="e">
        <f>IF(AND(Iekārtu_mērogošana!$D$73="1 Gbps",OR($F$1=Saraksti!$B$10,$F$1=Saraksti!$B$11)),Iekārtu_mērogošana!$E$73,IF(AND(Iekārtu_mērogošana!$D$74="1 Gbps",OR($F$1=Saraksti!$B$12,$F$1=Saraksti!$B$13)),Iekārtu_mērogošana!$E$74,0))</f>
        <v>#DIV/0!</v>
      </c>
      <c r="AR70" s="159" t="e">
        <f>IF(AND(Iekārtu_mērogošana!$D$73="1 Gbps",OR($F$1=Saraksti!$B$10,$F$1=Saraksti!$B$11)),Iekārtu_mērogošana!$E$73,IF(AND(Iekārtu_mērogošana!$D$74="1 Gbps",OR($F$1=Saraksti!$B$12,$F$1=Saraksti!$B$13)),Iekārtu_mērogošana!$E$74,0))</f>
        <v>#DIV/0!</v>
      </c>
      <c r="AS70" s="159" t="e">
        <f>IF(AND(Iekārtu_mērogošana!$D$73="1 Gbps",OR($F$1=Saraksti!$B$10,$F$1=Saraksti!$B$11)),Iekārtu_mērogošana!$E$73,IF(AND(Iekārtu_mērogošana!$D$74="1 Gbps",OR($F$1=Saraksti!$B$12,$F$1=Saraksti!$B$13)),Iekārtu_mērogošana!$E$74,0))</f>
        <v>#DIV/0!</v>
      </c>
      <c r="AT70" s="159" t="e">
        <f>IF(AND(Iekārtu_mērogošana!$D$73="1 Gbps",OR($F$1=Saraksti!$B$10,$F$1=Saraksti!$B$11)),Iekārtu_mērogošana!$E$73,IF(AND(Iekārtu_mērogošana!$D$74="1 Gbps",OR($F$1=Saraksti!$B$12,$F$1=Saraksti!$B$13)),Iekārtu_mērogošana!$E$74,0))</f>
        <v>#DIV/0!</v>
      </c>
      <c r="AU70" s="159" t="e">
        <f>IF(AND(Iekārtu_mērogošana!$D$73="1 Gbps",OR($F$1=Saraksti!$B$10,$F$1=Saraksti!$B$11)),Iekārtu_mērogošana!$E$73,IF(AND(Iekārtu_mērogošana!$D$74="1 Gbps",OR($F$1=Saraksti!$B$12,$F$1=Saraksti!$B$13)),Iekārtu_mērogošana!$E$74,0))</f>
        <v>#DIV/0!</v>
      </c>
      <c r="AV70" s="159" t="e">
        <f>IF(AND(Iekārtu_mērogošana!$D$73="1 Gbps",OR($F$1=Saraksti!$B$10,$F$1=Saraksti!$B$11)),Iekārtu_mērogošana!$E$73,IF(AND(Iekārtu_mērogošana!$D$74="1 Gbps",OR($F$1=Saraksti!$B$12,$F$1=Saraksti!$B$13)),Iekārtu_mērogošana!$E$74,0))</f>
        <v>#DIV/0!</v>
      </c>
      <c r="AW70" s="159" t="e">
        <f>IF(AND(Iekārtu_mērogošana!$D$73="1 Gbps",OR($F$1=Saraksti!$B$10,$F$1=Saraksti!$B$11)),Iekārtu_mērogošana!$E$73,IF(AND(Iekārtu_mērogošana!$D$74="1 Gbps",OR($F$1=Saraksti!$B$12,$F$1=Saraksti!$B$13)),Iekārtu_mērogošana!$E$74,0))</f>
        <v>#DIV/0!</v>
      </c>
      <c r="AX70" s="159" t="e">
        <f>IF(AND(Iekārtu_mērogošana!$D$73="1 Gbps",OR($F$1=Saraksti!$B$10,$F$1=Saraksti!$B$11)),Iekārtu_mērogošana!$E$73,IF(AND(Iekārtu_mērogošana!$D$74="1 Gbps",OR($F$1=Saraksti!$B$12,$F$1=Saraksti!$B$13)),Iekārtu_mērogošana!$E$74,0))</f>
        <v>#DIV/0!</v>
      </c>
      <c r="AY70" s="159" t="e">
        <f>IF(AND(Iekārtu_mērogošana!$D$73="1 Gbps",OR($F$1=Saraksti!$B$10,$F$1=Saraksti!$B$11)),Iekārtu_mērogošana!$E$73,IF(AND(Iekārtu_mērogošana!$D$74="1 Gbps",OR($F$1=Saraksti!$B$12,$F$1=Saraksti!$B$13)),Iekārtu_mērogošana!$E$74,0))</f>
        <v>#DIV/0!</v>
      </c>
      <c r="AZ70" s="159" t="e">
        <f>IF(AND(Iekārtu_mērogošana!$D$73="1 Gbps",OR($F$1=Saraksti!$B$10,$F$1=Saraksti!$B$11)),Iekārtu_mērogošana!$E$73,IF(AND(Iekārtu_mērogošana!$D$74="1 Gbps",OR($F$1=Saraksti!$B$12,$F$1=Saraksti!$B$13)),Iekārtu_mērogošana!$E$74,0))</f>
        <v>#DIV/0!</v>
      </c>
      <c r="BA70" s="159" t="e">
        <f>IF(AND(Iekārtu_mērogošana!$D$73="1 Gbps",OR($F$1=Saraksti!$B$10,$F$1=Saraksti!$B$11)),Iekārtu_mērogošana!$E$73,IF(AND(Iekārtu_mērogošana!$D$74="1 Gbps",OR($F$1=Saraksti!$B$12,$F$1=Saraksti!$B$13)),Iekārtu_mērogošana!$E$74,0))</f>
        <v>#DIV/0!</v>
      </c>
      <c r="BB70" s="159" t="e">
        <f>IF(AND(Iekārtu_mērogošana!$D$73="1 Gbps",OR($F$1=Saraksti!$B$10,$F$1=Saraksti!$B$11)),Iekārtu_mērogošana!$E$73,IF(AND(Iekārtu_mērogošana!$D$74="1 Gbps",OR($F$1=Saraksti!$B$12,$F$1=Saraksti!$B$13)),Iekārtu_mērogošana!$E$74,0))</f>
        <v>#DIV/0!</v>
      </c>
      <c r="BC70" s="159" t="e">
        <f>IF(AND(Iekārtu_mērogošana!$D$73="1 Gbps",OR($F$1=Saraksti!$B$10,$F$1=Saraksti!$B$11)),Iekārtu_mērogošana!$E$73,IF(AND(Iekārtu_mērogošana!$D$74="1 Gbps",OR($F$1=Saraksti!$B$12,$F$1=Saraksti!$B$13)),Iekārtu_mērogošana!$E$74,0))</f>
        <v>#DIV/0!</v>
      </c>
      <c r="BD70" s="159" t="e">
        <f>IF(AND(Iekārtu_mērogošana!$D$73="1 Gbps",OR($F$1=Saraksti!$B$10,$F$1=Saraksti!$B$11)),Iekārtu_mērogošana!$E$73,IF(AND(Iekārtu_mērogošana!$D$74="1 Gbps",OR($F$1=Saraksti!$B$12,$F$1=Saraksti!$B$13)),Iekārtu_mērogošana!$E$74,0))</f>
        <v>#DIV/0!</v>
      </c>
      <c r="BE70" s="159" t="e">
        <f>IF(AND(Iekārtu_mērogošana!$D$73="1 Gbps",OR($F$1=Saraksti!$B$10,$F$1=Saraksti!$B$11)),Iekārtu_mērogošana!$E$73,IF(AND(Iekārtu_mērogošana!$D$74="1 Gbps",OR($F$1=Saraksti!$B$12,$F$1=Saraksti!$B$13)),Iekārtu_mērogošana!$E$74,0))</f>
        <v>#DIV/0!</v>
      </c>
      <c r="BF70" s="159" t="e">
        <f>IF(AND(Iekārtu_mērogošana!$D$73="1 Gbps",OR($F$1=Saraksti!$B$10,$F$1=Saraksti!$B$11)),Iekārtu_mērogošana!$E$73,IF(AND(Iekārtu_mērogošana!$D$74="1 Gbps",OR($F$1=Saraksti!$B$12,$F$1=Saraksti!$B$13)),Iekārtu_mērogošana!$E$74,0))</f>
        <v>#DIV/0!</v>
      </c>
    </row>
    <row r="71" spans="2:58" s="113" customFormat="1">
      <c r="E71" s="240" t="s">
        <v>879</v>
      </c>
      <c r="F71" s="109" t="s">
        <v>3</v>
      </c>
      <c r="G71" s="91"/>
      <c r="H71" s="74"/>
      <c r="I71" s="86" t="e">
        <f>IF(AND(Iekārtu_mērogošana!$D$73="10 Gbps",OR($F$1=Saraksti!$B$10,$F$1=Saraksti!$B$11)),Iekārtu_mērogošana!$E$73,IF(AND(Iekārtu_mērogošana!$D$74="10 Gbps",OR($F$1=Saraksti!$B$12,$F$1=Saraksti!$B$13)),Iekārtu_mērogošana!$E$74,0))</f>
        <v>#DIV/0!</v>
      </c>
      <c r="J71" s="159" t="e">
        <f>IF(AND(Iekārtu_mērogošana!$D$73="10 Gbps",OR($F$1=Saraksti!$B$10,$F$1=Saraksti!$B$11)),Iekārtu_mērogošana!$E$73,IF(AND(Iekārtu_mērogošana!$D$74="10 Gbps",OR($F$1=Saraksti!$B$12,$F$1=Saraksti!$B$13)),Iekārtu_mērogošana!$E$74,0))</f>
        <v>#DIV/0!</v>
      </c>
      <c r="K71" s="159" t="e">
        <f>IF(AND(Iekārtu_mērogošana!$D$73="10 Gbps",OR($F$1=Saraksti!$B$10,$F$1=Saraksti!$B$11)),Iekārtu_mērogošana!$E$73,IF(AND(Iekārtu_mērogošana!$D$74="10 Gbps",OR($F$1=Saraksti!$B$12,$F$1=Saraksti!$B$13)),Iekārtu_mērogošana!$E$74,0))</f>
        <v>#DIV/0!</v>
      </c>
      <c r="L71" s="159" t="e">
        <f>IF(AND(Iekārtu_mērogošana!$D$73="10 Gbps",OR($F$1=Saraksti!$B$10,$F$1=Saraksti!$B$11)),Iekārtu_mērogošana!$E$73,IF(AND(Iekārtu_mērogošana!$D$74="10 Gbps",OR($F$1=Saraksti!$B$12,$F$1=Saraksti!$B$13)),Iekārtu_mērogošana!$E$74,0))</f>
        <v>#DIV/0!</v>
      </c>
      <c r="M71" s="159" t="e">
        <f>IF(AND(Iekārtu_mērogošana!$D$73="10 Gbps",OR($F$1=Saraksti!$B$10,$F$1=Saraksti!$B$11)),Iekārtu_mērogošana!$E$73,IF(AND(Iekārtu_mērogošana!$D$74="10 Gbps",OR($F$1=Saraksti!$B$12,$F$1=Saraksti!$B$13)),Iekārtu_mērogošana!$E$74,0))</f>
        <v>#DIV/0!</v>
      </c>
      <c r="N71" s="159" t="e">
        <f>IF(AND(Iekārtu_mērogošana!$D$73="10 Gbps",OR($F$1=Saraksti!$B$10,$F$1=Saraksti!$B$11)),Iekārtu_mērogošana!$E$73,IF(AND(Iekārtu_mērogošana!$D$74="10 Gbps",OR($F$1=Saraksti!$B$12,$F$1=Saraksti!$B$13)),Iekārtu_mērogošana!$E$74,0))</f>
        <v>#DIV/0!</v>
      </c>
      <c r="O71" s="159" t="e">
        <f>IF(AND(Iekārtu_mērogošana!$D$73="10 Gbps",OR($F$1=Saraksti!$B$10,$F$1=Saraksti!$B$11)),Iekārtu_mērogošana!$E$73,IF(AND(Iekārtu_mērogošana!$D$74="10 Gbps",OR($F$1=Saraksti!$B$12,$F$1=Saraksti!$B$13)),Iekārtu_mērogošana!$E$74,0))</f>
        <v>#DIV/0!</v>
      </c>
      <c r="P71" s="159" t="e">
        <f>IF(AND(Iekārtu_mērogošana!$D$73="10 Gbps",OR($F$1=Saraksti!$B$10,$F$1=Saraksti!$B$11)),Iekārtu_mērogošana!$E$73,IF(AND(Iekārtu_mērogošana!$D$74="10 Gbps",OR($F$1=Saraksti!$B$12,$F$1=Saraksti!$B$13)),Iekārtu_mērogošana!$E$74,0))</f>
        <v>#DIV/0!</v>
      </c>
      <c r="Q71" s="159" t="e">
        <f>IF(AND(Iekārtu_mērogošana!$D$73="10 Gbps",OR($F$1=Saraksti!$B$10,$F$1=Saraksti!$B$11)),Iekārtu_mērogošana!$E$73,IF(AND(Iekārtu_mērogošana!$D$74="10 Gbps",OR($F$1=Saraksti!$B$12,$F$1=Saraksti!$B$13)),Iekārtu_mērogošana!$E$74,0))</f>
        <v>#DIV/0!</v>
      </c>
      <c r="R71" s="159" t="e">
        <f>IF(AND(Iekārtu_mērogošana!$D$73="10 Gbps",OR($F$1=Saraksti!$B$10,$F$1=Saraksti!$B$11)),Iekārtu_mērogošana!$E$73,IF(AND(Iekārtu_mērogošana!$D$74="10 Gbps",OR($F$1=Saraksti!$B$12,$F$1=Saraksti!$B$13)),Iekārtu_mērogošana!$E$74,0))</f>
        <v>#DIV/0!</v>
      </c>
      <c r="S71" s="159" t="e">
        <f>IF(AND(Iekārtu_mērogošana!$D$73="10 Gbps",OR($F$1=Saraksti!$B$10,$F$1=Saraksti!$B$11)),Iekārtu_mērogošana!$E$73,IF(AND(Iekārtu_mērogošana!$D$74="10 Gbps",OR($F$1=Saraksti!$B$12,$F$1=Saraksti!$B$13)),Iekārtu_mērogošana!$E$74,0))</f>
        <v>#DIV/0!</v>
      </c>
      <c r="T71" s="159" t="e">
        <f>IF(AND(Iekārtu_mērogošana!$D$73="10 Gbps",OR($F$1=Saraksti!$B$10,$F$1=Saraksti!$B$11)),Iekārtu_mērogošana!$E$73,IF(AND(Iekārtu_mērogošana!$D$74="10 Gbps",OR($F$1=Saraksti!$B$12,$F$1=Saraksti!$B$13)),Iekārtu_mērogošana!$E$74,0))</f>
        <v>#DIV/0!</v>
      </c>
      <c r="U71" s="159" t="e">
        <f>IF(AND(Iekārtu_mērogošana!$D$73="10 Gbps",OR($F$1=Saraksti!$B$10,$F$1=Saraksti!$B$11)),Iekārtu_mērogošana!$E$73,IF(AND(Iekārtu_mērogošana!$D$74="10 Gbps",OR($F$1=Saraksti!$B$12,$F$1=Saraksti!$B$13)),Iekārtu_mērogošana!$E$74,0))</f>
        <v>#DIV/0!</v>
      </c>
      <c r="V71" s="159" t="e">
        <f>IF(AND(Iekārtu_mērogošana!$D$73="10 Gbps",OR($F$1=Saraksti!$B$10,$F$1=Saraksti!$B$11)),Iekārtu_mērogošana!$E$73,IF(AND(Iekārtu_mērogošana!$D$74="10 Gbps",OR($F$1=Saraksti!$B$12,$F$1=Saraksti!$B$13)),Iekārtu_mērogošana!$E$74,0))</f>
        <v>#DIV/0!</v>
      </c>
      <c r="W71" s="159" t="e">
        <f>IF(AND(Iekārtu_mērogošana!$D$73="10 Gbps",OR($F$1=Saraksti!$B$10,$F$1=Saraksti!$B$11)),Iekārtu_mērogošana!$E$73,IF(AND(Iekārtu_mērogošana!$D$74="10 Gbps",OR($F$1=Saraksti!$B$12,$F$1=Saraksti!$B$13)),Iekārtu_mērogošana!$E$74,0))</f>
        <v>#DIV/0!</v>
      </c>
      <c r="X71" s="159" t="e">
        <f>IF(AND(Iekārtu_mērogošana!$D$73="10 Gbps",OR($F$1=Saraksti!$B$10,$F$1=Saraksti!$B$11)),Iekārtu_mērogošana!$E$73,IF(AND(Iekārtu_mērogošana!$D$74="10 Gbps",OR($F$1=Saraksti!$B$12,$F$1=Saraksti!$B$13)),Iekārtu_mērogošana!$E$74,0))</f>
        <v>#DIV/0!</v>
      </c>
      <c r="Y71" s="159" t="e">
        <f>IF(AND(Iekārtu_mērogošana!$D$73="10 Gbps",OR($F$1=Saraksti!$B$10,$F$1=Saraksti!$B$11)),Iekārtu_mērogošana!$E$73,IF(AND(Iekārtu_mērogošana!$D$74="10 Gbps",OR($F$1=Saraksti!$B$12,$F$1=Saraksti!$B$13)),Iekārtu_mērogošana!$E$74,0))</f>
        <v>#DIV/0!</v>
      </c>
      <c r="Z71" s="159" t="e">
        <f>IF(AND(Iekārtu_mērogošana!$D$73="10 Gbps",OR($F$1=Saraksti!$B$10,$F$1=Saraksti!$B$11)),Iekārtu_mērogošana!$E$73,IF(AND(Iekārtu_mērogošana!$D$74="10 Gbps",OR($F$1=Saraksti!$B$12,$F$1=Saraksti!$B$13)),Iekārtu_mērogošana!$E$74,0))</f>
        <v>#DIV/0!</v>
      </c>
      <c r="AA71" s="159" t="e">
        <f>IF(AND(Iekārtu_mērogošana!$D$73="10 Gbps",OR($F$1=Saraksti!$B$10,$F$1=Saraksti!$B$11)),Iekārtu_mērogošana!$E$73,IF(AND(Iekārtu_mērogošana!$D$74="10 Gbps",OR($F$1=Saraksti!$B$12,$F$1=Saraksti!$B$13)),Iekārtu_mērogošana!$E$74,0))</f>
        <v>#DIV/0!</v>
      </c>
      <c r="AB71" s="159" t="e">
        <f>IF(AND(Iekārtu_mērogošana!$D$73="10 Gbps",OR($F$1=Saraksti!$B$10,$F$1=Saraksti!$B$11)),Iekārtu_mērogošana!$E$73,IF(AND(Iekārtu_mērogošana!$D$74="10 Gbps",OR($F$1=Saraksti!$B$12,$F$1=Saraksti!$B$13)),Iekārtu_mērogošana!$E$74,0))</f>
        <v>#DIV/0!</v>
      </c>
      <c r="AC71" s="159" t="e">
        <f>IF(AND(Iekārtu_mērogošana!$D$73="10 Gbps",OR($F$1=Saraksti!$B$10,$F$1=Saraksti!$B$11)),Iekārtu_mērogošana!$E$73,IF(AND(Iekārtu_mērogošana!$D$74="10 Gbps",OR($F$1=Saraksti!$B$12,$F$1=Saraksti!$B$13)),Iekārtu_mērogošana!$E$74,0))</f>
        <v>#DIV/0!</v>
      </c>
      <c r="AD71" s="159" t="e">
        <f>IF(AND(Iekārtu_mērogošana!$D$73="10 Gbps",OR($F$1=Saraksti!$B$10,$F$1=Saraksti!$B$11)),Iekārtu_mērogošana!$E$73,IF(AND(Iekārtu_mērogošana!$D$74="10 Gbps",OR($F$1=Saraksti!$B$12,$F$1=Saraksti!$B$13)),Iekārtu_mērogošana!$E$74,0))</f>
        <v>#DIV/0!</v>
      </c>
      <c r="AE71" s="159" t="e">
        <f>IF(AND(Iekārtu_mērogošana!$D$73="10 Gbps",OR($F$1=Saraksti!$B$10,$F$1=Saraksti!$B$11)),Iekārtu_mērogošana!$E$73,IF(AND(Iekārtu_mērogošana!$D$74="10 Gbps",OR($F$1=Saraksti!$B$12,$F$1=Saraksti!$B$13)),Iekārtu_mērogošana!$E$74,0))</f>
        <v>#DIV/0!</v>
      </c>
      <c r="AF71" s="159" t="e">
        <f>IF(AND(Iekārtu_mērogošana!$D$73="10 Gbps",OR($F$1=Saraksti!$B$10,$F$1=Saraksti!$B$11)),Iekārtu_mērogošana!$E$73,IF(AND(Iekārtu_mērogošana!$D$74="10 Gbps",OR($F$1=Saraksti!$B$12,$F$1=Saraksti!$B$13)),Iekārtu_mērogošana!$E$74,0))</f>
        <v>#DIV/0!</v>
      </c>
      <c r="AG71" s="159" t="e">
        <f>IF(AND(Iekārtu_mērogošana!$D$73="10 Gbps",OR($F$1=Saraksti!$B$10,$F$1=Saraksti!$B$11)),Iekārtu_mērogošana!$E$73,IF(AND(Iekārtu_mērogošana!$D$74="10 Gbps",OR($F$1=Saraksti!$B$12,$F$1=Saraksti!$B$13)),Iekārtu_mērogošana!$E$74,0))</f>
        <v>#DIV/0!</v>
      </c>
      <c r="AH71" s="159" t="e">
        <f>IF(AND(Iekārtu_mērogošana!$D$73="10 Gbps",OR($F$1=Saraksti!$B$10,$F$1=Saraksti!$B$11)),Iekārtu_mērogošana!$E$73,IF(AND(Iekārtu_mērogošana!$D$74="10 Gbps",OR($F$1=Saraksti!$B$12,$F$1=Saraksti!$B$13)),Iekārtu_mērogošana!$E$74,0))</f>
        <v>#DIV/0!</v>
      </c>
      <c r="AI71" s="159" t="e">
        <f>IF(AND(Iekārtu_mērogošana!$D$73="10 Gbps",OR($F$1=Saraksti!$B$10,$F$1=Saraksti!$B$11)),Iekārtu_mērogošana!$E$73,IF(AND(Iekārtu_mērogošana!$D$74="10 Gbps",OR($F$1=Saraksti!$B$12,$F$1=Saraksti!$B$13)),Iekārtu_mērogošana!$E$74,0))</f>
        <v>#DIV/0!</v>
      </c>
      <c r="AJ71" s="159" t="e">
        <f>IF(AND(Iekārtu_mērogošana!$D$73="10 Gbps",OR($F$1=Saraksti!$B$10,$F$1=Saraksti!$B$11)),Iekārtu_mērogošana!$E$73,IF(AND(Iekārtu_mērogošana!$D$74="10 Gbps",OR($F$1=Saraksti!$B$12,$F$1=Saraksti!$B$13)),Iekārtu_mērogošana!$E$74,0))</f>
        <v>#DIV/0!</v>
      </c>
      <c r="AK71" s="159" t="e">
        <f>IF(AND(Iekārtu_mērogošana!$D$73="10 Gbps",OR($F$1=Saraksti!$B$10,$F$1=Saraksti!$B$11)),Iekārtu_mērogošana!$E$73,IF(AND(Iekārtu_mērogošana!$D$74="10 Gbps",OR($F$1=Saraksti!$B$12,$F$1=Saraksti!$B$13)),Iekārtu_mērogošana!$E$74,0))</f>
        <v>#DIV/0!</v>
      </c>
      <c r="AL71" s="159" t="e">
        <f>IF(AND(Iekārtu_mērogošana!$D$73="10 Gbps",OR($F$1=Saraksti!$B$10,$F$1=Saraksti!$B$11)),Iekārtu_mērogošana!$E$73,IF(AND(Iekārtu_mērogošana!$D$74="10 Gbps",OR($F$1=Saraksti!$B$12,$F$1=Saraksti!$B$13)),Iekārtu_mērogošana!$E$74,0))</f>
        <v>#DIV/0!</v>
      </c>
      <c r="AM71" s="159" t="e">
        <f>IF(AND(Iekārtu_mērogošana!$D$73="10 Gbps",OR($F$1=Saraksti!$B$10,$F$1=Saraksti!$B$11)),Iekārtu_mērogošana!$E$73,IF(AND(Iekārtu_mērogošana!$D$74="10 Gbps",OR($F$1=Saraksti!$B$12,$F$1=Saraksti!$B$13)),Iekārtu_mērogošana!$E$74,0))</f>
        <v>#DIV/0!</v>
      </c>
      <c r="AN71" s="159" t="e">
        <f>IF(AND(Iekārtu_mērogošana!$D$73="10 Gbps",OR($F$1=Saraksti!$B$10,$F$1=Saraksti!$B$11)),Iekārtu_mērogošana!$E$73,IF(AND(Iekārtu_mērogošana!$D$74="10 Gbps",OR($F$1=Saraksti!$B$12,$F$1=Saraksti!$B$13)),Iekārtu_mērogošana!$E$74,0))</f>
        <v>#DIV/0!</v>
      </c>
      <c r="AO71" s="159" t="e">
        <f>IF(AND(Iekārtu_mērogošana!$D$73="10 Gbps",OR($F$1=Saraksti!$B$10,$F$1=Saraksti!$B$11)),Iekārtu_mērogošana!$E$73,IF(AND(Iekārtu_mērogošana!$D$74="10 Gbps",OR($F$1=Saraksti!$B$12,$F$1=Saraksti!$B$13)),Iekārtu_mērogošana!$E$74,0))</f>
        <v>#DIV/0!</v>
      </c>
      <c r="AP71" s="159" t="e">
        <f>IF(AND(Iekārtu_mērogošana!$D$73="10 Gbps",OR($F$1=Saraksti!$B$10,$F$1=Saraksti!$B$11)),Iekārtu_mērogošana!$E$73,IF(AND(Iekārtu_mērogošana!$D$74="10 Gbps",OR($F$1=Saraksti!$B$12,$F$1=Saraksti!$B$13)),Iekārtu_mērogošana!$E$74,0))</f>
        <v>#DIV/0!</v>
      </c>
      <c r="AQ71" s="159" t="e">
        <f>IF(AND(Iekārtu_mērogošana!$D$73="10 Gbps",OR($F$1=Saraksti!$B$10,$F$1=Saraksti!$B$11)),Iekārtu_mērogošana!$E$73,IF(AND(Iekārtu_mērogošana!$D$74="10 Gbps",OR($F$1=Saraksti!$B$12,$F$1=Saraksti!$B$13)),Iekārtu_mērogošana!$E$74,0))</f>
        <v>#DIV/0!</v>
      </c>
      <c r="AR71" s="159" t="e">
        <f>IF(AND(Iekārtu_mērogošana!$D$73="10 Gbps",OR($F$1=Saraksti!$B$10,$F$1=Saraksti!$B$11)),Iekārtu_mērogošana!$E$73,IF(AND(Iekārtu_mērogošana!$D$74="10 Gbps",OR($F$1=Saraksti!$B$12,$F$1=Saraksti!$B$13)),Iekārtu_mērogošana!$E$74,0))</f>
        <v>#DIV/0!</v>
      </c>
      <c r="AS71" s="159" t="e">
        <f>IF(AND(Iekārtu_mērogošana!$D$73="10 Gbps",OR($F$1=Saraksti!$B$10,$F$1=Saraksti!$B$11)),Iekārtu_mērogošana!$E$73,IF(AND(Iekārtu_mērogošana!$D$74="10 Gbps",OR($F$1=Saraksti!$B$12,$F$1=Saraksti!$B$13)),Iekārtu_mērogošana!$E$74,0))</f>
        <v>#DIV/0!</v>
      </c>
      <c r="AT71" s="159" t="e">
        <f>IF(AND(Iekārtu_mērogošana!$D$73="10 Gbps",OR($F$1=Saraksti!$B$10,$F$1=Saraksti!$B$11)),Iekārtu_mērogošana!$E$73,IF(AND(Iekārtu_mērogošana!$D$74="10 Gbps",OR($F$1=Saraksti!$B$12,$F$1=Saraksti!$B$13)),Iekārtu_mērogošana!$E$74,0))</f>
        <v>#DIV/0!</v>
      </c>
      <c r="AU71" s="159" t="e">
        <f>IF(AND(Iekārtu_mērogošana!$D$73="10 Gbps",OR($F$1=Saraksti!$B$10,$F$1=Saraksti!$B$11)),Iekārtu_mērogošana!$E$73,IF(AND(Iekārtu_mērogošana!$D$74="10 Gbps",OR($F$1=Saraksti!$B$12,$F$1=Saraksti!$B$13)),Iekārtu_mērogošana!$E$74,0))</f>
        <v>#DIV/0!</v>
      </c>
      <c r="AV71" s="159" t="e">
        <f>IF(AND(Iekārtu_mērogošana!$D$73="10 Gbps",OR($F$1=Saraksti!$B$10,$F$1=Saraksti!$B$11)),Iekārtu_mērogošana!$E$73,IF(AND(Iekārtu_mērogošana!$D$74="10 Gbps",OR($F$1=Saraksti!$B$12,$F$1=Saraksti!$B$13)),Iekārtu_mērogošana!$E$74,0))</f>
        <v>#DIV/0!</v>
      </c>
      <c r="AW71" s="159" t="e">
        <f>IF(AND(Iekārtu_mērogošana!$D$73="10 Gbps",OR($F$1=Saraksti!$B$10,$F$1=Saraksti!$B$11)),Iekārtu_mērogošana!$E$73,IF(AND(Iekārtu_mērogošana!$D$74="10 Gbps",OR($F$1=Saraksti!$B$12,$F$1=Saraksti!$B$13)),Iekārtu_mērogošana!$E$74,0))</f>
        <v>#DIV/0!</v>
      </c>
      <c r="AX71" s="159" t="e">
        <f>IF(AND(Iekārtu_mērogošana!$D$73="10 Gbps",OR($F$1=Saraksti!$B$10,$F$1=Saraksti!$B$11)),Iekārtu_mērogošana!$E$73,IF(AND(Iekārtu_mērogošana!$D$74="10 Gbps",OR($F$1=Saraksti!$B$12,$F$1=Saraksti!$B$13)),Iekārtu_mērogošana!$E$74,0))</f>
        <v>#DIV/0!</v>
      </c>
      <c r="AY71" s="159" t="e">
        <f>IF(AND(Iekārtu_mērogošana!$D$73="10 Gbps",OR($F$1=Saraksti!$B$10,$F$1=Saraksti!$B$11)),Iekārtu_mērogošana!$E$73,IF(AND(Iekārtu_mērogošana!$D$74="10 Gbps",OR($F$1=Saraksti!$B$12,$F$1=Saraksti!$B$13)),Iekārtu_mērogošana!$E$74,0))</f>
        <v>#DIV/0!</v>
      </c>
      <c r="AZ71" s="159" t="e">
        <f>IF(AND(Iekārtu_mērogošana!$D$73="10 Gbps",OR($F$1=Saraksti!$B$10,$F$1=Saraksti!$B$11)),Iekārtu_mērogošana!$E$73,IF(AND(Iekārtu_mērogošana!$D$74="10 Gbps",OR($F$1=Saraksti!$B$12,$F$1=Saraksti!$B$13)),Iekārtu_mērogošana!$E$74,0))</f>
        <v>#DIV/0!</v>
      </c>
      <c r="BA71" s="159" t="e">
        <f>IF(AND(Iekārtu_mērogošana!$D$73="10 Gbps",OR($F$1=Saraksti!$B$10,$F$1=Saraksti!$B$11)),Iekārtu_mērogošana!$E$73,IF(AND(Iekārtu_mērogošana!$D$74="10 Gbps",OR($F$1=Saraksti!$B$12,$F$1=Saraksti!$B$13)),Iekārtu_mērogošana!$E$74,0))</f>
        <v>#DIV/0!</v>
      </c>
      <c r="BB71" s="159" t="e">
        <f>IF(AND(Iekārtu_mērogošana!$D$73="10 Gbps",OR($F$1=Saraksti!$B$10,$F$1=Saraksti!$B$11)),Iekārtu_mērogošana!$E$73,IF(AND(Iekārtu_mērogošana!$D$74="10 Gbps",OR($F$1=Saraksti!$B$12,$F$1=Saraksti!$B$13)),Iekārtu_mērogošana!$E$74,0))</f>
        <v>#DIV/0!</v>
      </c>
      <c r="BC71" s="159" t="e">
        <f>IF(AND(Iekārtu_mērogošana!$D$73="10 Gbps",OR($F$1=Saraksti!$B$10,$F$1=Saraksti!$B$11)),Iekārtu_mērogošana!$E$73,IF(AND(Iekārtu_mērogošana!$D$74="10 Gbps",OR($F$1=Saraksti!$B$12,$F$1=Saraksti!$B$13)),Iekārtu_mērogošana!$E$74,0))</f>
        <v>#DIV/0!</v>
      </c>
      <c r="BD71" s="159" t="e">
        <f>IF(AND(Iekārtu_mērogošana!$D$73="10 Gbps",OR($F$1=Saraksti!$B$10,$F$1=Saraksti!$B$11)),Iekārtu_mērogošana!$E$73,IF(AND(Iekārtu_mērogošana!$D$74="10 Gbps",OR($F$1=Saraksti!$B$12,$F$1=Saraksti!$B$13)),Iekārtu_mērogošana!$E$74,0))</f>
        <v>#DIV/0!</v>
      </c>
      <c r="BE71" s="159" t="e">
        <f>IF(AND(Iekārtu_mērogošana!$D$73="10 Gbps",OR($F$1=Saraksti!$B$10,$F$1=Saraksti!$B$11)),Iekārtu_mērogošana!$E$73,IF(AND(Iekārtu_mērogošana!$D$74="10 Gbps",OR($F$1=Saraksti!$B$12,$F$1=Saraksti!$B$13)),Iekārtu_mērogošana!$E$74,0))</f>
        <v>#DIV/0!</v>
      </c>
      <c r="BF71" s="159" t="e">
        <f>IF(AND(Iekārtu_mērogošana!$D$73="10 Gbps",OR($F$1=Saraksti!$B$10,$F$1=Saraksti!$B$11)),Iekārtu_mērogošana!$E$73,IF(AND(Iekārtu_mērogošana!$D$74="10 Gbps",OR($F$1=Saraksti!$B$12,$F$1=Saraksti!$B$13)),Iekārtu_mērogošana!$E$74,0))</f>
        <v>#DIV/0!</v>
      </c>
    </row>
    <row r="72" spans="2:58" s="113" customFormat="1">
      <c r="E72" s="105" t="s">
        <v>880</v>
      </c>
      <c r="F72" s="109" t="s">
        <v>1</v>
      </c>
      <c r="G72" s="91"/>
      <c r="H72" s="74"/>
      <c r="I72" s="86" t="e">
        <f>I67*I70+I68*I71+SUM(I63:I66)*I70+SUM(I63:I66)*I71</f>
        <v>#DIV/0!</v>
      </c>
      <c r="J72" s="159" t="e">
        <f t="shared" ref="J72:BF72" si="110">J67*J70+J68*J71+SUM(J63:J66)*J70+SUM(J63:J66)*J71</f>
        <v>#DIV/0!</v>
      </c>
      <c r="K72" s="159" t="e">
        <f t="shared" si="110"/>
        <v>#DIV/0!</v>
      </c>
      <c r="L72" s="159" t="e">
        <f t="shared" si="110"/>
        <v>#DIV/0!</v>
      </c>
      <c r="M72" s="159" t="e">
        <f t="shared" si="110"/>
        <v>#DIV/0!</v>
      </c>
      <c r="N72" s="159" t="e">
        <f t="shared" si="110"/>
        <v>#DIV/0!</v>
      </c>
      <c r="O72" s="159" t="e">
        <f t="shared" si="110"/>
        <v>#DIV/0!</v>
      </c>
      <c r="P72" s="159" t="e">
        <f t="shared" si="110"/>
        <v>#DIV/0!</v>
      </c>
      <c r="Q72" s="159" t="e">
        <f t="shared" si="110"/>
        <v>#DIV/0!</v>
      </c>
      <c r="R72" s="159" t="e">
        <f t="shared" si="110"/>
        <v>#DIV/0!</v>
      </c>
      <c r="S72" s="159" t="e">
        <f t="shared" si="110"/>
        <v>#DIV/0!</v>
      </c>
      <c r="T72" s="159" t="e">
        <f t="shared" si="110"/>
        <v>#DIV/0!</v>
      </c>
      <c r="U72" s="159" t="e">
        <f t="shared" si="110"/>
        <v>#DIV/0!</v>
      </c>
      <c r="V72" s="159" t="e">
        <f t="shared" si="110"/>
        <v>#DIV/0!</v>
      </c>
      <c r="W72" s="159" t="e">
        <f t="shared" si="110"/>
        <v>#DIV/0!</v>
      </c>
      <c r="X72" s="159" t="e">
        <f t="shared" si="110"/>
        <v>#DIV/0!</v>
      </c>
      <c r="Y72" s="159" t="e">
        <f t="shared" si="110"/>
        <v>#DIV/0!</v>
      </c>
      <c r="Z72" s="159" t="e">
        <f t="shared" si="110"/>
        <v>#DIV/0!</v>
      </c>
      <c r="AA72" s="159" t="e">
        <f t="shared" si="110"/>
        <v>#DIV/0!</v>
      </c>
      <c r="AB72" s="159" t="e">
        <f t="shared" si="110"/>
        <v>#DIV/0!</v>
      </c>
      <c r="AC72" s="159" t="e">
        <f t="shared" si="110"/>
        <v>#DIV/0!</v>
      </c>
      <c r="AD72" s="159" t="e">
        <f t="shared" si="110"/>
        <v>#DIV/0!</v>
      </c>
      <c r="AE72" s="159" t="e">
        <f t="shared" si="110"/>
        <v>#DIV/0!</v>
      </c>
      <c r="AF72" s="159" t="e">
        <f t="shared" si="110"/>
        <v>#DIV/0!</v>
      </c>
      <c r="AG72" s="159" t="e">
        <f t="shared" si="110"/>
        <v>#DIV/0!</v>
      </c>
      <c r="AH72" s="159" t="e">
        <f t="shared" si="110"/>
        <v>#DIV/0!</v>
      </c>
      <c r="AI72" s="159" t="e">
        <f t="shared" si="110"/>
        <v>#DIV/0!</v>
      </c>
      <c r="AJ72" s="159" t="e">
        <f t="shared" si="110"/>
        <v>#DIV/0!</v>
      </c>
      <c r="AK72" s="159" t="e">
        <f t="shared" si="110"/>
        <v>#DIV/0!</v>
      </c>
      <c r="AL72" s="159" t="e">
        <f t="shared" si="110"/>
        <v>#DIV/0!</v>
      </c>
      <c r="AM72" s="159" t="e">
        <f t="shared" si="110"/>
        <v>#DIV/0!</v>
      </c>
      <c r="AN72" s="159" t="e">
        <f t="shared" si="110"/>
        <v>#DIV/0!</v>
      </c>
      <c r="AO72" s="159" t="e">
        <f t="shared" si="110"/>
        <v>#DIV/0!</v>
      </c>
      <c r="AP72" s="159" t="e">
        <f t="shared" si="110"/>
        <v>#DIV/0!</v>
      </c>
      <c r="AQ72" s="159" t="e">
        <f t="shared" si="110"/>
        <v>#DIV/0!</v>
      </c>
      <c r="AR72" s="159" t="e">
        <f t="shared" si="110"/>
        <v>#DIV/0!</v>
      </c>
      <c r="AS72" s="159" t="e">
        <f t="shared" si="110"/>
        <v>#DIV/0!</v>
      </c>
      <c r="AT72" s="159" t="e">
        <f t="shared" si="110"/>
        <v>#DIV/0!</v>
      </c>
      <c r="AU72" s="159" t="e">
        <f t="shared" si="110"/>
        <v>#DIV/0!</v>
      </c>
      <c r="AV72" s="159" t="e">
        <f t="shared" si="110"/>
        <v>#DIV/0!</v>
      </c>
      <c r="AW72" s="159" t="e">
        <f t="shared" si="110"/>
        <v>#DIV/0!</v>
      </c>
      <c r="AX72" s="159" t="e">
        <f t="shared" si="110"/>
        <v>#DIV/0!</v>
      </c>
      <c r="AY72" s="159" t="e">
        <f t="shared" si="110"/>
        <v>#DIV/0!</v>
      </c>
      <c r="AZ72" s="159" t="e">
        <f t="shared" si="110"/>
        <v>#DIV/0!</v>
      </c>
      <c r="BA72" s="159" t="e">
        <f t="shared" si="110"/>
        <v>#DIV/0!</v>
      </c>
      <c r="BB72" s="159" t="e">
        <f t="shared" si="110"/>
        <v>#DIV/0!</v>
      </c>
      <c r="BC72" s="159" t="e">
        <f t="shared" si="110"/>
        <v>#DIV/0!</v>
      </c>
      <c r="BD72" s="159" t="e">
        <f t="shared" si="110"/>
        <v>#DIV/0!</v>
      </c>
      <c r="BE72" s="159" t="e">
        <f t="shared" si="110"/>
        <v>#DIV/0!</v>
      </c>
      <c r="BF72" s="159" t="e">
        <f t="shared" si="110"/>
        <v>#DIV/0!</v>
      </c>
    </row>
    <row r="73" spans="2:58" s="113" customFormat="1">
      <c r="E73" s="105" t="s">
        <v>881</v>
      </c>
      <c r="F73" s="109" t="s">
        <v>1</v>
      </c>
      <c r="G73" s="91"/>
      <c r="H73" s="74"/>
      <c r="I73" s="86" t="e">
        <f>I72/SUM(SUM(Iekārtu_mērogošana!$D$23:$BA$23,Iekārtu_mērogošana!$D$38:$BA$38))</f>
        <v>#DIV/0!</v>
      </c>
      <c r="J73" s="159" t="e">
        <f>J72/SUM(SUM(Iekārtu_mērogošana!$D$23:$BA$23,Iekārtu_mērogošana!$D$38:$BA$38))</f>
        <v>#DIV/0!</v>
      </c>
      <c r="K73" s="159" t="e">
        <f>K72/SUM(SUM(Iekārtu_mērogošana!$D$23:$BA$23,Iekārtu_mērogošana!$D$38:$BA$38))</f>
        <v>#DIV/0!</v>
      </c>
      <c r="L73" s="159" t="e">
        <f>L72/SUM(SUM(Iekārtu_mērogošana!$D$23:$BA$23,Iekārtu_mērogošana!$D$38:$BA$38))</f>
        <v>#DIV/0!</v>
      </c>
      <c r="M73" s="159" t="e">
        <f>M72/SUM(SUM(Iekārtu_mērogošana!$D$23:$BA$23,Iekārtu_mērogošana!$D$38:$BA$38))</f>
        <v>#DIV/0!</v>
      </c>
      <c r="N73" s="159" t="e">
        <f>N72/SUM(SUM(Iekārtu_mērogošana!$D$23:$BA$23,Iekārtu_mērogošana!$D$38:$BA$38))</f>
        <v>#DIV/0!</v>
      </c>
      <c r="O73" s="159" t="e">
        <f>O72/SUM(SUM(Iekārtu_mērogošana!$D$23:$BA$23,Iekārtu_mērogošana!$D$38:$BA$38))</f>
        <v>#DIV/0!</v>
      </c>
      <c r="P73" s="159" t="e">
        <f>P72/SUM(SUM(Iekārtu_mērogošana!$D$23:$BA$23,Iekārtu_mērogošana!$D$38:$BA$38))</f>
        <v>#DIV/0!</v>
      </c>
      <c r="Q73" s="159" t="e">
        <f>Q72/SUM(SUM(Iekārtu_mērogošana!$D$23:$BA$23,Iekārtu_mērogošana!$D$38:$BA$38))</f>
        <v>#DIV/0!</v>
      </c>
      <c r="R73" s="159" t="e">
        <f>R72/SUM(SUM(Iekārtu_mērogošana!$D$23:$BA$23,Iekārtu_mērogošana!$D$38:$BA$38))</f>
        <v>#DIV/0!</v>
      </c>
      <c r="S73" s="159" t="e">
        <f>S72/SUM(SUM(Iekārtu_mērogošana!$D$23:$BA$23,Iekārtu_mērogošana!$D$38:$BA$38))</f>
        <v>#DIV/0!</v>
      </c>
      <c r="T73" s="159" t="e">
        <f>T72/SUM(SUM(Iekārtu_mērogošana!$D$23:$BA$23,Iekārtu_mērogošana!$D$38:$BA$38))</f>
        <v>#DIV/0!</v>
      </c>
      <c r="U73" s="159" t="e">
        <f>U72/SUM(SUM(Iekārtu_mērogošana!$D$23:$BA$23,Iekārtu_mērogošana!$D$38:$BA$38))</f>
        <v>#DIV/0!</v>
      </c>
      <c r="V73" s="159" t="e">
        <f>V72/SUM(SUM(Iekārtu_mērogošana!$D$23:$BA$23,Iekārtu_mērogošana!$D$38:$BA$38))</f>
        <v>#DIV/0!</v>
      </c>
      <c r="W73" s="159" t="e">
        <f>W72/SUM(SUM(Iekārtu_mērogošana!$D$23:$BA$23,Iekārtu_mērogošana!$D$38:$BA$38))</f>
        <v>#DIV/0!</v>
      </c>
      <c r="X73" s="159" t="e">
        <f>X72/SUM(SUM(Iekārtu_mērogošana!$D$23:$BA$23,Iekārtu_mērogošana!$D$38:$BA$38))</f>
        <v>#DIV/0!</v>
      </c>
      <c r="Y73" s="159" t="e">
        <f>Y72/SUM(SUM(Iekārtu_mērogošana!$D$23:$BA$23,Iekārtu_mērogošana!$D$38:$BA$38))</f>
        <v>#DIV/0!</v>
      </c>
      <c r="Z73" s="159" t="e">
        <f>Z72/SUM(SUM(Iekārtu_mērogošana!$D$23:$BA$23,Iekārtu_mērogošana!$D$38:$BA$38))</f>
        <v>#DIV/0!</v>
      </c>
      <c r="AA73" s="159" t="e">
        <f>AA72/SUM(SUM(Iekārtu_mērogošana!$D$23:$BA$23,Iekārtu_mērogošana!$D$38:$BA$38))</f>
        <v>#DIV/0!</v>
      </c>
      <c r="AB73" s="159" t="e">
        <f>AB72/SUM(SUM(Iekārtu_mērogošana!$D$23:$BA$23,Iekārtu_mērogošana!$D$38:$BA$38))</f>
        <v>#DIV/0!</v>
      </c>
      <c r="AC73" s="159" t="e">
        <f>AC72/SUM(SUM(Iekārtu_mērogošana!$D$23:$BA$23,Iekārtu_mērogošana!$D$38:$BA$38))</f>
        <v>#DIV/0!</v>
      </c>
      <c r="AD73" s="159" t="e">
        <f>AD72/SUM(SUM(Iekārtu_mērogošana!$D$23:$BA$23,Iekārtu_mērogošana!$D$38:$BA$38))</f>
        <v>#DIV/0!</v>
      </c>
      <c r="AE73" s="159" t="e">
        <f>AE72/SUM(SUM(Iekārtu_mērogošana!$D$23:$BA$23,Iekārtu_mērogošana!$D$38:$BA$38))</f>
        <v>#DIV/0!</v>
      </c>
      <c r="AF73" s="159" t="e">
        <f>AF72/SUM(SUM(Iekārtu_mērogošana!$D$23:$BA$23,Iekārtu_mērogošana!$D$38:$BA$38))</f>
        <v>#DIV/0!</v>
      </c>
      <c r="AG73" s="159" t="e">
        <f>AG72/SUM(SUM(Iekārtu_mērogošana!$D$23:$BA$23,Iekārtu_mērogošana!$D$38:$BA$38))</f>
        <v>#DIV/0!</v>
      </c>
      <c r="AH73" s="159" t="e">
        <f>AH72/SUM(SUM(Iekārtu_mērogošana!$D$23:$BA$23,Iekārtu_mērogošana!$D$38:$BA$38))</f>
        <v>#DIV/0!</v>
      </c>
      <c r="AI73" s="159" t="e">
        <f>AI72/SUM(SUM(Iekārtu_mērogošana!$D$23:$BA$23,Iekārtu_mērogošana!$D$38:$BA$38))</f>
        <v>#DIV/0!</v>
      </c>
      <c r="AJ73" s="159" t="e">
        <f>AJ72/SUM(SUM(Iekārtu_mērogošana!$D$23:$BA$23,Iekārtu_mērogošana!$D$38:$BA$38))</f>
        <v>#DIV/0!</v>
      </c>
      <c r="AK73" s="159" t="e">
        <f>AK72/SUM(SUM(Iekārtu_mērogošana!$D$23:$BA$23,Iekārtu_mērogošana!$D$38:$BA$38))</f>
        <v>#DIV/0!</v>
      </c>
      <c r="AL73" s="159" t="e">
        <f>AL72/SUM(SUM(Iekārtu_mērogošana!$D$23:$BA$23,Iekārtu_mērogošana!$D$38:$BA$38))</f>
        <v>#DIV/0!</v>
      </c>
      <c r="AM73" s="159" t="e">
        <f>AM72/SUM(SUM(Iekārtu_mērogošana!$D$23:$BA$23,Iekārtu_mērogošana!$D$38:$BA$38))</f>
        <v>#DIV/0!</v>
      </c>
      <c r="AN73" s="159" t="e">
        <f>AN72/SUM(SUM(Iekārtu_mērogošana!$D$23:$BA$23,Iekārtu_mērogošana!$D$38:$BA$38))</f>
        <v>#DIV/0!</v>
      </c>
      <c r="AO73" s="159" t="e">
        <f>AO72/SUM(SUM(Iekārtu_mērogošana!$D$23:$BA$23,Iekārtu_mērogošana!$D$38:$BA$38))</f>
        <v>#DIV/0!</v>
      </c>
      <c r="AP73" s="159" t="e">
        <f>AP72/SUM(SUM(Iekārtu_mērogošana!$D$23:$BA$23,Iekārtu_mērogošana!$D$38:$BA$38))</f>
        <v>#DIV/0!</v>
      </c>
      <c r="AQ73" s="159" t="e">
        <f>AQ72/SUM(SUM(Iekārtu_mērogošana!$D$23:$BA$23,Iekārtu_mērogošana!$D$38:$BA$38))</f>
        <v>#DIV/0!</v>
      </c>
      <c r="AR73" s="159" t="e">
        <f>AR72/SUM(SUM(Iekārtu_mērogošana!$D$23:$BA$23,Iekārtu_mērogošana!$D$38:$BA$38))</f>
        <v>#DIV/0!</v>
      </c>
      <c r="AS73" s="159" t="e">
        <f>AS72/SUM(SUM(Iekārtu_mērogošana!$D$23:$BA$23,Iekārtu_mērogošana!$D$38:$BA$38))</f>
        <v>#DIV/0!</v>
      </c>
      <c r="AT73" s="159" t="e">
        <f>AT72/SUM(SUM(Iekārtu_mērogošana!$D$23:$BA$23,Iekārtu_mērogošana!$D$38:$BA$38))</f>
        <v>#DIV/0!</v>
      </c>
      <c r="AU73" s="159" t="e">
        <f>AU72/SUM(SUM(Iekārtu_mērogošana!$D$23:$BA$23,Iekārtu_mērogošana!$D$38:$BA$38))</f>
        <v>#DIV/0!</v>
      </c>
      <c r="AV73" s="159" t="e">
        <f>AV72/SUM(SUM(Iekārtu_mērogošana!$D$23:$BA$23,Iekārtu_mērogošana!$D$38:$BA$38))</f>
        <v>#DIV/0!</v>
      </c>
      <c r="AW73" s="159" t="e">
        <f>AW72/SUM(SUM(Iekārtu_mērogošana!$D$23:$BA$23,Iekārtu_mērogošana!$D$38:$BA$38))</f>
        <v>#DIV/0!</v>
      </c>
      <c r="AX73" s="159" t="e">
        <f>AX72/SUM(SUM(Iekārtu_mērogošana!$D$23:$BA$23,Iekārtu_mērogošana!$D$38:$BA$38))</f>
        <v>#DIV/0!</v>
      </c>
      <c r="AY73" s="159" t="e">
        <f>AY72/SUM(SUM(Iekārtu_mērogošana!$D$23:$BA$23,Iekārtu_mērogošana!$D$38:$BA$38))</f>
        <v>#DIV/0!</v>
      </c>
      <c r="AZ73" s="159" t="e">
        <f>AZ72/SUM(SUM(Iekārtu_mērogošana!$D$23:$BA$23,Iekārtu_mērogošana!$D$38:$BA$38))</f>
        <v>#DIV/0!</v>
      </c>
      <c r="BA73" s="159" t="e">
        <f>BA72/SUM(SUM(Iekārtu_mērogošana!$D$23:$BA$23,Iekārtu_mērogošana!$D$38:$BA$38))</f>
        <v>#DIV/0!</v>
      </c>
      <c r="BB73" s="159" t="e">
        <f>BB72/SUM(SUM(Iekārtu_mērogošana!$D$23:$BA$23,Iekārtu_mērogošana!$D$38:$BA$38))</f>
        <v>#DIV/0!</v>
      </c>
      <c r="BC73" s="159" t="e">
        <f>BC72/SUM(SUM(Iekārtu_mērogošana!$D$23:$BA$23,Iekārtu_mērogošana!$D$38:$BA$38))</f>
        <v>#DIV/0!</v>
      </c>
      <c r="BD73" s="159" t="e">
        <f>BD72/SUM(SUM(Iekārtu_mērogošana!$D$23:$BA$23,Iekārtu_mērogošana!$D$38:$BA$38))</f>
        <v>#DIV/0!</v>
      </c>
      <c r="BE73" s="159" t="e">
        <f>BE72/SUM(SUM(Iekārtu_mērogošana!$D$23:$BA$23,Iekārtu_mērogošana!$D$38:$BA$38))</f>
        <v>#DIV/0!</v>
      </c>
      <c r="BF73" s="159" t="e">
        <f>BF72/SUM(SUM(Iekārtu_mērogošana!$D$23:$BA$23,Iekārtu_mērogošana!$D$38:$BA$38))</f>
        <v>#DIV/0!</v>
      </c>
    </row>
    <row r="74" spans="2:58" s="113" customFormat="1">
      <c r="E74" s="240" t="s">
        <v>882</v>
      </c>
      <c r="F74" s="245"/>
      <c r="G74" s="240"/>
      <c r="H74" s="240"/>
      <c r="I74" s="230">
        <f>IFERROR((I$9)/(1-(1/(1+I$9)^Datu_ievade!$E$262)),0)</f>
        <v>0</v>
      </c>
      <c r="J74" s="230">
        <f>IFERROR((J$9)/(1-(1/(1+J$9)^Datu_ievade!$E$262)),0)</f>
        <v>0</v>
      </c>
      <c r="K74" s="230">
        <f>IFERROR((K$9)/(1-(1/(1+K$9)^Datu_ievade!$E$262)),0)</f>
        <v>0</v>
      </c>
      <c r="L74" s="230">
        <f>IFERROR((L$9)/(1-(1/(1+L$9)^Datu_ievade!$E$262)),0)</f>
        <v>0</v>
      </c>
      <c r="M74" s="230">
        <f>IFERROR((M$9)/(1-(1/(1+M$9)^Datu_ievade!$E$262)),0)</f>
        <v>0</v>
      </c>
      <c r="N74" s="230">
        <f>IFERROR((N$9)/(1-(1/(1+N$9)^Datu_ievade!$E$262)),0)</f>
        <v>0</v>
      </c>
      <c r="O74" s="230">
        <f>IFERROR((O$9)/(1-(1/(1+O$9)^Datu_ievade!$E$262)),0)</f>
        <v>0</v>
      </c>
      <c r="P74" s="230">
        <f>IFERROR((P$9)/(1-(1/(1+P$9)^Datu_ievade!$E$262)),0)</f>
        <v>0</v>
      </c>
      <c r="Q74" s="230">
        <f>IFERROR((Q$9)/(1-(1/(1+Q$9)^Datu_ievade!$E$262)),0)</f>
        <v>0</v>
      </c>
      <c r="R74" s="230">
        <f>IFERROR((R$9)/(1-(1/(1+R$9)^Datu_ievade!$E$262)),0)</f>
        <v>0</v>
      </c>
      <c r="S74" s="230">
        <f>IFERROR((S$9)/(1-(1/(1+S$9)^Datu_ievade!$E$262)),0)</f>
        <v>0</v>
      </c>
      <c r="T74" s="230">
        <f>IFERROR((T$9)/(1-(1/(1+T$9)^Datu_ievade!$E$262)),0)</f>
        <v>0</v>
      </c>
      <c r="U74" s="230">
        <f>IFERROR((U$9)/(1-(1/(1+U$9)^Datu_ievade!$E$262)),0)</f>
        <v>0</v>
      </c>
      <c r="V74" s="230">
        <f>IFERROR((V$9)/(1-(1/(1+V$9)^Datu_ievade!$E$262)),0)</f>
        <v>0</v>
      </c>
      <c r="W74" s="230">
        <f>IFERROR((W$9)/(1-(1/(1+W$9)^Datu_ievade!$E$262)),0)</f>
        <v>0</v>
      </c>
      <c r="X74" s="230">
        <f>IFERROR((X$9)/(1-(1/(1+X$9)^Datu_ievade!$E$262)),0)</f>
        <v>0</v>
      </c>
      <c r="Y74" s="230">
        <f>IFERROR((Y$9)/(1-(1/(1+Y$9)^Datu_ievade!$E$262)),0)</f>
        <v>0</v>
      </c>
      <c r="Z74" s="230">
        <f>IFERROR((Z$9)/(1-(1/(1+Z$9)^Datu_ievade!$E$262)),0)</f>
        <v>0</v>
      </c>
      <c r="AA74" s="230">
        <f>IFERROR((AA$9)/(1-(1/(1+AA$9)^Datu_ievade!$E$262)),0)</f>
        <v>0</v>
      </c>
      <c r="AB74" s="230">
        <f>IFERROR((AB$9)/(1-(1/(1+AB$9)^Datu_ievade!$E$262)),0)</f>
        <v>0</v>
      </c>
      <c r="AC74" s="230">
        <f>IFERROR((AC$9)/(1-(1/(1+AC$9)^Datu_ievade!$E$262)),0)</f>
        <v>0</v>
      </c>
      <c r="AD74" s="230">
        <f>IFERROR((AD$9)/(1-(1/(1+AD$9)^Datu_ievade!$E$262)),0)</f>
        <v>0</v>
      </c>
      <c r="AE74" s="230">
        <f>IFERROR((AE$9)/(1-(1/(1+AE$9)^Datu_ievade!$E$262)),0)</f>
        <v>0</v>
      </c>
      <c r="AF74" s="230">
        <f>IFERROR((AF$9)/(1-(1/(1+AF$9)^Datu_ievade!$E$262)),0)</f>
        <v>0</v>
      </c>
      <c r="AG74" s="230">
        <f>IFERROR((AG$9)/(1-(1/(1+AG$9)^Datu_ievade!$E$262)),0)</f>
        <v>0</v>
      </c>
      <c r="AH74" s="230">
        <f>IFERROR((AH$9)/(1-(1/(1+AH$9)^Datu_ievade!$E$262)),0)</f>
        <v>0</v>
      </c>
      <c r="AI74" s="230">
        <f>IFERROR((AI$9)/(1-(1/(1+AI$9)^Datu_ievade!$E$262)),0)</f>
        <v>0</v>
      </c>
      <c r="AJ74" s="230">
        <f>IFERROR((AJ$9)/(1-(1/(1+AJ$9)^Datu_ievade!$E$262)),0)</f>
        <v>0</v>
      </c>
      <c r="AK74" s="230">
        <f>IFERROR((AK$9)/(1-(1/(1+AK$9)^Datu_ievade!$E$262)),0)</f>
        <v>0</v>
      </c>
      <c r="AL74" s="230">
        <f>IFERROR((AL$9)/(1-(1/(1+AL$9)^Datu_ievade!$E$262)),0)</f>
        <v>0</v>
      </c>
      <c r="AM74" s="230">
        <f>IFERROR((AM$9)/(1-(1/(1+AM$9)^Datu_ievade!$E$262)),0)</f>
        <v>0</v>
      </c>
      <c r="AN74" s="230">
        <f>IFERROR((AN$9)/(1-(1/(1+AN$9)^Datu_ievade!$E$262)),0)</f>
        <v>0</v>
      </c>
      <c r="AO74" s="230">
        <f>IFERROR((AO$9)/(1-(1/(1+AO$9)^Datu_ievade!$E$262)),0)</f>
        <v>0</v>
      </c>
      <c r="AP74" s="230">
        <f>IFERROR((AP$9)/(1-(1/(1+AP$9)^Datu_ievade!$E$262)),0)</f>
        <v>0</v>
      </c>
      <c r="AQ74" s="230">
        <f>IFERROR((AQ$9)/(1-(1/(1+AQ$9)^Datu_ievade!$E$262)),0)</f>
        <v>0</v>
      </c>
      <c r="AR74" s="230">
        <f>IFERROR((AR$9)/(1-(1/(1+AR$9)^Datu_ievade!$E$262)),0)</f>
        <v>0</v>
      </c>
      <c r="AS74" s="230">
        <f>IFERROR((AS$9)/(1-(1/(1+AS$9)^Datu_ievade!$E$262)),0)</f>
        <v>0</v>
      </c>
      <c r="AT74" s="230">
        <f>IFERROR((AT$9)/(1-(1/(1+AT$9)^Datu_ievade!$E$262)),0)</f>
        <v>0</v>
      </c>
      <c r="AU74" s="230">
        <f>IFERROR((AU$9)/(1-(1/(1+AU$9)^Datu_ievade!$E$262)),0)</f>
        <v>0</v>
      </c>
      <c r="AV74" s="230">
        <f>IFERROR((AV$9)/(1-(1/(1+AV$9)^Datu_ievade!$E$262)),0)</f>
        <v>0</v>
      </c>
      <c r="AW74" s="230">
        <f>IFERROR((AW$9)/(1-(1/(1+AW$9)^Datu_ievade!$E$262)),0)</f>
        <v>0</v>
      </c>
      <c r="AX74" s="230">
        <f>IFERROR((AX$9)/(1-(1/(1+AX$9)^Datu_ievade!$E$262)),0)</f>
        <v>0</v>
      </c>
      <c r="AY74" s="230">
        <f>IFERROR((AY$9)/(1-(1/(1+AY$9)^Datu_ievade!$E$262)),0)</f>
        <v>0</v>
      </c>
      <c r="AZ74" s="230">
        <f>IFERROR((AZ$9)/(1-(1/(1+AZ$9)^Datu_ievade!$E$262)),0)</f>
        <v>0</v>
      </c>
      <c r="BA74" s="230">
        <f>IFERROR((BA$9)/(1-(1/(1+BA$9)^Datu_ievade!$E$262)),0)</f>
        <v>0</v>
      </c>
      <c r="BB74" s="230">
        <f>IFERROR((BB$9)/(1-(1/(1+BB$9)^Datu_ievade!$E$262)),0)</f>
        <v>0</v>
      </c>
      <c r="BC74" s="230">
        <f>IFERROR((BC$9)/(1-(1/(1+BC$9)^Datu_ievade!$E$262)),0)</f>
        <v>0</v>
      </c>
      <c r="BD74" s="230">
        <f>IFERROR((BD$9)/(1-(1/(1+BD$9)^Datu_ievade!$E$262)),0)</f>
        <v>0</v>
      </c>
      <c r="BE74" s="230">
        <f>IFERROR((BE$9)/(1-(1/(1+BE$9)^Datu_ievade!$E$262)),0)</f>
        <v>0</v>
      </c>
      <c r="BF74" s="230">
        <f>IFERROR((BF$9)/(1-(1/(1+BF$9)^Datu_ievade!$E$262)),0)</f>
        <v>0</v>
      </c>
    </row>
    <row r="75" spans="2:58" s="113" customFormat="1">
      <c r="E75" s="240" t="s">
        <v>875</v>
      </c>
      <c r="F75" s="109" t="s">
        <v>1</v>
      </c>
      <c r="G75" s="91"/>
      <c r="H75" s="74"/>
      <c r="I75" s="90" t="e">
        <f>I74*I73</f>
        <v>#DIV/0!</v>
      </c>
      <c r="J75" s="90" t="e">
        <f>J74*J73</f>
        <v>#DIV/0!</v>
      </c>
      <c r="K75" s="90" t="e">
        <f t="shared" ref="K75:BF75" si="111">K74*K73</f>
        <v>#DIV/0!</v>
      </c>
      <c r="L75" s="90" t="e">
        <f t="shared" si="111"/>
        <v>#DIV/0!</v>
      </c>
      <c r="M75" s="90" t="e">
        <f t="shared" si="111"/>
        <v>#DIV/0!</v>
      </c>
      <c r="N75" s="90" t="e">
        <f t="shared" si="111"/>
        <v>#DIV/0!</v>
      </c>
      <c r="O75" s="90" t="e">
        <f t="shared" si="111"/>
        <v>#DIV/0!</v>
      </c>
      <c r="P75" s="90" t="e">
        <f t="shared" si="111"/>
        <v>#DIV/0!</v>
      </c>
      <c r="Q75" s="90" t="e">
        <f t="shared" si="111"/>
        <v>#DIV/0!</v>
      </c>
      <c r="R75" s="90" t="e">
        <f t="shared" si="111"/>
        <v>#DIV/0!</v>
      </c>
      <c r="S75" s="90" t="e">
        <f t="shared" si="111"/>
        <v>#DIV/0!</v>
      </c>
      <c r="T75" s="90" t="e">
        <f t="shared" si="111"/>
        <v>#DIV/0!</v>
      </c>
      <c r="U75" s="90" t="e">
        <f t="shared" si="111"/>
        <v>#DIV/0!</v>
      </c>
      <c r="V75" s="90" t="e">
        <f t="shared" si="111"/>
        <v>#DIV/0!</v>
      </c>
      <c r="W75" s="90" t="e">
        <f t="shared" si="111"/>
        <v>#DIV/0!</v>
      </c>
      <c r="X75" s="90" t="e">
        <f t="shared" si="111"/>
        <v>#DIV/0!</v>
      </c>
      <c r="Y75" s="90" t="e">
        <f t="shared" si="111"/>
        <v>#DIV/0!</v>
      </c>
      <c r="Z75" s="90" t="e">
        <f t="shared" si="111"/>
        <v>#DIV/0!</v>
      </c>
      <c r="AA75" s="90" t="e">
        <f t="shared" si="111"/>
        <v>#DIV/0!</v>
      </c>
      <c r="AB75" s="90" t="e">
        <f t="shared" si="111"/>
        <v>#DIV/0!</v>
      </c>
      <c r="AC75" s="90" t="e">
        <f t="shared" si="111"/>
        <v>#DIV/0!</v>
      </c>
      <c r="AD75" s="90" t="e">
        <f t="shared" si="111"/>
        <v>#DIV/0!</v>
      </c>
      <c r="AE75" s="90" t="e">
        <f t="shared" si="111"/>
        <v>#DIV/0!</v>
      </c>
      <c r="AF75" s="90" t="e">
        <f t="shared" si="111"/>
        <v>#DIV/0!</v>
      </c>
      <c r="AG75" s="90" t="e">
        <f t="shared" si="111"/>
        <v>#DIV/0!</v>
      </c>
      <c r="AH75" s="90" t="e">
        <f t="shared" si="111"/>
        <v>#DIV/0!</v>
      </c>
      <c r="AI75" s="90" t="e">
        <f t="shared" si="111"/>
        <v>#DIV/0!</v>
      </c>
      <c r="AJ75" s="90" t="e">
        <f t="shared" si="111"/>
        <v>#DIV/0!</v>
      </c>
      <c r="AK75" s="90" t="e">
        <f t="shared" si="111"/>
        <v>#DIV/0!</v>
      </c>
      <c r="AL75" s="90" t="e">
        <f t="shared" si="111"/>
        <v>#DIV/0!</v>
      </c>
      <c r="AM75" s="90" t="e">
        <f t="shared" si="111"/>
        <v>#DIV/0!</v>
      </c>
      <c r="AN75" s="90" t="e">
        <f t="shared" si="111"/>
        <v>#DIV/0!</v>
      </c>
      <c r="AO75" s="90" t="e">
        <f t="shared" si="111"/>
        <v>#DIV/0!</v>
      </c>
      <c r="AP75" s="90" t="e">
        <f t="shared" si="111"/>
        <v>#DIV/0!</v>
      </c>
      <c r="AQ75" s="90" t="e">
        <f t="shared" si="111"/>
        <v>#DIV/0!</v>
      </c>
      <c r="AR75" s="90" t="e">
        <f t="shared" si="111"/>
        <v>#DIV/0!</v>
      </c>
      <c r="AS75" s="90" t="e">
        <f t="shared" si="111"/>
        <v>#DIV/0!</v>
      </c>
      <c r="AT75" s="90" t="e">
        <f t="shared" si="111"/>
        <v>#DIV/0!</v>
      </c>
      <c r="AU75" s="90" t="e">
        <f t="shared" si="111"/>
        <v>#DIV/0!</v>
      </c>
      <c r="AV75" s="90" t="e">
        <f t="shared" si="111"/>
        <v>#DIV/0!</v>
      </c>
      <c r="AW75" s="90" t="e">
        <f t="shared" si="111"/>
        <v>#DIV/0!</v>
      </c>
      <c r="AX75" s="90" t="e">
        <f t="shared" si="111"/>
        <v>#DIV/0!</v>
      </c>
      <c r="AY75" s="90" t="e">
        <f t="shared" si="111"/>
        <v>#DIV/0!</v>
      </c>
      <c r="AZ75" s="90" t="e">
        <f t="shared" si="111"/>
        <v>#DIV/0!</v>
      </c>
      <c r="BA75" s="90" t="e">
        <f t="shared" si="111"/>
        <v>#DIV/0!</v>
      </c>
      <c r="BB75" s="90" t="e">
        <f t="shared" si="111"/>
        <v>#DIV/0!</v>
      </c>
      <c r="BC75" s="90" t="e">
        <f t="shared" si="111"/>
        <v>#DIV/0!</v>
      </c>
      <c r="BD75" s="90" t="e">
        <f t="shared" si="111"/>
        <v>#DIV/0!</v>
      </c>
      <c r="BE75" s="90" t="e">
        <f t="shared" si="111"/>
        <v>#DIV/0!</v>
      </c>
      <c r="BF75" s="90" t="e">
        <f t="shared" si="111"/>
        <v>#DIV/0!</v>
      </c>
    </row>
    <row r="76" spans="2:58" s="113" customFormat="1">
      <c r="E76" s="105"/>
      <c r="F76" s="109"/>
      <c r="G76" s="91"/>
      <c r="H76" s="74"/>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A76" s="105"/>
      <c r="BB76" s="105"/>
      <c r="BC76" s="105"/>
      <c r="BD76" s="105"/>
      <c r="BE76" s="105"/>
      <c r="BF76" s="105"/>
    </row>
    <row r="77" spans="2:58" s="105" customFormat="1">
      <c r="E77" s="240" t="s">
        <v>883</v>
      </c>
      <c r="F77" s="109" t="s">
        <v>1</v>
      </c>
      <c r="G77" s="114"/>
      <c r="H77" s="74"/>
      <c r="I77" s="90" t="e">
        <f>I75+I59</f>
        <v>#DIV/0!</v>
      </c>
      <c r="J77" s="90" t="e">
        <f>J75+J59</f>
        <v>#DIV/0!</v>
      </c>
      <c r="K77" s="90" t="e">
        <f t="shared" ref="K77:BF77" si="112">K75+K59</f>
        <v>#DIV/0!</v>
      </c>
      <c r="L77" s="90" t="e">
        <f t="shared" si="112"/>
        <v>#DIV/0!</v>
      </c>
      <c r="M77" s="90" t="e">
        <f t="shared" si="112"/>
        <v>#DIV/0!</v>
      </c>
      <c r="N77" s="90" t="e">
        <f t="shared" si="112"/>
        <v>#DIV/0!</v>
      </c>
      <c r="O77" s="90" t="e">
        <f t="shared" si="112"/>
        <v>#DIV/0!</v>
      </c>
      <c r="P77" s="90" t="e">
        <f t="shared" si="112"/>
        <v>#DIV/0!</v>
      </c>
      <c r="Q77" s="90" t="e">
        <f t="shared" si="112"/>
        <v>#DIV/0!</v>
      </c>
      <c r="R77" s="90" t="e">
        <f t="shared" si="112"/>
        <v>#DIV/0!</v>
      </c>
      <c r="S77" s="90" t="e">
        <f t="shared" si="112"/>
        <v>#DIV/0!</v>
      </c>
      <c r="T77" s="90" t="e">
        <f t="shared" si="112"/>
        <v>#DIV/0!</v>
      </c>
      <c r="U77" s="90" t="e">
        <f t="shared" si="112"/>
        <v>#DIV/0!</v>
      </c>
      <c r="V77" s="90" t="e">
        <f t="shared" si="112"/>
        <v>#DIV/0!</v>
      </c>
      <c r="W77" s="90" t="e">
        <f t="shared" si="112"/>
        <v>#DIV/0!</v>
      </c>
      <c r="X77" s="90" t="e">
        <f t="shared" si="112"/>
        <v>#DIV/0!</v>
      </c>
      <c r="Y77" s="90" t="e">
        <f t="shared" si="112"/>
        <v>#DIV/0!</v>
      </c>
      <c r="Z77" s="90" t="e">
        <f t="shared" si="112"/>
        <v>#DIV/0!</v>
      </c>
      <c r="AA77" s="90" t="e">
        <f t="shared" si="112"/>
        <v>#DIV/0!</v>
      </c>
      <c r="AB77" s="90" t="e">
        <f t="shared" si="112"/>
        <v>#DIV/0!</v>
      </c>
      <c r="AC77" s="90" t="e">
        <f t="shared" si="112"/>
        <v>#DIV/0!</v>
      </c>
      <c r="AD77" s="90" t="e">
        <f t="shared" si="112"/>
        <v>#DIV/0!</v>
      </c>
      <c r="AE77" s="90" t="e">
        <f t="shared" si="112"/>
        <v>#DIV/0!</v>
      </c>
      <c r="AF77" s="90" t="e">
        <f t="shared" si="112"/>
        <v>#DIV/0!</v>
      </c>
      <c r="AG77" s="90" t="e">
        <f t="shared" si="112"/>
        <v>#DIV/0!</v>
      </c>
      <c r="AH77" s="90" t="e">
        <f t="shared" si="112"/>
        <v>#DIV/0!</v>
      </c>
      <c r="AI77" s="90" t="e">
        <f t="shared" si="112"/>
        <v>#DIV/0!</v>
      </c>
      <c r="AJ77" s="90" t="e">
        <f t="shared" si="112"/>
        <v>#DIV/0!</v>
      </c>
      <c r="AK77" s="90" t="e">
        <f t="shared" si="112"/>
        <v>#DIV/0!</v>
      </c>
      <c r="AL77" s="90" t="e">
        <f t="shared" si="112"/>
        <v>#DIV/0!</v>
      </c>
      <c r="AM77" s="90" t="e">
        <f t="shared" si="112"/>
        <v>#DIV/0!</v>
      </c>
      <c r="AN77" s="90" t="e">
        <f t="shared" si="112"/>
        <v>#DIV/0!</v>
      </c>
      <c r="AO77" s="90" t="e">
        <f t="shared" si="112"/>
        <v>#DIV/0!</v>
      </c>
      <c r="AP77" s="90" t="e">
        <f t="shared" si="112"/>
        <v>#DIV/0!</v>
      </c>
      <c r="AQ77" s="90" t="e">
        <f t="shared" si="112"/>
        <v>#DIV/0!</v>
      </c>
      <c r="AR77" s="90" t="e">
        <f t="shared" si="112"/>
        <v>#DIV/0!</v>
      </c>
      <c r="AS77" s="90" t="e">
        <f t="shared" si="112"/>
        <v>#DIV/0!</v>
      </c>
      <c r="AT77" s="90" t="e">
        <f t="shared" si="112"/>
        <v>#DIV/0!</v>
      </c>
      <c r="AU77" s="90" t="e">
        <f t="shared" si="112"/>
        <v>#DIV/0!</v>
      </c>
      <c r="AV77" s="90" t="e">
        <f t="shared" si="112"/>
        <v>#DIV/0!</v>
      </c>
      <c r="AW77" s="90" t="e">
        <f t="shared" si="112"/>
        <v>#DIV/0!</v>
      </c>
      <c r="AX77" s="90" t="e">
        <f t="shared" si="112"/>
        <v>#DIV/0!</v>
      </c>
      <c r="AY77" s="90" t="e">
        <f t="shared" si="112"/>
        <v>#DIV/0!</v>
      </c>
      <c r="AZ77" s="90" t="e">
        <f t="shared" si="112"/>
        <v>#DIV/0!</v>
      </c>
      <c r="BA77" s="90" t="e">
        <f t="shared" si="112"/>
        <v>#DIV/0!</v>
      </c>
      <c r="BB77" s="90" t="e">
        <f t="shared" si="112"/>
        <v>#DIV/0!</v>
      </c>
      <c r="BC77" s="90" t="e">
        <f t="shared" si="112"/>
        <v>#DIV/0!</v>
      </c>
      <c r="BD77" s="90" t="e">
        <f t="shared" si="112"/>
        <v>#DIV/0!</v>
      </c>
      <c r="BE77" s="90" t="e">
        <f t="shared" si="112"/>
        <v>#DIV/0!</v>
      </c>
      <c r="BF77" s="90" t="e">
        <f t="shared" si="112"/>
        <v>#DIV/0!</v>
      </c>
    </row>
    <row r="78" spans="2:58" s="105" customFormat="1">
      <c r="F78" s="116"/>
      <c r="G78" s="114"/>
      <c r="H78" s="74"/>
    </row>
    <row r="79" spans="2:58" s="17" customFormat="1">
      <c r="B79" s="16" t="s">
        <v>757</v>
      </c>
      <c r="F79" s="50"/>
    </row>
    <row r="80" spans="2:58" s="105" customFormat="1">
      <c r="F80" s="116"/>
      <c r="G80" s="114"/>
      <c r="H80" s="74"/>
      <c r="N80" s="105" t="s">
        <v>583</v>
      </c>
      <c r="O80" s="105" t="str">
        <f>IF(ISERROR(FIND(N80,"a")),"ist A","Nein")</f>
        <v>ist A</v>
      </c>
    </row>
    <row r="81" spans="1:58">
      <c r="A81" s="161"/>
      <c r="D81" s="162" t="s">
        <v>764</v>
      </c>
      <c r="F81" s="109"/>
      <c r="G81" s="44"/>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05"/>
      <c r="AZ81" s="105"/>
      <c r="BA81" s="105"/>
      <c r="BB81" s="105"/>
      <c r="BC81" s="105"/>
      <c r="BD81" s="105"/>
      <c r="BE81" s="105"/>
      <c r="BF81" s="105"/>
    </row>
    <row r="82" spans="1:58" s="31" customFormat="1">
      <c r="A82" s="161"/>
      <c r="D82" s="62"/>
      <c r="E82" s="105" t="s">
        <v>884</v>
      </c>
      <c r="F82" s="116" t="s">
        <v>3</v>
      </c>
      <c r="I82" s="75" t="e">
        <f>IF(AND($E$1=Saraksti!$C$7,$F$1=Saraksti!$B$14),VULA_mērogošana!$AK$7,IF(Iekārtu_mērogošana!$D$73="1 Gbps",IF($F$1=Saraksti!$B$10,Iekārtu_mērogošana!$E$84*Iekārtu_mērogošana!$D$11,IF($F$1=Saraksti!$B$12,Iekārtu_mērogošana!$E$85*Iekārtu_mērogošana!$D$12,IF(OR($F$1=Saraksti!$B$11,$F$1=Saraksti!$B$13),0,""))),0))</f>
        <v>#DIV/0!</v>
      </c>
      <c r="J82" s="166" t="e">
        <f>IF(AND($E$1=Saraksti!$C$7,$F$1=Saraksti!$B$14),VULA_mērogošana!$AK$7,IF(Iekārtu_mērogošana!$D$73="1 Gbps",IF($F$1=Saraksti!$B$10,Iekārtu_mērogošana!$E$84*Iekārtu_mērogošana!$D$11,IF($F$1=Saraksti!$B$12,Iekārtu_mērogošana!$E$85*Iekārtu_mērogošana!$D$12,IF(OR($F$1=Saraksti!$B$11,$F$1=Saraksti!$B$13),0,""))),0))</f>
        <v>#DIV/0!</v>
      </c>
      <c r="K82" s="166" t="e">
        <f>IF(AND($E$1=Saraksti!$C$7,$F$1=Saraksti!$B$14),VULA_mērogošana!$AK$7,IF(Iekārtu_mērogošana!$D$73="1 Gbps",IF($F$1=Saraksti!$B$10,Iekārtu_mērogošana!$E$84*Iekārtu_mērogošana!$D$11,IF($F$1=Saraksti!$B$12,Iekārtu_mērogošana!$E$85*Iekārtu_mērogošana!$D$12,IF(OR($F$1=Saraksti!$B$11,$F$1=Saraksti!$B$13),0,""))),0))</f>
        <v>#DIV/0!</v>
      </c>
      <c r="L82" s="166" t="e">
        <f>IF(AND($E$1=Saraksti!$C$7,$F$1=Saraksti!$B$14),VULA_mērogošana!$AK$7,IF(Iekārtu_mērogošana!$D$73="1 Gbps",IF($F$1=Saraksti!$B$10,Iekārtu_mērogošana!$E$84*Iekārtu_mērogošana!$D$11,IF($F$1=Saraksti!$B$12,Iekārtu_mērogošana!$E$85*Iekārtu_mērogošana!$D$12,IF(OR($F$1=Saraksti!$B$11,$F$1=Saraksti!$B$13),0,""))),0))</f>
        <v>#DIV/0!</v>
      </c>
      <c r="M82" s="166" t="e">
        <f>IF(AND($E$1=Saraksti!$C$7,$F$1=Saraksti!$B$14),VULA_mērogošana!$AK$7,IF(Iekārtu_mērogošana!$D$73="1 Gbps",IF($F$1=Saraksti!$B$10,Iekārtu_mērogošana!$E$84*Iekārtu_mērogošana!$D$11,IF($F$1=Saraksti!$B$12,Iekārtu_mērogošana!$E$85*Iekārtu_mērogošana!$D$12,IF(OR($F$1=Saraksti!$B$11,$F$1=Saraksti!$B$13),0,""))),0))</f>
        <v>#DIV/0!</v>
      </c>
      <c r="N82" s="166" t="e">
        <f>IF(AND($E$1=Saraksti!$C$7,$F$1=Saraksti!$B$14),VULA_mērogošana!$AK$7,IF(Iekārtu_mērogošana!$D$73="1 Gbps",IF($F$1=Saraksti!$B$10,Iekārtu_mērogošana!$E$84*Iekārtu_mērogošana!$D$11,IF($F$1=Saraksti!$B$12,Iekārtu_mērogošana!$E$85*Iekārtu_mērogošana!$D$12,IF(OR($F$1=Saraksti!$B$11,$F$1=Saraksti!$B$13),0,""))),0))</f>
        <v>#DIV/0!</v>
      </c>
      <c r="O82" s="166" t="e">
        <f>IF(AND($E$1=Saraksti!$C$7,$F$1=Saraksti!$B$14),VULA_mērogošana!$AK$7,IF(Iekārtu_mērogošana!$D$73="1 Gbps",IF($F$1=Saraksti!$B$10,Iekārtu_mērogošana!$E$84*Iekārtu_mērogošana!$D$11,IF($F$1=Saraksti!$B$12,Iekārtu_mērogošana!$E$85*Iekārtu_mērogošana!$D$12,IF(OR($F$1=Saraksti!$B$11,$F$1=Saraksti!$B$13),0,""))),0))</f>
        <v>#DIV/0!</v>
      </c>
      <c r="P82" s="166" t="e">
        <f>IF(AND($E$1=Saraksti!$C$7,$F$1=Saraksti!$B$14),VULA_mērogošana!$AK$7,IF(Iekārtu_mērogošana!$D$73="1 Gbps",IF($F$1=Saraksti!$B$10,Iekārtu_mērogošana!$E$84*Iekārtu_mērogošana!$D$11,IF($F$1=Saraksti!$B$12,Iekārtu_mērogošana!$E$85*Iekārtu_mērogošana!$D$12,IF(OR($F$1=Saraksti!$B$11,$F$1=Saraksti!$B$13),0,""))),0))</f>
        <v>#DIV/0!</v>
      </c>
      <c r="Q82" s="166" t="e">
        <f>IF(AND($E$1=Saraksti!$C$7,$F$1=Saraksti!$B$14),VULA_mērogošana!$AK$7,IF(Iekārtu_mērogošana!$D$73="1 Gbps",IF($F$1=Saraksti!$B$10,Iekārtu_mērogošana!$E$84*Iekārtu_mērogošana!$D$11,IF($F$1=Saraksti!$B$12,Iekārtu_mērogošana!$E$85*Iekārtu_mērogošana!$D$12,IF(OR($F$1=Saraksti!$B$11,$F$1=Saraksti!$B$13),0,""))),0))</f>
        <v>#DIV/0!</v>
      </c>
      <c r="R82" s="166" t="e">
        <f>IF(AND($E$1=Saraksti!$C$7,$F$1=Saraksti!$B$14),VULA_mērogošana!$AK$7,IF(Iekārtu_mērogošana!$D$73="1 Gbps",IF($F$1=Saraksti!$B$10,Iekārtu_mērogošana!$E$84*Iekārtu_mērogošana!$D$11,IF($F$1=Saraksti!$B$12,Iekārtu_mērogošana!$E$85*Iekārtu_mērogošana!$D$12,IF(OR($F$1=Saraksti!$B$11,$F$1=Saraksti!$B$13),0,""))),0))</f>
        <v>#DIV/0!</v>
      </c>
      <c r="S82" s="166" t="e">
        <f>IF(AND($E$1=Saraksti!$C$7,$F$1=Saraksti!$B$14),VULA_mērogošana!$AK$7,IF(Iekārtu_mērogošana!$D$73="1 Gbps",IF($F$1=Saraksti!$B$10,Iekārtu_mērogošana!$E$84*Iekārtu_mērogošana!$D$11,IF($F$1=Saraksti!$B$12,Iekārtu_mērogošana!$E$85*Iekārtu_mērogošana!$D$12,IF(OR($F$1=Saraksti!$B$11,$F$1=Saraksti!$B$13),0,""))),0))</f>
        <v>#DIV/0!</v>
      </c>
      <c r="T82" s="166" t="e">
        <f>IF(AND($E$1=Saraksti!$C$7,$F$1=Saraksti!$B$14),VULA_mērogošana!$AK$7,IF(Iekārtu_mērogošana!$D$73="1 Gbps",IF($F$1=Saraksti!$B$10,Iekārtu_mērogošana!$E$84*Iekārtu_mērogošana!$D$11,IF($F$1=Saraksti!$B$12,Iekārtu_mērogošana!$E$85*Iekārtu_mērogošana!$D$12,IF(OR($F$1=Saraksti!$B$11,$F$1=Saraksti!$B$13),0,""))),0))</f>
        <v>#DIV/0!</v>
      </c>
      <c r="U82" s="166" t="e">
        <f>IF(AND($E$1=Saraksti!$C$7,$F$1=Saraksti!$B$14),VULA_mērogošana!$AK$7,IF(Iekārtu_mērogošana!$D$73="1 Gbps",IF($F$1=Saraksti!$B$10,Iekārtu_mērogošana!$E$84*Iekārtu_mērogošana!$D$11,IF($F$1=Saraksti!$B$12,Iekārtu_mērogošana!$E$85*Iekārtu_mērogošana!$D$12,IF(OR($F$1=Saraksti!$B$11,$F$1=Saraksti!$B$13),0,""))),0))</f>
        <v>#DIV/0!</v>
      </c>
      <c r="V82" s="166" t="e">
        <f>IF(AND($E$1=Saraksti!$C$7,$F$1=Saraksti!$B$14),VULA_mērogošana!$AK$7,IF(Iekārtu_mērogošana!$D$73="1 Gbps",IF($F$1=Saraksti!$B$10,Iekārtu_mērogošana!$E$84*Iekārtu_mērogošana!$D$11,IF($F$1=Saraksti!$B$12,Iekārtu_mērogošana!$E$85*Iekārtu_mērogošana!$D$12,IF(OR($F$1=Saraksti!$B$11,$F$1=Saraksti!$B$13),0,""))),0))</f>
        <v>#DIV/0!</v>
      </c>
      <c r="W82" s="166" t="e">
        <f>IF(AND($E$1=Saraksti!$C$7,$F$1=Saraksti!$B$14),VULA_mērogošana!$AK$7,IF(Iekārtu_mērogošana!$D$73="1 Gbps",IF($F$1=Saraksti!$B$10,Iekārtu_mērogošana!$E$84*Iekārtu_mērogošana!$D$11,IF($F$1=Saraksti!$B$12,Iekārtu_mērogošana!$E$85*Iekārtu_mērogošana!$D$12,IF(OR($F$1=Saraksti!$B$11,$F$1=Saraksti!$B$13),0,""))),0))</f>
        <v>#DIV/0!</v>
      </c>
      <c r="X82" s="166" t="e">
        <f>IF(AND($E$1=Saraksti!$C$7,$F$1=Saraksti!$B$14),VULA_mērogošana!$AK$7,IF(Iekārtu_mērogošana!$D$73="1 Gbps",IF($F$1=Saraksti!$B$10,Iekārtu_mērogošana!$E$84*Iekārtu_mērogošana!$D$11,IF($F$1=Saraksti!$B$12,Iekārtu_mērogošana!$E$85*Iekārtu_mērogošana!$D$12,IF(OR($F$1=Saraksti!$B$11,$F$1=Saraksti!$B$13),0,""))),0))</f>
        <v>#DIV/0!</v>
      </c>
      <c r="Y82" s="166" t="e">
        <f>IF(AND($E$1=Saraksti!$C$7,$F$1=Saraksti!$B$14),VULA_mērogošana!$AK$7,IF(Iekārtu_mērogošana!$D$73="1 Gbps",IF($F$1=Saraksti!$B$10,Iekārtu_mērogošana!$E$84*Iekārtu_mērogošana!$D$11,IF($F$1=Saraksti!$B$12,Iekārtu_mērogošana!$E$85*Iekārtu_mērogošana!$D$12,IF(OR($F$1=Saraksti!$B$11,$F$1=Saraksti!$B$13),0,""))),0))</f>
        <v>#DIV/0!</v>
      </c>
      <c r="Z82" s="166" t="e">
        <f>IF(AND($E$1=Saraksti!$C$7,$F$1=Saraksti!$B$14),VULA_mērogošana!$AK$7,IF(Iekārtu_mērogošana!$D$73="1 Gbps",IF($F$1=Saraksti!$B$10,Iekārtu_mērogošana!$E$84*Iekārtu_mērogošana!$D$11,IF($F$1=Saraksti!$B$12,Iekārtu_mērogošana!$E$85*Iekārtu_mērogošana!$D$12,IF(OR($F$1=Saraksti!$B$11,$F$1=Saraksti!$B$13),0,""))),0))</f>
        <v>#DIV/0!</v>
      </c>
      <c r="AA82" s="166" t="e">
        <f>IF(AND($E$1=Saraksti!$C$7,$F$1=Saraksti!$B$14),VULA_mērogošana!$AK$7,IF(Iekārtu_mērogošana!$D$73="1 Gbps",IF($F$1=Saraksti!$B$10,Iekārtu_mērogošana!$E$84*Iekārtu_mērogošana!$D$11,IF($F$1=Saraksti!$B$12,Iekārtu_mērogošana!$E$85*Iekārtu_mērogošana!$D$12,IF(OR($F$1=Saraksti!$B$11,$F$1=Saraksti!$B$13),0,""))),0))</f>
        <v>#DIV/0!</v>
      </c>
      <c r="AB82" s="166" t="e">
        <f>IF(AND($E$1=Saraksti!$C$7,$F$1=Saraksti!$B$14),VULA_mērogošana!$AK$7,IF(Iekārtu_mērogošana!$D$73="1 Gbps",IF($F$1=Saraksti!$B$10,Iekārtu_mērogošana!$E$84*Iekārtu_mērogošana!$D$11,IF($F$1=Saraksti!$B$12,Iekārtu_mērogošana!$E$85*Iekārtu_mērogošana!$D$12,IF(OR($F$1=Saraksti!$B$11,$F$1=Saraksti!$B$13),0,""))),0))</f>
        <v>#DIV/0!</v>
      </c>
      <c r="AC82" s="166" t="e">
        <f>IF(AND($E$1=Saraksti!$C$7,$F$1=Saraksti!$B$14),VULA_mērogošana!$AK$7,IF(Iekārtu_mērogošana!$D$73="1 Gbps",IF($F$1=Saraksti!$B$10,Iekārtu_mērogošana!$E$84*Iekārtu_mērogošana!$D$11,IF($F$1=Saraksti!$B$12,Iekārtu_mērogošana!$E$85*Iekārtu_mērogošana!$D$12,IF(OR($F$1=Saraksti!$B$11,$F$1=Saraksti!$B$13),0,""))),0))</f>
        <v>#DIV/0!</v>
      </c>
      <c r="AD82" s="166" t="e">
        <f>IF(AND($E$1=Saraksti!$C$7,$F$1=Saraksti!$B$14),VULA_mērogošana!$AK$7,IF(Iekārtu_mērogošana!$D$73="1 Gbps",IF($F$1=Saraksti!$B$10,Iekārtu_mērogošana!$E$84*Iekārtu_mērogošana!$D$11,IF($F$1=Saraksti!$B$12,Iekārtu_mērogošana!$E$85*Iekārtu_mērogošana!$D$12,IF(OR($F$1=Saraksti!$B$11,$F$1=Saraksti!$B$13),0,""))),0))</f>
        <v>#DIV/0!</v>
      </c>
      <c r="AE82" s="166" t="e">
        <f>IF(AND($E$1=Saraksti!$C$7,$F$1=Saraksti!$B$14),VULA_mērogošana!$AK$7,IF(Iekārtu_mērogošana!$D$73="1 Gbps",IF($F$1=Saraksti!$B$10,Iekārtu_mērogošana!$E$84*Iekārtu_mērogošana!$D$11,IF($F$1=Saraksti!$B$12,Iekārtu_mērogošana!$E$85*Iekārtu_mērogošana!$D$12,IF(OR($F$1=Saraksti!$B$11,$F$1=Saraksti!$B$13),0,""))),0))</f>
        <v>#DIV/0!</v>
      </c>
      <c r="AF82" s="166" t="e">
        <f>IF(AND($E$1=Saraksti!$C$7,$F$1=Saraksti!$B$14),VULA_mērogošana!$AK$7,IF(Iekārtu_mērogošana!$D$73="1 Gbps",IF($F$1=Saraksti!$B$10,Iekārtu_mērogošana!$E$84*Iekārtu_mērogošana!$D$11,IF($F$1=Saraksti!$B$12,Iekārtu_mērogošana!$E$85*Iekārtu_mērogošana!$D$12,IF(OR($F$1=Saraksti!$B$11,$F$1=Saraksti!$B$13),0,""))),0))</f>
        <v>#DIV/0!</v>
      </c>
      <c r="AG82" s="166" t="e">
        <f>IF(AND($E$1=Saraksti!$C$7,$F$1=Saraksti!$B$14),VULA_mērogošana!$AK$7,IF(Iekārtu_mērogošana!$D$73="1 Gbps",IF($F$1=Saraksti!$B$10,Iekārtu_mērogošana!$E$84*Iekārtu_mērogošana!$D$11,IF($F$1=Saraksti!$B$12,Iekārtu_mērogošana!$E$85*Iekārtu_mērogošana!$D$12,IF(OR($F$1=Saraksti!$B$11,$F$1=Saraksti!$B$13),0,""))),0))</f>
        <v>#DIV/0!</v>
      </c>
      <c r="AH82" s="166" t="e">
        <f>IF(AND($E$1=Saraksti!$C$7,$F$1=Saraksti!$B$14),VULA_mērogošana!$AK$7,IF(Iekārtu_mērogošana!$D$73="1 Gbps",IF($F$1=Saraksti!$B$10,Iekārtu_mērogošana!$E$84*Iekārtu_mērogošana!$D$11,IF($F$1=Saraksti!$B$12,Iekārtu_mērogošana!$E$85*Iekārtu_mērogošana!$D$12,IF(OR($F$1=Saraksti!$B$11,$F$1=Saraksti!$B$13),0,""))),0))</f>
        <v>#DIV/0!</v>
      </c>
      <c r="AI82" s="166" t="e">
        <f>IF(AND($E$1=Saraksti!$C$7,$F$1=Saraksti!$B$14),VULA_mērogošana!$AK$7,IF(Iekārtu_mērogošana!$D$73="1 Gbps",IF($F$1=Saraksti!$B$10,Iekārtu_mērogošana!$E$84*Iekārtu_mērogošana!$D$11,IF($F$1=Saraksti!$B$12,Iekārtu_mērogošana!$E$85*Iekārtu_mērogošana!$D$12,IF(OR($F$1=Saraksti!$B$11,$F$1=Saraksti!$B$13),0,""))),0))</f>
        <v>#DIV/0!</v>
      </c>
      <c r="AJ82" s="166" t="e">
        <f>IF(AND($E$1=Saraksti!$C$7,$F$1=Saraksti!$B$14),VULA_mērogošana!$AK$7,IF(Iekārtu_mērogošana!$D$73="1 Gbps",IF($F$1=Saraksti!$B$10,Iekārtu_mērogošana!$E$84*Iekārtu_mērogošana!$D$11,IF($F$1=Saraksti!$B$12,Iekārtu_mērogošana!$E$85*Iekārtu_mērogošana!$D$12,IF(OR($F$1=Saraksti!$B$11,$F$1=Saraksti!$B$13),0,""))),0))</f>
        <v>#DIV/0!</v>
      </c>
      <c r="AK82" s="166" t="e">
        <f>IF(AND($E$1=Saraksti!$C$7,$F$1=Saraksti!$B$14),VULA_mērogošana!$AK$7,IF(Iekārtu_mērogošana!$D$73="1 Gbps",IF($F$1=Saraksti!$B$10,Iekārtu_mērogošana!$E$84*Iekārtu_mērogošana!$D$11,IF($F$1=Saraksti!$B$12,Iekārtu_mērogošana!$E$85*Iekārtu_mērogošana!$D$12,IF(OR($F$1=Saraksti!$B$11,$F$1=Saraksti!$B$13),0,""))),0))</f>
        <v>#DIV/0!</v>
      </c>
      <c r="AL82" s="166" t="e">
        <f>IF(AND($E$1=Saraksti!$C$7,$F$1=Saraksti!$B$14),VULA_mērogošana!$AK$7,IF(Iekārtu_mērogošana!$D$73="1 Gbps",IF($F$1=Saraksti!$B$10,Iekārtu_mērogošana!$E$84*Iekārtu_mērogošana!$D$11,IF($F$1=Saraksti!$B$12,Iekārtu_mērogošana!$E$85*Iekārtu_mērogošana!$D$12,IF(OR($F$1=Saraksti!$B$11,$F$1=Saraksti!$B$13),0,""))),0))</f>
        <v>#DIV/0!</v>
      </c>
      <c r="AM82" s="166" t="e">
        <f>IF(AND($E$1=Saraksti!$C$7,$F$1=Saraksti!$B$14),VULA_mērogošana!$AK$7,IF(Iekārtu_mērogošana!$D$73="1 Gbps",IF($F$1=Saraksti!$B$10,Iekārtu_mērogošana!$E$84*Iekārtu_mērogošana!$D$11,IF($F$1=Saraksti!$B$12,Iekārtu_mērogošana!$E$85*Iekārtu_mērogošana!$D$12,IF(OR($F$1=Saraksti!$B$11,$F$1=Saraksti!$B$13),0,""))),0))</f>
        <v>#DIV/0!</v>
      </c>
      <c r="AN82" s="166" t="e">
        <f>IF(AND($E$1=Saraksti!$C$7,$F$1=Saraksti!$B$14),VULA_mērogošana!$AK$7,IF(Iekārtu_mērogošana!$D$73="1 Gbps",IF($F$1=Saraksti!$B$10,Iekārtu_mērogošana!$E$84*Iekārtu_mērogošana!$D$11,IF($F$1=Saraksti!$B$12,Iekārtu_mērogošana!$E$85*Iekārtu_mērogošana!$D$12,IF(OR($F$1=Saraksti!$B$11,$F$1=Saraksti!$B$13),0,""))),0))</f>
        <v>#DIV/0!</v>
      </c>
      <c r="AO82" s="166" t="e">
        <f>IF(AND($E$1=Saraksti!$C$7,$F$1=Saraksti!$B$14),VULA_mērogošana!$AK$7,IF(Iekārtu_mērogošana!$D$73="1 Gbps",IF($F$1=Saraksti!$B$10,Iekārtu_mērogošana!$E$84*Iekārtu_mērogošana!$D$11,IF($F$1=Saraksti!$B$12,Iekārtu_mērogošana!$E$85*Iekārtu_mērogošana!$D$12,IF(OR($F$1=Saraksti!$B$11,$F$1=Saraksti!$B$13),0,""))),0))</f>
        <v>#DIV/0!</v>
      </c>
      <c r="AP82" s="166" t="e">
        <f>IF(AND($E$1=Saraksti!$C$7,$F$1=Saraksti!$B$14),VULA_mērogošana!$AK$7,IF(Iekārtu_mērogošana!$D$73="1 Gbps",IF($F$1=Saraksti!$B$10,Iekārtu_mērogošana!$E$84*Iekārtu_mērogošana!$D$11,IF($F$1=Saraksti!$B$12,Iekārtu_mērogošana!$E$85*Iekārtu_mērogošana!$D$12,IF(OR($F$1=Saraksti!$B$11,$F$1=Saraksti!$B$13),0,""))),0))</f>
        <v>#DIV/0!</v>
      </c>
      <c r="AQ82" s="166" t="e">
        <f>IF(AND($E$1=Saraksti!$C$7,$F$1=Saraksti!$B$14),VULA_mērogošana!$AK$7,IF(Iekārtu_mērogošana!$D$73="1 Gbps",IF($F$1=Saraksti!$B$10,Iekārtu_mērogošana!$E$84*Iekārtu_mērogošana!$D$11,IF($F$1=Saraksti!$B$12,Iekārtu_mērogošana!$E$85*Iekārtu_mērogošana!$D$12,IF(OR($F$1=Saraksti!$B$11,$F$1=Saraksti!$B$13),0,""))),0))</f>
        <v>#DIV/0!</v>
      </c>
      <c r="AR82" s="166" t="e">
        <f>IF(AND($E$1=Saraksti!$C$7,$F$1=Saraksti!$B$14),VULA_mērogošana!$AK$7,IF(Iekārtu_mērogošana!$D$73="1 Gbps",IF($F$1=Saraksti!$B$10,Iekārtu_mērogošana!$E$84*Iekārtu_mērogošana!$D$11,IF($F$1=Saraksti!$B$12,Iekārtu_mērogošana!$E$85*Iekārtu_mērogošana!$D$12,IF(OR($F$1=Saraksti!$B$11,$F$1=Saraksti!$B$13),0,""))),0))</f>
        <v>#DIV/0!</v>
      </c>
      <c r="AS82" s="166" t="e">
        <f>IF(AND($E$1=Saraksti!$C$7,$F$1=Saraksti!$B$14),VULA_mērogošana!$AK$7,IF(Iekārtu_mērogošana!$D$73="1 Gbps",IF($F$1=Saraksti!$B$10,Iekārtu_mērogošana!$E$84*Iekārtu_mērogošana!$D$11,IF($F$1=Saraksti!$B$12,Iekārtu_mērogošana!$E$85*Iekārtu_mērogošana!$D$12,IF(OR($F$1=Saraksti!$B$11,$F$1=Saraksti!$B$13),0,""))),0))</f>
        <v>#DIV/0!</v>
      </c>
      <c r="AT82" s="166" t="e">
        <f>IF(AND($E$1=Saraksti!$C$7,$F$1=Saraksti!$B$14),VULA_mērogošana!$AK$7,IF(Iekārtu_mērogošana!$D$73="1 Gbps",IF($F$1=Saraksti!$B$10,Iekārtu_mērogošana!$E$84*Iekārtu_mērogošana!$D$11,IF($F$1=Saraksti!$B$12,Iekārtu_mērogošana!$E$85*Iekārtu_mērogošana!$D$12,IF(OR($F$1=Saraksti!$B$11,$F$1=Saraksti!$B$13),0,""))),0))</f>
        <v>#DIV/0!</v>
      </c>
      <c r="AU82" s="166" t="e">
        <f>IF(AND($E$1=Saraksti!$C$7,$F$1=Saraksti!$B$14),VULA_mērogošana!$AK$7,IF(Iekārtu_mērogošana!$D$73="1 Gbps",IF($F$1=Saraksti!$B$10,Iekārtu_mērogošana!$E$84*Iekārtu_mērogošana!$D$11,IF($F$1=Saraksti!$B$12,Iekārtu_mērogošana!$E$85*Iekārtu_mērogošana!$D$12,IF(OR($F$1=Saraksti!$B$11,$F$1=Saraksti!$B$13),0,""))),0))</f>
        <v>#DIV/0!</v>
      </c>
      <c r="AV82" s="166" t="e">
        <f>IF(AND($E$1=Saraksti!$C$7,$F$1=Saraksti!$B$14),VULA_mērogošana!$AK$7,IF(Iekārtu_mērogošana!$D$73="1 Gbps",IF($F$1=Saraksti!$B$10,Iekārtu_mērogošana!$E$84*Iekārtu_mērogošana!$D$11,IF($F$1=Saraksti!$B$12,Iekārtu_mērogošana!$E$85*Iekārtu_mērogošana!$D$12,IF(OR($F$1=Saraksti!$B$11,$F$1=Saraksti!$B$13),0,""))),0))</f>
        <v>#DIV/0!</v>
      </c>
      <c r="AW82" s="166" t="e">
        <f>IF(AND($E$1=Saraksti!$C$7,$F$1=Saraksti!$B$14),VULA_mērogošana!$AK$7,IF(Iekārtu_mērogošana!$D$73="1 Gbps",IF($F$1=Saraksti!$B$10,Iekārtu_mērogošana!$E$84*Iekārtu_mērogošana!$D$11,IF($F$1=Saraksti!$B$12,Iekārtu_mērogošana!$E$85*Iekārtu_mērogošana!$D$12,IF(OR($F$1=Saraksti!$B$11,$F$1=Saraksti!$B$13),0,""))),0))</f>
        <v>#DIV/0!</v>
      </c>
      <c r="AX82" s="166" t="e">
        <f>IF(AND($E$1=Saraksti!$C$7,$F$1=Saraksti!$B$14),VULA_mērogošana!$AK$7,IF(Iekārtu_mērogošana!$D$73="1 Gbps",IF($F$1=Saraksti!$B$10,Iekārtu_mērogošana!$E$84*Iekārtu_mērogošana!$D$11,IF($F$1=Saraksti!$B$12,Iekārtu_mērogošana!$E$85*Iekārtu_mērogošana!$D$12,IF(OR($F$1=Saraksti!$B$11,$F$1=Saraksti!$B$13),0,""))),0))</f>
        <v>#DIV/0!</v>
      </c>
      <c r="AY82" s="166" t="e">
        <f>IF(AND($E$1=Saraksti!$C$7,$F$1=Saraksti!$B$14),VULA_mērogošana!$AK$7,IF(Iekārtu_mērogošana!$D$73="1 Gbps",IF($F$1=Saraksti!$B$10,Iekārtu_mērogošana!$E$84*Iekārtu_mērogošana!$D$11,IF($F$1=Saraksti!$B$12,Iekārtu_mērogošana!$E$85*Iekārtu_mērogošana!$D$12,IF(OR($F$1=Saraksti!$B$11,$F$1=Saraksti!$B$13),0,""))),0))</f>
        <v>#DIV/0!</v>
      </c>
      <c r="AZ82" s="166" t="e">
        <f>IF(AND($E$1=Saraksti!$C$7,$F$1=Saraksti!$B$14),VULA_mērogošana!$AK$7,IF(Iekārtu_mērogošana!$D$73="1 Gbps",IF($F$1=Saraksti!$B$10,Iekārtu_mērogošana!$E$84*Iekārtu_mērogošana!$D$11,IF($F$1=Saraksti!$B$12,Iekārtu_mērogošana!$E$85*Iekārtu_mērogošana!$D$12,IF(OR($F$1=Saraksti!$B$11,$F$1=Saraksti!$B$13),0,""))),0))</f>
        <v>#DIV/0!</v>
      </c>
      <c r="BA82" s="166" t="e">
        <f>IF(AND($E$1=Saraksti!$C$7,$F$1=Saraksti!$B$14),VULA_mērogošana!$AK$7,IF(Iekārtu_mērogošana!$D$73="1 Gbps",IF($F$1=Saraksti!$B$10,Iekārtu_mērogošana!$E$84*Iekārtu_mērogošana!$D$11,IF($F$1=Saraksti!$B$12,Iekārtu_mērogošana!$E$85*Iekārtu_mērogošana!$D$12,IF(OR($F$1=Saraksti!$B$11,$F$1=Saraksti!$B$13),0,""))),0))</f>
        <v>#DIV/0!</v>
      </c>
      <c r="BB82" s="166" t="e">
        <f>IF(AND($E$1=Saraksti!$C$7,$F$1=Saraksti!$B$14),VULA_mērogošana!$AK$7,IF(Iekārtu_mērogošana!$D$73="1 Gbps",IF($F$1=Saraksti!$B$10,Iekārtu_mērogošana!$E$84*Iekārtu_mērogošana!$D$11,IF($F$1=Saraksti!$B$12,Iekārtu_mērogošana!$E$85*Iekārtu_mērogošana!$D$12,IF(OR($F$1=Saraksti!$B$11,$F$1=Saraksti!$B$13),0,""))),0))</f>
        <v>#DIV/0!</v>
      </c>
      <c r="BC82" s="166" t="e">
        <f>IF(AND($E$1=Saraksti!$C$7,$F$1=Saraksti!$B$14),VULA_mērogošana!$AK$7,IF(Iekārtu_mērogošana!$D$73="1 Gbps",IF($F$1=Saraksti!$B$10,Iekārtu_mērogošana!$E$84*Iekārtu_mērogošana!$D$11,IF($F$1=Saraksti!$B$12,Iekārtu_mērogošana!$E$85*Iekārtu_mērogošana!$D$12,IF(OR($F$1=Saraksti!$B$11,$F$1=Saraksti!$B$13),0,""))),0))</f>
        <v>#DIV/0!</v>
      </c>
      <c r="BD82" s="166" t="e">
        <f>IF(AND($E$1=Saraksti!$C$7,$F$1=Saraksti!$B$14),VULA_mērogošana!$AK$7,IF(Iekārtu_mērogošana!$D$73="1 Gbps",IF($F$1=Saraksti!$B$10,Iekārtu_mērogošana!$E$84*Iekārtu_mērogošana!$D$11,IF($F$1=Saraksti!$B$12,Iekārtu_mērogošana!$E$85*Iekārtu_mērogošana!$D$12,IF(OR($F$1=Saraksti!$B$11,$F$1=Saraksti!$B$13),0,""))),0))</f>
        <v>#DIV/0!</v>
      </c>
      <c r="BE82" s="166" t="e">
        <f>IF(AND($E$1=Saraksti!$C$7,$F$1=Saraksti!$B$14),VULA_mērogošana!$AK$7,IF(Iekārtu_mērogošana!$D$73="1 Gbps",IF($F$1=Saraksti!$B$10,Iekārtu_mērogošana!$E$84*Iekārtu_mērogošana!$D$11,IF($F$1=Saraksti!$B$12,Iekārtu_mērogošana!$E$85*Iekārtu_mērogošana!$D$12,IF(OR($F$1=Saraksti!$B$11,$F$1=Saraksti!$B$13),0,""))),0))</f>
        <v>#DIV/0!</v>
      </c>
      <c r="BF82" s="166" t="e">
        <f>IF(AND($E$1=Saraksti!$C$7,$F$1=Saraksti!$B$14),VULA_mērogošana!$AK$7,IF(Iekārtu_mērogošana!$D$73="1 Gbps",IF($F$1=Saraksti!$B$10,Iekārtu_mērogošana!$E$84*Iekārtu_mērogošana!$D$11,IF($F$1=Saraksti!$B$12,Iekārtu_mērogošana!$E$85*Iekārtu_mērogošana!$D$12,IF(OR($F$1=Saraksti!$B$11,$F$1=Saraksti!$B$13),0,""))),0))</f>
        <v>#DIV/0!</v>
      </c>
    </row>
    <row r="83" spans="1:58" s="113" customFormat="1">
      <c r="A83" s="161"/>
      <c r="D83" s="62"/>
      <c r="E83" s="161" t="s">
        <v>885</v>
      </c>
      <c r="F83" s="181" t="s">
        <v>1</v>
      </c>
      <c r="I83" s="166" t="e">
        <f>IF(AND($E$1=Saraksti!$C$7,$F$1=Saraksti!$B$14),VULA_mērogošana!$AL$7,IF(Iekārtu_mērogošana!$D$73="10 Gbps",IF($F$1=Saraksti!$B$10,Iekārtu_mērogošana!$E$84*Iekārtu_mērogošana!$D$11,IF($F$1=Saraksti!$B$12,Iekārtu_mērogošana!$E$85*Iekārtu_mērogošana!$D$12,IF(OR($F$1=Saraksti!$B$11,$F$1=Saraksti!$B$13),0,""))),0))</f>
        <v>#DIV/0!</v>
      </c>
      <c r="J83" s="166" t="e">
        <f>IF(AND($E$1=Saraksti!$C$7,$F$1=Saraksti!$B$14),VULA_mērogošana!$AL$7,IF(Iekārtu_mērogošana!$D$73="10 Gbps",IF($F$1=Saraksti!$B$10,Iekārtu_mērogošana!$E$84*Iekārtu_mērogošana!$D$11,IF($F$1=Saraksti!$B$12,Iekārtu_mērogošana!$E$85*Iekārtu_mērogošana!$D$12,IF(OR($F$1=Saraksti!$B$11,$F$1=Saraksti!$B$13),0,""))),0))</f>
        <v>#DIV/0!</v>
      </c>
      <c r="K83" s="166" t="e">
        <f>IF(AND($E$1=Saraksti!$C$7,$F$1=Saraksti!$B$14),VULA_mērogošana!$AL$7,IF(Iekārtu_mērogošana!$D$73="10 Gbps",IF($F$1=Saraksti!$B$10,Iekārtu_mērogošana!$E$84*Iekārtu_mērogošana!$D$11,IF($F$1=Saraksti!$B$12,Iekārtu_mērogošana!$E$85*Iekārtu_mērogošana!$D$12,IF(OR($F$1=Saraksti!$B$11,$F$1=Saraksti!$B$13),0,""))),0))</f>
        <v>#DIV/0!</v>
      </c>
      <c r="L83" s="166" t="e">
        <f>IF(AND($E$1=Saraksti!$C$7,$F$1=Saraksti!$B$14),VULA_mērogošana!$AL$7,IF(Iekārtu_mērogošana!$D$73="10 Gbps",IF($F$1=Saraksti!$B$10,Iekārtu_mērogošana!$E$84*Iekārtu_mērogošana!$D$11,IF($F$1=Saraksti!$B$12,Iekārtu_mērogošana!$E$85*Iekārtu_mērogošana!$D$12,IF(OR($F$1=Saraksti!$B$11,$F$1=Saraksti!$B$13),0,""))),0))</f>
        <v>#DIV/0!</v>
      </c>
      <c r="M83" s="166" t="e">
        <f>IF(AND($E$1=Saraksti!$C$7,$F$1=Saraksti!$B$14),VULA_mērogošana!$AL$7,IF(Iekārtu_mērogošana!$D$73="10 Gbps",IF($F$1=Saraksti!$B$10,Iekārtu_mērogošana!$E$84*Iekārtu_mērogošana!$D$11,IF($F$1=Saraksti!$B$12,Iekārtu_mērogošana!$E$85*Iekārtu_mērogošana!$D$12,IF(OR($F$1=Saraksti!$B$11,$F$1=Saraksti!$B$13),0,""))),0))</f>
        <v>#DIV/0!</v>
      </c>
      <c r="N83" s="166" t="e">
        <f>IF(AND($E$1=Saraksti!$C$7,$F$1=Saraksti!$B$14),VULA_mērogošana!$AL$7,IF(Iekārtu_mērogošana!$D$73="10 Gbps",IF($F$1=Saraksti!$B$10,Iekārtu_mērogošana!$E$84*Iekārtu_mērogošana!$D$11,IF($F$1=Saraksti!$B$12,Iekārtu_mērogošana!$E$85*Iekārtu_mērogošana!$D$12,IF(OR($F$1=Saraksti!$B$11,$F$1=Saraksti!$B$13),0,""))),0))</f>
        <v>#DIV/0!</v>
      </c>
      <c r="O83" s="166" t="e">
        <f>IF(AND($E$1=Saraksti!$C$7,$F$1=Saraksti!$B$14),VULA_mērogošana!$AL$7,IF(Iekārtu_mērogošana!$D$73="10 Gbps",IF($F$1=Saraksti!$B$10,Iekārtu_mērogošana!$E$84*Iekārtu_mērogošana!$D$11,IF($F$1=Saraksti!$B$12,Iekārtu_mērogošana!$E$85*Iekārtu_mērogošana!$D$12,IF(OR($F$1=Saraksti!$B$11,$F$1=Saraksti!$B$13),0,""))),0))</f>
        <v>#DIV/0!</v>
      </c>
      <c r="P83" s="166" t="e">
        <f>IF(AND($E$1=Saraksti!$C$7,$F$1=Saraksti!$B$14),VULA_mērogošana!$AL$7,IF(Iekārtu_mērogošana!$D$73="10 Gbps",IF($F$1=Saraksti!$B$10,Iekārtu_mērogošana!$E$84*Iekārtu_mērogošana!$D$11,IF($F$1=Saraksti!$B$12,Iekārtu_mērogošana!$E$85*Iekārtu_mērogošana!$D$12,IF(OR($F$1=Saraksti!$B$11,$F$1=Saraksti!$B$13),0,""))),0))</f>
        <v>#DIV/0!</v>
      </c>
      <c r="Q83" s="166" t="e">
        <f>IF(AND($E$1=Saraksti!$C$7,$F$1=Saraksti!$B$14),VULA_mērogošana!$AL$7,IF(Iekārtu_mērogošana!$D$73="10 Gbps",IF($F$1=Saraksti!$B$10,Iekārtu_mērogošana!$E$84*Iekārtu_mērogošana!$D$11,IF($F$1=Saraksti!$B$12,Iekārtu_mērogošana!$E$85*Iekārtu_mērogošana!$D$12,IF(OR($F$1=Saraksti!$B$11,$F$1=Saraksti!$B$13),0,""))),0))</f>
        <v>#DIV/0!</v>
      </c>
      <c r="R83" s="166" t="e">
        <f>IF(AND($E$1=Saraksti!$C$7,$F$1=Saraksti!$B$14),VULA_mērogošana!$AL$7,IF(Iekārtu_mērogošana!$D$73="10 Gbps",IF($F$1=Saraksti!$B$10,Iekārtu_mērogošana!$E$84*Iekārtu_mērogošana!$D$11,IF($F$1=Saraksti!$B$12,Iekārtu_mērogošana!$E$85*Iekārtu_mērogošana!$D$12,IF(OR($F$1=Saraksti!$B$11,$F$1=Saraksti!$B$13),0,""))),0))</f>
        <v>#DIV/0!</v>
      </c>
      <c r="S83" s="166" t="e">
        <f>IF(AND($E$1=Saraksti!$C$7,$F$1=Saraksti!$B$14),VULA_mērogošana!$AL$7,IF(Iekārtu_mērogošana!$D$73="10 Gbps",IF($F$1=Saraksti!$B$10,Iekārtu_mērogošana!$E$84*Iekārtu_mērogošana!$D$11,IF($F$1=Saraksti!$B$12,Iekārtu_mērogošana!$E$85*Iekārtu_mērogošana!$D$12,IF(OR($F$1=Saraksti!$B$11,$F$1=Saraksti!$B$13),0,""))),0))</f>
        <v>#DIV/0!</v>
      </c>
      <c r="T83" s="166" t="e">
        <f>IF(AND($E$1=Saraksti!$C$7,$F$1=Saraksti!$B$14),VULA_mērogošana!$AL$7,IF(Iekārtu_mērogošana!$D$73="10 Gbps",IF($F$1=Saraksti!$B$10,Iekārtu_mērogošana!$E$84*Iekārtu_mērogošana!$D$11,IF($F$1=Saraksti!$B$12,Iekārtu_mērogošana!$E$85*Iekārtu_mērogošana!$D$12,IF(OR($F$1=Saraksti!$B$11,$F$1=Saraksti!$B$13),0,""))),0))</f>
        <v>#DIV/0!</v>
      </c>
      <c r="U83" s="166" t="e">
        <f>IF(AND($E$1=Saraksti!$C$7,$F$1=Saraksti!$B$14),VULA_mērogošana!$AL$7,IF(Iekārtu_mērogošana!$D$73="10 Gbps",IF($F$1=Saraksti!$B$10,Iekārtu_mērogošana!$E$84*Iekārtu_mērogošana!$D$11,IF($F$1=Saraksti!$B$12,Iekārtu_mērogošana!$E$85*Iekārtu_mērogošana!$D$12,IF(OR($F$1=Saraksti!$B$11,$F$1=Saraksti!$B$13),0,""))),0))</f>
        <v>#DIV/0!</v>
      </c>
      <c r="V83" s="166" t="e">
        <f>IF(AND($E$1=Saraksti!$C$7,$F$1=Saraksti!$B$14),VULA_mērogošana!$AL$7,IF(Iekārtu_mērogošana!$D$73="10 Gbps",IF($F$1=Saraksti!$B$10,Iekārtu_mērogošana!$E$84*Iekārtu_mērogošana!$D$11,IF($F$1=Saraksti!$B$12,Iekārtu_mērogošana!$E$85*Iekārtu_mērogošana!$D$12,IF(OR($F$1=Saraksti!$B$11,$F$1=Saraksti!$B$13),0,""))),0))</f>
        <v>#DIV/0!</v>
      </c>
      <c r="W83" s="166" t="e">
        <f>IF(AND($E$1=Saraksti!$C$7,$F$1=Saraksti!$B$14),VULA_mērogošana!$AL$7,IF(Iekārtu_mērogošana!$D$73="10 Gbps",IF($F$1=Saraksti!$B$10,Iekārtu_mērogošana!$E$84*Iekārtu_mērogošana!$D$11,IF($F$1=Saraksti!$B$12,Iekārtu_mērogošana!$E$85*Iekārtu_mērogošana!$D$12,IF(OR($F$1=Saraksti!$B$11,$F$1=Saraksti!$B$13),0,""))),0))</f>
        <v>#DIV/0!</v>
      </c>
      <c r="X83" s="166" t="e">
        <f>IF(AND($E$1=Saraksti!$C$7,$F$1=Saraksti!$B$14),VULA_mērogošana!$AL$7,IF(Iekārtu_mērogošana!$D$73="10 Gbps",IF($F$1=Saraksti!$B$10,Iekārtu_mērogošana!$E$84*Iekārtu_mērogošana!$D$11,IF($F$1=Saraksti!$B$12,Iekārtu_mērogošana!$E$85*Iekārtu_mērogošana!$D$12,IF(OR($F$1=Saraksti!$B$11,$F$1=Saraksti!$B$13),0,""))),0))</f>
        <v>#DIV/0!</v>
      </c>
      <c r="Y83" s="166" t="e">
        <f>IF(AND($E$1=Saraksti!$C$7,$F$1=Saraksti!$B$14),VULA_mērogošana!$AL$7,IF(Iekārtu_mērogošana!$D$73="10 Gbps",IF($F$1=Saraksti!$B$10,Iekārtu_mērogošana!$E$84*Iekārtu_mērogošana!$D$11,IF($F$1=Saraksti!$B$12,Iekārtu_mērogošana!$E$85*Iekārtu_mērogošana!$D$12,IF(OR($F$1=Saraksti!$B$11,$F$1=Saraksti!$B$13),0,""))),0))</f>
        <v>#DIV/0!</v>
      </c>
      <c r="Z83" s="166" t="e">
        <f>IF(AND($E$1=Saraksti!$C$7,$F$1=Saraksti!$B$14),VULA_mērogošana!$AL$7,IF(Iekārtu_mērogošana!$D$73="10 Gbps",IF($F$1=Saraksti!$B$10,Iekārtu_mērogošana!$E$84*Iekārtu_mērogošana!$D$11,IF($F$1=Saraksti!$B$12,Iekārtu_mērogošana!$E$85*Iekārtu_mērogošana!$D$12,IF(OR($F$1=Saraksti!$B$11,$F$1=Saraksti!$B$13),0,""))),0))</f>
        <v>#DIV/0!</v>
      </c>
      <c r="AA83" s="166" t="e">
        <f>IF(AND($E$1=Saraksti!$C$7,$F$1=Saraksti!$B$14),VULA_mērogošana!$AL$7,IF(Iekārtu_mērogošana!$D$73="10 Gbps",IF($F$1=Saraksti!$B$10,Iekārtu_mērogošana!$E$84*Iekārtu_mērogošana!$D$11,IF($F$1=Saraksti!$B$12,Iekārtu_mērogošana!$E$85*Iekārtu_mērogošana!$D$12,IF(OR($F$1=Saraksti!$B$11,$F$1=Saraksti!$B$13),0,""))),0))</f>
        <v>#DIV/0!</v>
      </c>
      <c r="AB83" s="166" t="e">
        <f>IF(AND($E$1=Saraksti!$C$7,$F$1=Saraksti!$B$14),VULA_mērogošana!$AL$7,IF(Iekārtu_mērogošana!$D$73="10 Gbps",IF($F$1=Saraksti!$B$10,Iekārtu_mērogošana!$E$84*Iekārtu_mērogošana!$D$11,IF($F$1=Saraksti!$B$12,Iekārtu_mērogošana!$E$85*Iekārtu_mērogošana!$D$12,IF(OR($F$1=Saraksti!$B$11,$F$1=Saraksti!$B$13),0,""))),0))</f>
        <v>#DIV/0!</v>
      </c>
      <c r="AC83" s="166" t="e">
        <f>IF(AND($E$1=Saraksti!$C$7,$F$1=Saraksti!$B$14),VULA_mērogošana!$AL$7,IF(Iekārtu_mērogošana!$D$73="10 Gbps",IF($F$1=Saraksti!$B$10,Iekārtu_mērogošana!$E$84*Iekārtu_mērogošana!$D$11,IF($F$1=Saraksti!$B$12,Iekārtu_mērogošana!$E$85*Iekārtu_mērogošana!$D$12,IF(OR($F$1=Saraksti!$B$11,$F$1=Saraksti!$B$13),0,""))),0))</f>
        <v>#DIV/0!</v>
      </c>
      <c r="AD83" s="166" t="e">
        <f>IF(AND($E$1=Saraksti!$C$7,$F$1=Saraksti!$B$14),VULA_mērogošana!$AL$7,IF(Iekārtu_mērogošana!$D$73="10 Gbps",IF($F$1=Saraksti!$B$10,Iekārtu_mērogošana!$E$84*Iekārtu_mērogošana!$D$11,IF($F$1=Saraksti!$B$12,Iekārtu_mērogošana!$E$85*Iekārtu_mērogošana!$D$12,IF(OR($F$1=Saraksti!$B$11,$F$1=Saraksti!$B$13),0,""))),0))</f>
        <v>#DIV/0!</v>
      </c>
      <c r="AE83" s="166" t="e">
        <f>IF(AND($E$1=Saraksti!$C$7,$F$1=Saraksti!$B$14),VULA_mērogošana!$AL$7,IF(Iekārtu_mērogošana!$D$73="10 Gbps",IF($F$1=Saraksti!$B$10,Iekārtu_mērogošana!$E$84*Iekārtu_mērogošana!$D$11,IF($F$1=Saraksti!$B$12,Iekārtu_mērogošana!$E$85*Iekārtu_mērogošana!$D$12,IF(OR($F$1=Saraksti!$B$11,$F$1=Saraksti!$B$13),0,""))),0))</f>
        <v>#DIV/0!</v>
      </c>
      <c r="AF83" s="166" t="e">
        <f>IF(AND($E$1=Saraksti!$C$7,$F$1=Saraksti!$B$14),VULA_mērogošana!$AL$7,IF(Iekārtu_mērogošana!$D$73="10 Gbps",IF($F$1=Saraksti!$B$10,Iekārtu_mērogošana!$E$84*Iekārtu_mērogošana!$D$11,IF($F$1=Saraksti!$B$12,Iekārtu_mērogošana!$E$85*Iekārtu_mērogošana!$D$12,IF(OR($F$1=Saraksti!$B$11,$F$1=Saraksti!$B$13),0,""))),0))</f>
        <v>#DIV/0!</v>
      </c>
      <c r="AG83" s="166" t="e">
        <f>IF(AND($E$1=Saraksti!$C$7,$F$1=Saraksti!$B$14),VULA_mērogošana!$AL$7,IF(Iekārtu_mērogošana!$D$73="10 Gbps",IF($F$1=Saraksti!$B$10,Iekārtu_mērogošana!$E$84*Iekārtu_mērogošana!$D$11,IF($F$1=Saraksti!$B$12,Iekārtu_mērogošana!$E$85*Iekārtu_mērogošana!$D$12,IF(OR($F$1=Saraksti!$B$11,$F$1=Saraksti!$B$13),0,""))),0))</f>
        <v>#DIV/0!</v>
      </c>
      <c r="AH83" s="166" t="e">
        <f>IF(AND($E$1=Saraksti!$C$7,$F$1=Saraksti!$B$14),VULA_mērogošana!$AL$7,IF(Iekārtu_mērogošana!$D$73="10 Gbps",IF($F$1=Saraksti!$B$10,Iekārtu_mērogošana!$E$84*Iekārtu_mērogošana!$D$11,IF($F$1=Saraksti!$B$12,Iekārtu_mērogošana!$E$85*Iekārtu_mērogošana!$D$12,IF(OR($F$1=Saraksti!$B$11,$F$1=Saraksti!$B$13),0,""))),0))</f>
        <v>#DIV/0!</v>
      </c>
      <c r="AI83" s="166" t="e">
        <f>IF(AND($E$1=Saraksti!$C$7,$F$1=Saraksti!$B$14),VULA_mērogošana!$AL$7,IF(Iekārtu_mērogošana!$D$73="10 Gbps",IF($F$1=Saraksti!$B$10,Iekārtu_mērogošana!$E$84*Iekārtu_mērogošana!$D$11,IF($F$1=Saraksti!$B$12,Iekārtu_mērogošana!$E$85*Iekārtu_mērogošana!$D$12,IF(OR($F$1=Saraksti!$B$11,$F$1=Saraksti!$B$13),0,""))),0))</f>
        <v>#DIV/0!</v>
      </c>
      <c r="AJ83" s="166" t="e">
        <f>IF(AND($E$1=Saraksti!$C$7,$F$1=Saraksti!$B$14),VULA_mērogošana!$AL$7,IF(Iekārtu_mērogošana!$D$73="10 Gbps",IF($F$1=Saraksti!$B$10,Iekārtu_mērogošana!$E$84*Iekārtu_mērogošana!$D$11,IF($F$1=Saraksti!$B$12,Iekārtu_mērogošana!$E$85*Iekārtu_mērogošana!$D$12,IF(OR($F$1=Saraksti!$B$11,$F$1=Saraksti!$B$13),0,""))),0))</f>
        <v>#DIV/0!</v>
      </c>
      <c r="AK83" s="166" t="e">
        <f>IF(AND($E$1=Saraksti!$C$7,$F$1=Saraksti!$B$14),VULA_mērogošana!$AL$7,IF(Iekārtu_mērogošana!$D$73="10 Gbps",IF($F$1=Saraksti!$B$10,Iekārtu_mērogošana!$E$84*Iekārtu_mērogošana!$D$11,IF($F$1=Saraksti!$B$12,Iekārtu_mērogošana!$E$85*Iekārtu_mērogošana!$D$12,IF(OR($F$1=Saraksti!$B$11,$F$1=Saraksti!$B$13),0,""))),0))</f>
        <v>#DIV/0!</v>
      </c>
      <c r="AL83" s="166" t="e">
        <f>IF(AND($E$1=Saraksti!$C$7,$F$1=Saraksti!$B$14),VULA_mērogošana!$AL$7,IF(Iekārtu_mērogošana!$D$73="10 Gbps",IF($F$1=Saraksti!$B$10,Iekārtu_mērogošana!$E$84*Iekārtu_mērogošana!$D$11,IF($F$1=Saraksti!$B$12,Iekārtu_mērogošana!$E$85*Iekārtu_mērogošana!$D$12,IF(OR($F$1=Saraksti!$B$11,$F$1=Saraksti!$B$13),0,""))),0))</f>
        <v>#DIV/0!</v>
      </c>
      <c r="AM83" s="166" t="e">
        <f>IF(AND($E$1=Saraksti!$C$7,$F$1=Saraksti!$B$14),VULA_mērogošana!$AL$7,IF(Iekārtu_mērogošana!$D$73="10 Gbps",IF($F$1=Saraksti!$B$10,Iekārtu_mērogošana!$E$84*Iekārtu_mērogošana!$D$11,IF($F$1=Saraksti!$B$12,Iekārtu_mērogošana!$E$85*Iekārtu_mērogošana!$D$12,IF(OR($F$1=Saraksti!$B$11,$F$1=Saraksti!$B$13),0,""))),0))</f>
        <v>#DIV/0!</v>
      </c>
      <c r="AN83" s="166" t="e">
        <f>IF(AND($E$1=Saraksti!$C$7,$F$1=Saraksti!$B$14),VULA_mērogošana!$AL$7,IF(Iekārtu_mērogošana!$D$73="10 Gbps",IF($F$1=Saraksti!$B$10,Iekārtu_mērogošana!$E$84*Iekārtu_mērogošana!$D$11,IF($F$1=Saraksti!$B$12,Iekārtu_mērogošana!$E$85*Iekārtu_mērogošana!$D$12,IF(OR($F$1=Saraksti!$B$11,$F$1=Saraksti!$B$13),0,""))),0))</f>
        <v>#DIV/0!</v>
      </c>
      <c r="AO83" s="166" t="e">
        <f>IF(AND($E$1=Saraksti!$C$7,$F$1=Saraksti!$B$14),VULA_mērogošana!$AL$7,IF(Iekārtu_mērogošana!$D$73="10 Gbps",IF($F$1=Saraksti!$B$10,Iekārtu_mērogošana!$E$84*Iekārtu_mērogošana!$D$11,IF($F$1=Saraksti!$B$12,Iekārtu_mērogošana!$E$85*Iekārtu_mērogošana!$D$12,IF(OR($F$1=Saraksti!$B$11,$F$1=Saraksti!$B$13),0,""))),0))</f>
        <v>#DIV/0!</v>
      </c>
      <c r="AP83" s="166" t="e">
        <f>IF(AND($E$1=Saraksti!$C$7,$F$1=Saraksti!$B$14),VULA_mērogošana!$AL$7,IF(Iekārtu_mērogošana!$D$73="10 Gbps",IF($F$1=Saraksti!$B$10,Iekārtu_mērogošana!$E$84*Iekārtu_mērogošana!$D$11,IF($F$1=Saraksti!$B$12,Iekārtu_mērogošana!$E$85*Iekārtu_mērogošana!$D$12,IF(OR($F$1=Saraksti!$B$11,$F$1=Saraksti!$B$13),0,""))),0))</f>
        <v>#DIV/0!</v>
      </c>
      <c r="AQ83" s="166" t="e">
        <f>IF(AND($E$1=Saraksti!$C$7,$F$1=Saraksti!$B$14),VULA_mērogošana!$AL$7,IF(Iekārtu_mērogošana!$D$73="10 Gbps",IF($F$1=Saraksti!$B$10,Iekārtu_mērogošana!$E$84*Iekārtu_mērogošana!$D$11,IF($F$1=Saraksti!$B$12,Iekārtu_mērogošana!$E$85*Iekārtu_mērogošana!$D$12,IF(OR($F$1=Saraksti!$B$11,$F$1=Saraksti!$B$13),0,""))),0))</f>
        <v>#DIV/0!</v>
      </c>
      <c r="AR83" s="166" t="e">
        <f>IF(AND($E$1=Saraksti!$C$7,$F$1=Saraksti!$B$14),VULA_mērogošana!$AL$7,IF(Iekārtu_mērogošana!$D$73="10 Gbps",IF($F$1=Saraksti!$B$10,Iekārtu_mērogošana!$E$84*Iekārtu_mērogošana!$D$11,IF($F$1=Saraksti!$B$12,Iekārtu_mērogošana!$E$85*Iekārtu_mērogošana!$D$12,IF(OR($F$1=Saraksti!$B$11,$F$1=Saraksti!$B$13),0,""))),0))</f>
        <v>#DIV/0!</v>
      </c>
      <c r="AS83" s="166" t="e">
        <f>IF(AND($E$1=Saraksti!$C$7,$F$1=Saraksti!$B$14),VULA_mērogošana!$AL$7,IF(Iekārtu_mērogošana!$D$73="10 Gbps",IF($F$1=Saraksti!$B$10,Iekārtu_mērogošana!$E$84*Iekārtu_mērogošana!$D$11,IF($F$1=Saraksti!$B$12,Iekārtu_mērogošana!$E$85*Iekārtu_mērogošana!$D$12,IF(OR($F$1=Saraksti!$B$11,$F$1=Saraksti!$B$13),0,""))),0))</f>
        <v>#DIV/0!</v>
      </c>
      <c r="AT83" s="166" t="e">
        <f>IF(AND($E$1=Saraksti!$C$7,$F$1=Saraksti!$B$14),VULA_mērogošana!$AL$7,IF(Iekārtu_mērogošana!$D$73="10 Gbps",IF($F$1=Saraksti!$B$10,Iekārtu_mērogošana!$E$84*Iekārtu_mērogošana!$D$11,IF($F$1=Saraksti!$B$12,Iekārtu_mērogošana!$E$85*Iekārtu_mērogošana!$D$12,IF(OR($F$1=Saraksti!$B$11,$F$1=Saraksti!$B$13),0,""))),0))</f>
        <v>#DIV/0!</v>
      </c>
      <c r="AU83" s="166" t="e">
        <f>IF(AND($E$1=Saraksti!$C$7,$F$1=Saraksti!$B$14),VULA_mērogošana!$AL$7,IF(Iekārtu_mērogošana!$D$73="10 Gbps",IF($F$1=Saraksti!$B$10,Iekārtu_mērogošana!$E$84*Iekārtu_mērogošana!$D$11,IF($F$1=Saraksti!$B$12,Iekārtu_mērogošana!$E$85*Iekārtu_mērogošana!$D$12,IF(OR($F$1=Saraksti!$B$11,$F$1=Saraksti!$B$13),0,""))),0))</f>
        <v>#DIV/0!</v>
      </c>
      <c r="AV83" s="166" t="e">
        <f>IF(AND($E$1=Saraksti!$C$7,$F$1=Saraksti!$B$14),VULA_mērogošana!$AL$7,IF(Iekārtu_mērogošana!$D$73="10 Gbps",IF($F$1=Saraksti!$B$10,Iekārtu_mērogošana!$E$84*Iekārtu_mērogošana!$D$11,IF($F$1=Saraksti!$B$12,Iekārtu_mērogošana!$E$85*Iekārtu_mērogošana!$D$12,IF(OR($F$1=Saraksti!$B$11,$F$1=Saraksti!$B$13),0,""))),0))</f>
        <v>#DIV/0!</v>
      </c>
      <c r="AW83" s="166" t="e">
        <f>IF(AND($E$1=Saraksti!$C$7,$F$1=Saraksti!$B$14),VULA_mērogošana!$AL$7,IF(Iekārtu_mērogošana!$D$73="10 Gbps",IF($F$1=Saraksti!$B$10,Iekārtu_mērogošana!$E$84*Iekārtu_mērogošana!$D$11,IF($F$1=Saraksti!$B$12,Iekārtu_mērogošana!$E$85*Iekārtu_mērogošana!$D$12,IF(OR($F$1=Saraksti!$B$11,$F$1=Saraksti!$B$13),0,""))),0))</f>
        <v>#DIV/0!</v>
      </c>
      <c r="AX83" s="166" t="e">
        <f>IF(AND($E$1=Saraksti!$C$7,$F$1=Saraksti!$B$14),VULA_mērogošana!$AL$7,IF(Iekārtu_mērogošana!$D$73="10 Gbps",IF($F$1=Saraksti!$B$10,Iekārtu_mērogošana!$E$84*Iekārtu_mērogošana!$D$11,IF($F$1=Saraksti!$B$12,Iekārtu_mērogošana!$E$85*Iekārtu_mērogošana!$D$12,IF(OR($F$1=Saraksti!$B$11,$F$1=Saraksti!$B$13),0,""))),0))</f>
        <v>#DIV/0!</v>
      </c>
      <c r="AY83" s="166" t="e">
        <f>IF(AND($E$1=Saraksti!$C$7,$F$1=Saraksti!$B$14),VULA_mērogošana!$AL$7,IF(Iekārtu_mērogošana!$D$73="10 Gbps",IF($F$1=Saraksti!$B$10,Iekārtu_mērogošana!$E$84*Iekārtu_mērogošana!$D$11,IF($F$1=Saraksti!$B$12,Iekārtu_mērogošana!$E$85*Iekārtu_mērogošana!$D$12,IF(OR($F$1=Saraksti!$B$11,$F$1=Saraksti!$B$13),0,""))),0))</f>
        <v>#DIV/0!</v>
      </c>
      <c r="AZ83" s="166" t="e">
        <f>IF(AND($E$1=Saraksti!$C$7,$F$1=Saraksti!$B$14),VULA_mērogošana!$AL$7,IF(Iekārtu_mērogošana!$D$73="10 Gbps",IF($F$1=Saraksti!$B$10,Iekārtu_mērogošana!$E$84*Iekārtu_mērogošana!$D$11,IF($F$1=Saraksti!$B$12,Iekārtu_mērogošana!$E$85*Iekārtu_mērogošana!$D$12,IF(OR($F$1=Saraksti!$B$11,$F$1=Saraksti!$B$13),0,""))),0))</f>
        <v>#DIV/0!</v>
      </c>
      <c r="BA83" s="166" t="e">
        <f>IF(AND($E$1=Saraksti!$C$7,$F$1=Saraksti!$B$14),VULA_mērogošana!$AL$7,IF(Iekārtu_mērogošana!$D$73="10 Gbps",IF($F$1=Saraksti!$B$10,Iekārtu_mērogošana!$E$84*Iekārtu_mērogošana!$D$11,IF($F$1=Saraksti!$B$12,Iekārtu_mērogošana!$E$85*Iekārtu_mērogošana!$D$12,IF(OR($F$1=Saraksti!$B$11,$F$1=Saraksti!$B$13),0,""))),0))</f>
        <v>#DIV/0!</v>
      </c>
      <c r="BB83" s="166" t="e">
        <f>IF(AND($E$1=Saraksti!$C$7,$F$1=Saraksti!$B$14),VULA_mērogošana!$AL$7,IF(Iekārtu_mērogošana!$D$73="10 Gbps",IF($F$1=Saraksti!$B$10,Iekārtu_mērogošana!$E$84*Iekārtu_mērogošana!$D$11,IF($F$1=Saraksti!$B$12,Iekārtu_mērogošana!$E$85*Iekārtu_mērogošana!$D$12,IF(OR($F$1=Saraksti!$B$11,$F$1=Saraksti!$B$13),0,""))),0))</f>
        <v>#DIV/0!</v>
      </c>
      <c r="BC83" s="166" t="e">
        <f>IF(AND($E$1=Saraksti!$C$7,$F$1=Saraksti!$B$14),VULA_mērogošana!$AL$7,IF(Iekārtu_mērogošana!$D$73="10 Gbps",IF($F$1=Saraksti!$B$10,Iekārtu_mērogošana!$E$84*Iekārtu_mērogošana!$D$11,IF($F$1=Saraksti!$B$12,Iekārtu_mērogošana!$E$85*Iekārtu_mērogošana!$D$12,IF(OR($F$1=Saraksti!$B$11,$F$1=Saraksti!$B$13),0,""))),0))</f>
        <v>#DIV/0!</v>
      </c>
      <c r="BD83" s="166" t="e">
        <f>IF(AND($E$1=Saraksti!$C$7,$F$1=Saraksti!$B$14),VULA_mērogošana!$AL$7,IF(Iekārtu_mērogošana!$D$73="10 Gbps",IF($F$1=Saraksti!$B$10,Iekārtu_mērogošana!$E$84*Iekārtu_mērogošana!$D$11,IF($F$1=Saraksti!$B$12,Iekārtu_mērogošana!$E$85*Iekārtu_mērogošana!$D$12,IF(OR($F$1=Saraksti!$B$11,$F$1=Saraksti!$B$13),0,""))),0))</f>
        <v>#DIV/0!</v>
      </c>
      <c r="BE83" s="166" t="e">
        <f>IF(AND($E$1=Saraksti!$C$7,$F$1=Saraksti!$B$14),VULA_mērogošana!$AL$7,IF(Iekārtu_mērogošana!$D$73="10 Gbps",IF($F$1=Saraksti!$B$10,Iekārtu_mērogošana!$E$84*Iekārtu_mērogošana!$D$11,IF($F$1=Saraksti!$B$12,Iekārtu_mērogošana!$E$85*Iekārtu_mērogošana!$D$12,IF(OR($F$1=Saraksti!$B$11,$F$1=Saraksti!$B$13),0,""))),0))</f>
        <v>#DIV/0!</v>
      </c>
      <c r="BF83" s="166" t="e">
        <f>IF(AND($E$1=Saraksti!$C$7,$F$1=Saraksti!$B$14),VULA_mērogošana!$AL$7,IF(Iekārtu_mērogošana!$D$73="10 Gbps",IF($F$1=Saraksti!$B$10,Iekārtu_mērogošana!$E$84*Iekārtu_mērogošana!$D$11,IF($F$1=Saraksti!$B$12,Iekārtu_mērogošana!$E$85*Iekārtu_mērogošana!$D$12,IF(OR($F$1=Saraksti!$B$11,$F$1=Saraksti!$B$13),0,""))),0))</f>
        <v>#DIV/0!</v>
      </c>
    </row>
    <row r="84" spans="1:58" s="105" customFormat="1">
      <c r="A84" s="161"/>
      <c r="D84" s="162"/>
      <c r="E84" s="105" t="s">
        <v>758</v>
      </c>
      <c r="F84" s="109" t="s">
        <v>1</v>
      </c>
      <c r="I84" s="75" t="e">
        <f>I82*Datu_ievade!$E$141+I83*Datu_ievade!$F$141</f>
        <v>#DIV/0!</v>
      </c>
      <c r="J84" s="166" t="e">
        <f>J82*Datu_ievade!$E$141+J83*Datu_ievade!$F$141</f>
        <v>#DIV/0!</v>
      </c>
      <c r="K84" s="166" t="e">
        <f>K82*Datu_ievade!$E$141+K83*Datu_ievade!$F$141</f>
        <v>#DIV/0!</v>
      </c>
      <c r="L84" s="166" t="e">
        <f>L82*Datu_ievade!$E$141+L83*Datu_ievade!$F$141</f>
        <v>#DIV/0!</v>
      </c>
      <c r="M84" s="166" t="e">
        <f>M82*Datu_ievade!$E$141+M83*Datu_ievade!$F$141</f>
        <v>#DIV/0!</v>
      </c>
      <c r="N84" s="166" t="e">
        <f>N82*Datu_ievade!$E$141+N83*Datu_ievade!$F$141</f>
        <v>#DIV/0!</v>
      </c>
      <c r="O84" s="166" t="e">
        <f>O82*Datu_ievade!$E$141+O83*Datu_ievade!$F$141</f>
        <v>#DIV/0!</v>
      </c>
      <c r="P84" s="166" t="e">
        <f>P82*Datu_ievade!$E$141+P83*Datu_ievade!$F$141</f>
        <v>#DIV/0!</v>
      </c>
      <c r="Q84" s="166" t="e">
        <f>Q82*Datu_ievade!$E$141+Q83*Datu_ievade!$F$141</f>
        <v>#DIV/0!</v>
      </c>
      <c r="R84" s="166" t="e">
        <f>R82*Datu_ievade!$E$141+R83*Datu_ievade!$F$141</f>
        <v>#DIV/0!</v>
      </c>
      <c r="S84" s="166" t="e">
        <f>S82*Datu_ievade!$E$141+S83*Datu_ievade!$F$141</f>
        <v>#DIV/0!</v>
      </c>
      <c r="T84" s="166" t="e">
        <f>T82*Datu_ievade!$E$141+T83*Datu_ievade!$F$141</f>
        <v>#DIV/0!</v>
      </c>
      <c r="U84" s="166" t="e">
        <f>U82*Datu_ievade!$E$141+U83*Datu_ievade!$F$141</f>
        <v>#DIV/0!</v>
      </c>
      <c r="V84" s="166" t="e">
        <f>V82*Datu_ievade!$E$141+V83*Datu_ievade!$F$141</f>
        <v>#DIV/0!</v>
      </c>
      <c r="W84" s="166" t="e">
        <f>W82*Datu_ievade!$E$141+W83*Datu_ievade!$F$141</f>
        <v>#DIV/0!</v>
      </c>
      <c r="X84" s="166" t="e">
        <f>X82*Datu_ievade!$E$141+X83*Datu_ievade!$F$141</f>
        <v>#DIV/0!</v>
      </c>
      <c r="Y84" s="166" t="e">
        <f>Y82*Datu_ievade!$E$141+Y83*Datu_ievade!$F$141</f>
        <v>#DIV/0!</v>
      </c>
      <c r="Z84" s="166" t="e">
        <f>Z82*Datu_ievade!$E$141+Z83*Datu_ievade!$F$141</f>
        <v>#DIV/0!</v>
      </c>
      <c r="AA84" s="166" t="e">
        <f>AA82*Datu_ievade!$E$141+AA83*Datu_ievade!$F$141</f>
        <v>#DIV/0!</v>
      </c>
      <c r="AB84" s="166" t="e">
        <f>AB82*Datu_ievade!$E$141+AB83*Datu_ievade!$F$141</f>
        <v>#DIV/0!</v>
      </c>
      <c r="AC84" s="166" t="e">
        <f>AC82*Datu_ievade!$E$141+AC83*Datu_ievade!$F$141</f>
        <v>#DIV/0!</v>
      </c>
      <c r="AD84" s="166" t="e">
        <f>AD82*Datu_ievade!$E$141+AD83*Datu_ievade!$F$141</f>
        <v>#DIV/0!</v>
      </c>
      <c r="AE84" s="166" t="e">
        <f>AE82*Datu_ievade!$E$141+AE83*Datu_ievade!$F$141</f>
        <v>#DIV/0!</v>
      </c>
      <c r="AF84" s="166" t="e">
        <f>AF82*Datu_ievade!$E$141+AF83*Datu_ievade!$F$141</f>
        <v>#DIV/0!</v>
      </c>
      <c r="AG84" s="166" t="e">
        <f>AG82*Datu_ievade!$E$141+AG83*Datu_ievade!$F$141</f>
        <v>#DIV/0!</v>
      </c>
      <c r="AH84" s="166" t="e">
        <f>AH82*Datu_ievade!$E$141+AH83*Datu_ievade!$F$141</f>
        <v>#DIV/0!</v>
      </c>
      <c r="AI84" s="166" t="e">
        <f>AI82*Datu_ievade!$E$141+AI83*Datu_ievade!$F$141</f>
        <v>#DIV/0!</v>
      </c>
      <c r="AJ84" s="166" t="e">
        <f>AJ82*Datu_ievade!$E$141+AJ83*Datu_ievade!$F$141</f>
        <v>#DIV/0!</v>
      </c>
      <c r="AK84" s="166" t="e">
        <f>AK82*Datu_ievade!$E$141+AK83*Datu_ievade!$F$141</f>
        <v>#DIV/0!</v>
      </c>
      <c r="AL84" s="166" t="e">
        <f>AL82*Datu_ievade!$E$141+AL83*Datu_ievade!$F$141</f>
        <v>#DIV/0!</v>
      </c>
      <c r="AM84" s="166" t="e">
        <f>AM82*Datu_ievade!$E$141+AM83*Datu_ievade!$F$141</f>
        <v>#DIV/0!</v>
      </c>
      <c r="AN84" s="166" t="e">
        <f>AN82*Datu_ievade!$E$141+AN83*Datu_ievade!$F$141</f>
        <v>#DIV/0!</v>
      </c>
      <c r="AO84" s="166" t="e">
        <f>AO82*Datu_ievade!$E$141+AO83*Datu_ievade!$F$141</f>
        <v>#DIV/0!</v>
      </c>
      <c r="AP84" s="166" t="e">
        <f>AP82*Datu_ievade!$E$141+AP83*Datu_ievade!$F$141</f>
        <v>#DIV/0!</v>
      </c>
      <c r="AQ84" s="166" t="e">
        <f>AQ82*Datu_ievade!$E$141+AQ83*Datu_ievade!$F$141</f>
        <v>#DIV/0!</v>
      </c>
      <c r="AR84" s="166" t="e">
        <f>AR82*Datu_ievade!$E$141+AR83*Datu_ievade!$F$141</f>
        <v>#DIV/0!</v>
      </c>
      <c r="AS84" s="166" t="e">
        <f>AS82*Datu_ievade!$E$141+AS83*Datu_ievade!$F$141</f>
        <v>#DIV/0!</v>
      </c>
      <c r="AT84" s="166" t="e">
        <f>AT82*Datu_ievade!$E$141+AT83*Datu_ievade!$F$141</f>
        <v>#DIV/0!</v>
      </c>
      <c r="AU84" s="166" t="e">
        <f>AU82*Datu_ievade!$E$141+AU83*Datu_ievade!$F$141</f>
        <v>#DIV/0!</v>
      </c>
      <c r="AV84" s="166" t="e">
        <f>AV82*Datu_ievade!$E$141+AV83*Datu_ievade!$F$141</f>
        <v>#DIV/0!</v>
      </c>
      <c r="AW84" s="166" t="e">
        <f>AW82*Datu_ievade!$E$141+AW83*Datu_ievade!$F$141</f>
        <v>#DIV/0!</v>
      </c>
      <c r="AX84" s="166" t="e">
        <f>AX82*Datu_ievade!$E$141+AX83*Datu_ievade!$F$141</f>
        <v>#DIV/0!</v>
      </c>
      <c r="AY84" s="166" t="e">
        <f>AY82*Datu_ievade!$E$141+AY83*Datu_ievade!$F$141</f>
        <v>#DIV/0!</v>
      </c>
      <c r="AZ84" s="166" t="e">
        <f>AZ82*Datu_ievade!$E$141+AZ83*Datu_ievade!$F$141</f>
        <v>#DIV/0!</v>
      </c>
      <c r="BA84" s="166" t="e">
        <f>BA82*Datu_ievade!$E$141+BA83*Datu_ievade!$F$141</f>
        <v>#DIV/0!</v>
      </c>
      <c r="BB84" s="166" t="e">
        <f>BB82*Datu_ievade!$E$141+BB83*Datu_ievade!$F$141</f>
        <v>#DIV/0!</v>
      </c>
      <c r="BC84" s="166" t="e">
        <f>BC82*Datu_ievade!$E$141+BC83*Datu_ievade!$F$141</f>
        <v>#DIV/0!</v>
      </c>
      <c r="BD84" s="166" t="e">
        <f>BD82*Datu_ievade!$E$141+BD83*Datu_ievade!$F$141</f>
        <v>#DIV/0!</v>
      </c>
      <c r="BE84" s="166" t="e">
        <f>BE82*Datu_ievade!$E$141+BE83*Datu_ievade!$F$141</f>
        <v>#DIV/0!</v>
      </c>
      <c r="BF84" s="166" t="e">
        <f>BF82*Datu_ievade!$E$141+BF83*Datu_ievade!$F$141</f>
        <v>#DIV/0!</v>
      </c>
    </row>
    <row r="85" spans="1:58" s="105" customFormat="1">
      <c r="A85" s="161"/>
      <c r="D85" s="162"/>
      <c r="E85" s="161" t="s">
        <v>886</v>
      </c>
      <c r="F85" s="109"/>
      <c r="I85" s="75">
        <f>IFERROR((I$9)/(1-(1/(1+I$9)^Datu_ievade!$E$262)),0)</f>
        <v>0</v>
      </c>
      <c r="J85" s="166">
        <f>IFERROR((J$9)/(1-(1/(1+J$9)^Datu_ievade!$E$262)),0)</f>
        <v>0</v>
      </c>
      <c r="K85" s="166">
        <f>IFERROR((K$9)/(1-(1/(1+K$9)^Datu_ievade!$E$262)),0)</f>
        <v>0</v>
      </c>
      <c r="L85" s="166">
        <f>IFERROR((L$9)/(1-(1/(1+L$9)^Datu_ievade!$E$262)),0)</f>
        <v>0</v>
      </c>
      <c r="M85" s="166">
        <f>IFERROR((M$9)/(1-(1/(1+M$9)^Datu_ievade!$E$262)),0)</f>
        <v>0</v>
      </c>
      <c r="N85" s="166">
        <f>IFERROR((N$9)/(1-(1/(1+N$9)^Datu_ievade!$E$262)),0)</f>
        <v>0</v>
      </c>
      <c r="O85" s="166">
        <f>IFERROR((O$9)/(1-(1/(1+O$9)^Datu_ievade!$E$262)),0)</f>
        <v>0</v>
      </c>
      <c r="P85" s="166">
        <f>IFERROR((P$9)/(1-(1/(1+P$9)^Datu_ievade!$E$262)),0)</f>
        <v>0</v>
      </c>
      <c r="Q85" s="166">
        <f>IFERROR((Q$9)/(1-(1/(1+Q$9)^Datu_ievade!$E$262)),0)</f>
        <v>0</v>
      </c>
      <c r="R85" s="166">
        <f>IFERROR((R$9)/(1-(1/(1+R$9)^Datu_ievade!$E$262)),0)</f>
        <v>0</v>
      </c>
      <c r="S85" s="166">
        <f>IFERROR((S$9)/(1-(1/(1+S$9)^Datu_ievade!$E$262)),0)</f>
        <v>0</v>
      </c>
      <c r="T85" s="166">
        <f>IFERROR((T$9)/(1-(1/(1+T$9)^Datu_ievade!$E$262)),0)</f>
        <v>0</v>
      </c>
      <c r="U85" s="166">
        <f>IFERROR((U$9)/(1-(1/(1+U$9)^Datu_ievade!$E$262)),0)</f>
        <v>0</v>
      </c>
      <c r="V85" s="166">
        <f>IFERROR((V$9)/(1-(1/(1+V$9)^Datu_ievade!$E$262)),0)</f>
        <v>0</v>
      </c>
      <c r="W85" s="166">
        <f>IFERROR((W$9)/(1-(1/(1+W$9)^Datu_ievade!$E$262)),0)</f>
        <v>0</v>
      </c>
      <c r="X85" s="166">
        <f>IFERROR((X$9)/(1-(1/(1+X$9)^Datu_ievade!$E$262)),0)</f>
        <v>0</v>
      </c>
      <c r="Y85" s="166">
        <f>IFERROR((Y$9)/(1-(1/(1+Y$9)^Datu_ievade!$E$262)),0)</f>
        <v>0</v>
      </c>
      <c r="Z85" s="166">
        <f>IFERROR((Z$9)/(1-(1/(1+Z$9)^Datu_ievade!$E$262)),0)</f>
        <v>0</v>
      </c>
      <c r="AA85" s="166">
        <f>IFERROR((AA$9)/(1-(1/(1+AA$9)^Datu_ievade!$E$262)),0)</f>
        <v>0</v>
      </c>
      <c r="AB85" s="166">
        <f>IFERROR((AB$9)/(1-(1/(1+AB$9)^Datu_ievade!$E$262)),0)</f>
        <v>0</v>
      </c>
      <c r="AC85" s="166">
        <f>IFERROR((AC$9)/(1-(1/(1+AC$9)^Datu_ievade!$E$262)),0)</f>
        <v>0</v>
      </c>
      <c r="AD85" s="166">
        <f>IFERROR((AD$9)/(1-(1/(1+AD$9)^Datu_ievade!$E$262)),0)</f>
        <v>0</v>
      </c>
      <c r="AE85" s="166">
        <f>IFERROR((AE$9)/(1-(1/(1+AE$9)^Datu_ievade!$E$262)),0)</f>
        <v>0</v>
      </c>
      <c r="AF85" s="166">
        <f>IFERROR((AF$9)/(1-(1/(1+AF$9)^Datu_ievade!$E$262)),0)</f>
        <v>0</v>
      </c>
      <c r="AG85" s="166">
        <f>IFERROR((AG$9)/(1-(1/(1+AG$9)^Datu_ievade!$E$262)),0)</f>
        <v>0</v>
      </c>
      <c r="AH85" s="166">
        <f>IFERROR((AH$9)/(1-(1/(1+AH$9)^Datu_ievade!$E$262)),0)</f>
        <v>0</v>
      </c>
      <c r="AI85" s="166">
        <f>IFERROR((AI$9)/(1-(1/(1+AI$9)^Datu_ievade!$E$262)),0)</f>
        <v>0</v>
      </c>
      <c r="AJ85" s="166">
        <f>IFERROR((AJ$9)/(1-(1/(1+AJ$9)^Datu_ievade!$E$262)),0)</f>
        <v>0</v>
      </c>
      <c r="AK85" s="166">
        <f>IFERROR((AK$9)/(1-(1/(1+AK$9)^Datu_ievade!$E$262)),0)</f>
        <v>0</v>
      </c>
      <c r="AL85" s="166">
        <f>IFERROR((AL$9)/(1-(1/(1+AL$9)^Datu_ievade!$E$262)),0)</f>
        <v>0</v>
      </c>
      <c r="AM85" s="166">
        <f>IFERROR((AM$9)/(1-(1/(1+AM$9)^Datu_ievade!$E$262)),0)</f>
        <v>0</v>
      </c>
      <c r="AN85" s="166">
        <f>IFERROR((AN$9)/(1-(1/(1+AN$9)^Datu_ievade!$E$262)),0)</f>
        <v>0</v>
      </c>
      <c r="AO85" s="166">
        <f>IFERROR((AO$9)/(1-(1/(1+AO$9)^Datu_ievade!$E$262)),0)</f>
        <v>0</v>
      </c>
      <c r="AP85" s="166">
        <f>IFERROR((AP$9)/(1-(1/(1+AP$9)^Datu_ievade!$E$262)),0)</f>
        <v>0</v>
      </c>
      <c r="AQ85" s="166">
        <f>IFERROR((AQ$9)/(1-(1/(1+AQ$9)^Datu_ievade!$E$262)),0)</f>
        <v>0</v>
      </c>
      <c r="AR85" s="166">
        <f>IFERROR((AR$9)/(1-(1/(1+AR$9)^Datu_ievade!$E$262)),0)</f>
        <v>0</v>
      </c>
      <c r="AS85" s="166">
        <f>IFERROR((AS$9)/(1-(1/(1+AS$9)^Datu_ievade!$E$262)),0)</f>
        <v>0</v>
      </c>
      <c r="AT85" s="166">
        <f>IFERROR((AT$9)/(1-(1/(1+AT$9)^Datu_ievade!$E$262)),0)</f>
        <v>0</v>
      </c>
      <c r="AU85" s="166">
        <f>IFERROR((AU$9)/(1-(1/(1+AU$9)^Datu_ievade!$E$262)),0)</f>
        <v>0</v>
      </c>
      <c r="AV85" s="166">
        <f>IFERROR((AV$9)/(1-(1/(1+AV$9)^Datu_ievade!$E$262)),0)</f>
        <v>0</v>
      </c>
      <c r="AW85" s="166">
        <f>IFERROR((AW$9)/(1-(1/(1+AW$9)^Datu_ievade!$E$262)),0)</f>
        <v>0</v>
      </c>
      <c r="AX85" s="166">
        <f>IFERROR((AX$9)/(1-(1/(1+AX$9)^Datu_ievade!$E$262)),0)</f>
        <v>0</v>
      </c>
      <c r="AY85" s="166">
        <f>IFERROR((AY$9)/(1-(1/(1+AY$9)^Datu_ievade!$E$262)),0)</f>
        <v>0</v>
      </c>
      <c r="AZ85" s="166">
        <f>IFERROR((AZ$9)/(1-(1/(1+AZ$9)^Datu_ievade!$E$262)),0)</f>
        <v>0</v>
      </c>
      <c r="BA85" s="166">
        <f>IFERROR((BA$9)/(1-(1/(1+BA$9)^Datu_ievade!$E$262)),0)</f>
        <v>0</v>
      </c>
      <c r="BB85" s="166">
        <f>IFERROR((BB$9)/(1-(1/(1+BB$9)^Datu_ievade!$E$262)),0)</f>
        <v>0</v>
      </c>
      <c r="BC85" s="166">
        <f>IFERROR((BC$9)/(1-(1/(1+BC$9)^Datu_ievade!$E$262)),0)</f>
        <v>0</v>
      </c>
      <c r="BD85" s="166">
        <f>IFERROR((BD$9)/(1-(1/(1+BD$9)^Datu_ievade!$E$262)),0)</f>
        <v>0</v>
      </c>
      <c r="BE85" s="166">
        <f>IFERROR((BE$9)/(1-(1/(1+BE$9)^Datu_ievade!$E$262)),0)</f>
        <v>0</v>
      </c>
      <c r="BF85" s="166">
        <f>IFERROR((BF$9)/(1-(1/(1+BF$9)^Datu_ievade!$E$262)),0)</f>
        <v>0</v>
      </c>
    </row>
    <row r="86" spans="1:58" s="105" customFormat="1">
      <c r="A86" s="161"/>
      <c r="D86" s="162"/>
      <c r="E86" s="106" t="s">
        <v>1011</v>
      </c>
      <c r="F86" s="109" t="s">
        <v>1</v>
      </c>
      <c r="G86" s="106"/>
      <c r="H86" s="106"/>
      <c r="I86" s="166" t="e">
        <f>I85*I84</f>
        <v>#DIV/0!</v>
      </c>
      <c r="J86" s="166" t="e">
        <f>J85*J84</f>
        <v>#DIV/0!</v>
      </c>
      <c r="K86" s="166" t="e">
        <f t="shared" ref="K86:BF86" si="113">K85*K84</f>
        <v>#DIV/0!</v>
      </c>
      <c r="L86" s="166" t="e">
        <f t="shared" si="113"/>
        <v>#DIV/0!</v>
      </c>
      <c r="M86" s="166" t="e">
        <f t="shared" si="113"/>
        <v>#DIV/0!</v>
      </c>
      <c r="N86" s="166" t="e">
        <f t="shared" si="113"/>
        <v>#DIV/0!</v>
      </c>
      <c r="O86" s="166" t="e">
        <f t="shared" si="113"/>
        <v>#DIV/0!</v>
      </c>
      <c r="P86" s="166" t="e">
        <f t="shared" si="113"/>
        <v>#DIV/0!</v>
      </c>
      <c r="Q86" s="166" t="e">
        <f t="shared" si="113"/>
        <v>#DIV/0!</v>
      </c>
      <c r="R86" s="166" t="e">
        <f t="shared" si="113"/>
        <v>#DIV/0!</v>
      </c>
      <c r="S86" s="166" t="e">
        <f t="shared" si="113"/>
        <v>#DIV/0!</v>
      </c>
      <c r="T86" s="166" t="e">
        <f t="shared" si="113"/>
        <v>#DIV/0!</v>
      </c>
      <c r="U86" s="166" t="e">
        <f t="shared" si="113"/>
        <v>#DIV/0!</v>
      </c>
      <c r="V86" s="166" t="e">
        <f t="shared" si="113"/>
        <v>#DIV/0!</v>
      </c>
      <c r="W86" s="166" t="e">
        <f t="shared" si="113"/>
        <v>#DIV/0!</v>
      </c>
      <c r="X86" s="166" t="e">
        <f t="shared" si="113"/>
        <v>#DIV/0!</v>
      </c>
      <c r="Y86" s="166" t="e">
        <f t="shared" si="113"/>
        <v>#DIV/0!</v>
      </c>
      <c r="Z86" s="166" t="e">
        <f t="shared" si="113"/>
        <v>#DIV/0!</v>
      </c>
      <c r="AA86" s="166" t="e">
        <f t="shared" si="113"/>
        <v>#DIV/0!</v>
      </c>
      <c r="AB86" s="166" t="e">
        <f t="shared" si="113"/>
        <v>#DIV/0!</v>
      </c>
      <c r="AC86" s="166" t="e">
        <f t="shared" si="113"/>
        <v>#DIV/0!</v>
      </c>
      <c r="AD86" s="166" t="e">
        <f t="shared" si="113"/>
        <v>#DIV/0!</v>
      </c>
      <c r="AE86" s="166" t="e">
        <f t="shared" si="113"/>
        <v>#DIV/0!</v>
      </c>
      <c r="AF86" s="166" t="e">
        <f t="shared" si="113"/>
        <v>#DIV/0!</v>
      </c>
      <c r="AG86" s="166" t="e">
        <f t="shared" si="113"/>
        <v>#DIV/0!</v>
      </c>
      <c r="AH86" s="166" t="e">
        <f t="shared" si="113"/>
        <v>#DIV/0!</v>
      </c>
      <c r="AI86" s="166" t="e">
        <f t="shared" si="113"/>
        <v>#DIV/0!</v>
      </c>
      <c r="AJ86" s="166" t="e">
        <f t="shared" si="113"/>
        <v>#DIV/0!</v>
      </c>
      <c r="AK86" s="166" t="e">
        <f t="shared" si="113"/>
        <v>#DIV/0!</v>
      </c>
      <c r="AL86" s="166" t="e">
        <f t="shared" si="113"/>
        <v>#DIV/0!</v>
      </c>
      <c r="AM86" s="166" t="e">
        <f t="shared" si="113"/>
        <v>#DIV/0!</v>
      </c>
      <c r="AN86" s="166" t="e">
        <f t="shared" si="113"/>
        <v>#DIV/0!</v>
      </c>
      <c r="AO86" s="166" t="e">
        <f t="shared" si="113"/>
        <v>#DIV/0!</v>
      </c>
      <c r="AP86" s="166" t="e">
        <f t="shared" si="113"/>
        <v>#DIV/0!</v>
      </c>
      <c r="AQ86" s="166" t="e">
        <f t="shared" si="113"/>
        <v>#DIV/0!</v>
      </c>
      <c r="AR86" s="166" t="e">
        <f t="shared" si="113"/>
        <v>#DIV/0!</v>
      </c>
      <c r="AS86" s="166" t="e">
        <f t="shared" si="113"/>
        <v>#DIV/0!</v>
      </c>
      <c r="AT86" s="166" t="e">
        <f t="shared" si="113"/>
        <v>#DIV/0!</v>
      </c>
      <c r="AU86" s="166" t="e">
        <f t="shared" si="113"/>
        <v>#DIV/0!</v>
      </c>
      <c r="AV86" s="166" t="e">
        <f t="shared" si="113"/>
        <v>#DIV/0!</v>
      </c>
      <c r="AW86" s="166" t="e">
        <f t="shared" si="113"/>
        <v>#DIV/0!</v>
      </c>
      <c r="AX86" s="166" t="e">
        <f t="shared" si="113"/>
        <v>#DIV/0!</v>
      </c>
      <c r="AY86" s="166" t="e">
        <f t="shared" si="113"/>
        <v>#DIV/0!</v>
      </c>
      <c r="AZ86" s="166" t="e">
        <f t="shared" si="113"/>
        <v>#DIV/0!</v>
      </c>
      <c r="BA86" s="166" t="e">
        <f t="shared" si="113"/>
        <v>#DIV/0!</v>
      </c>
      <c r="BB86" s="166" t="e">
        <f t="shared" si="113"/>
        <v>#DIV/0!</v>
      </c>
      <c r="BC86" s="166" t="e">
        <f t="shared" si="113"/>
        <v>#DIV/0!</v>
      </c>
      <c r="BD86" s="166" t="e">
        <f t="shared" si="113"/>
        <v>#DIV/0!</v>
      </c>
      <c r="BE86" s="166" t="e">
        <f t="shared" si="113"/>
        <v>#DIV/0!</v>
      </c>
      <c r="BF86" s="166" t="e">
        <f t="shared" si="113"/>
        <v>#DIV/0!</v>
      </c>
    </row>
    <row r="87" spans="1:58" s="161" customFormat="1">
      <c r="D87" s="162"/>
      <c r="E87" s="162" t="s">
        <v>1014</v>
      </c>
      <c r="F87" s="165"/>
      <c r="G87" s="162"/>
      <c r="H87" s="162"/>
      <c r="I87" s="166" t="e">
        <f>IF($E$1=Saraksti!$C$6,I86*Iekārtu_mērogošana!D$25,IF($E$1=Saraksti!$C$7,I86*Iekārtu_mērogošana!D$40,""))</f>
        <v>#DIV/0!</v>
      </c>
      <c r="J87" s="166" t="e">
        <f>IF($E$1=Saraksti!$C$6,J86*Iekārtu_mērogošana!E$25,IF($E$1=Saraksti!$C$7,J86*Iekārtu_mērogošana!E$40,""))</f>
        <v>#DIV/0!</v>
      </c>
      <c r="K87" s="166" t="e">
        <f>IF($E$1=Saraksti!$C$6,K86*Iekārtu_mērogošana!F$25,IF($E$1=Saraksti!$C$7,K86*Iekārtu_mērogošana!F$40,""))</f>
        <v>#DIV/0!</v>
      </c>
      <c r="L87" s="166" t="e">
        <f>IF($E$1=Saraksti!$C$6,L86*Iekārtu_mērogošana!G$25,IF($E$1=Saraksti!$C$7,L86*Iekārtu_mērogošana!G$40,""))</f>
        <v>#DIV/0!</v>
      </c>
      <c r="M87" s="166" t="e">
        <f>IF($E$1=Saraksti!$C$6,M86*Iekārtu_mērogošana!H$25,IF($E$1=Saraksti!$C$7,M86*Iekārtu_mērogošana!H$40,""))</f>
        <v>#DIV/0!</v>
      </c>
      <c r="N87" s="166" t="e">
        <f>IF($E$1=Saraksti!$C$6,N86*Iekārtu_mērogošana!I$25,IF($E$1=Saraksti!$C$7,N86*Iekārtu_mērogošana!I$40,""))</f>
        <v>#DIV/0!</v>
      </c>
      <c r="O87" s="166" t="e">
        <f>IF($E$1=Saraksti!$C$6,O86*Iekārtu_mērogošana!J$25,IF($E$1=Saraksti!$C$7,O86*Iekārtu_mērogošana!J$40,""))</f>
        <v>#DIV/0!</v>
      </c>
      <c r="P87" s="166" t="e">
        <f>IF($E$1=Saraksti!$C$6,P86*Iekārtu_mērogošana!K$25,IF($E$1=Saraksti!$C$7,P86*Iekārtu_mērogošana!K$40,""))</f>
        <v>#DIV/0!</v>
      </c>
      <c r="Q87" s="166" t="e">
        <f>IF($E$1=Saraksti!$C$6,Q86*Iekārtu_mērogošana!L$25,IF($E$1=Saraksti!$C$7,Q86*Iekārtu_mērogošana!L$40,""))</f>
        <v>#DIV/0!</v>
      </c>
      <c r="R87" s="166" t="e">
        <f>IF($E$1=Saraksti!$C$6,R86*Iekārtu_mērogošana!M$25,IF($E$1=Saraksti!$C$7,R86*Iekārtu_mērogošana!M$40,""))</f>
        <v>#DIV/0!</v>
      </c>
      <c r="S87" s="166" t="e">
        <f>IF($E$1=Saraksti!$C$6,S86*Iekārtu_mērogošana!N$25,IF($E$1=Saraksti!$C$7,S86*Iekārtu_mērogošana!N$40,""))</f>
        <v>#DIV/0!</v>
      </c>
      <c r="T87" s="166" t="e">
        <f>IF($E$1=Saraksti!$C$6,T86*Iekārtu_mērogošana!O$25,IF($E$1=Saraksti!$C$7,T86*Iekārtu_mērogošana!O$40,""))</f>
        <v>#DIV/0!</v>
      </c>
      <c r="U87" s="166" t="e">
        <f>IF($E$1=Saraksti!$C$6,U86*Iekārtu_mērogošana!P$25,IF($E$1=Saraksti!$C$7,U86*Iekārtu_mērogošana!P$40,""))</f>
        <v>#DIV/0!</v>
      </c>
      <c r="V87" s="166" t="e">
        <f>IF($E$1=Saraksti!$C$6,V86*Iekārtu_mērogošana!Q$25,IF($E$1=Saraksti!$C$7,V86*Iekārtu_mērogošana!Q$40,""))</f>
        <v>#DIV/0!</v>
      </c>
      <c r="W87" s="166" t="e">
        <f>IF($E$1=Saraksti!$C$6,W86*Iekārtu_mērogošana!R$25,IF($E$1=Saraksti!$C$7,W86*Iekārtu_mērogošana!R$40,""))</f>
        <v>#DIV/0!</v>
      </c>
      <c r="X87" s="166" t="e">
        <f>IF($E$1=Saraksti!$C$6,X86*Iekārtu_mērogošana!S$25,IF($E$1=Saraksti!$C$7,X86*Iekārtu_mērogošana!S$40,""))</f>
        <v>#DIV/0!</v>
      </c>
      <c r="Y87" s="166" t="e">
        <f>IF($E$1=Saraksti!$C$6,Y86*Iekārtu_mērogošana!T$25,IF($E$1=Saraksti!$C$7,Y86*Iekārtu_mērogošana!T$40,""))</f>
        <v>#DIV/0!</v>
      </c>
      <c r="Z87" s="166" t="e">
        <f>IF($E$1=Saraksti!$C$6,Z86*Iekārtu_mērogošana!U$25,IF($E$1=Saraksti!$C$7,Z86*Iekārtu_mērogošana!U$40,""))</f>
        <v>#DIV/0!</v>
      </c>
      <c r="AA87" s="166" t="e">
        <f>IF($E$1=Saraksti!$C$6,AA86*Iekārtu_mērogošana!V$25,IF($E$1=Saraksti!$C$7,AA86*Iekārtu_mērogošana!V$40,""))</f>
        <v>#DIV/0!</v>
      </c>
      <c r="AB87" s="166" t="e">
        <f>IF($E$1=Saraksti!$C$6,AB86*Iekārtu_mērogošana!W$25,IF($E$1=Saraksti!$C$7,AB86*Iekārtu_mērogošana!W$40,""))</f>
        <v>#DIV/0!</v>
      </c>
      <c r="AC87" s="166" t="e">
        <f>IF($E$1=Saraksti!$C$6,AC86*Iekārtu_mērogošana!X$25,IF($E$1=Saraksti!$C$7,AC86*Iekārtu_mērogošana!X$40,""))</f>
        <v>#DIV/0!</v>
      </c>
      <c r="AD87" s="166" t="e">
        <f>IF($E$1=Saraksti!$C$6,AD86*Iekārtu_mērogošana!Y$25,IF($E$1=Saraksti!$C$7,AD86*Iekārtu_mērogošana!Y$40,""))</f>
        <v>#DIV/0!</v>
      </c>
      <c r="AE87" s="166" t="e">
        <f>IF($E$1=Saraksti!$C$6,AE86*Iekārtu_mērogošana!Z$25,IF($E$1=Saraksti!$C$7,AE86*Iekārtu_mērogošana!Z$40,""))</f>
        <v>#DIV/0!</v>
      </c>
      <c r="AF87" s="166" t="e">
        <f>IF($E$1=Saraksti!$C$6,AF86*Iekārtu_mērogošana!AA$25,IF($E$1=Saraksti!$C$7,AF86*Iekārtu_mērogošana!AA$40,""))</f>
        <v>#DIV/0!</v>
      </c>
      <c r="AG87" s="166" t="e">
        <f>IF($E$1=Saraksti!$C$6,AG86*Iekārtu_mērogošana!AB$25,IF($E$1=Saraksti!$C$7,AG86*Iekārtu_mērogošana!AB$40,""))</f>
        <v>#DIV/0!</v>
      </c>
      <c r="AH87" s="166" t="e">
        <f>IF($E$1=Saraksti!$C$6,AH86*Iekārtu_mērogošana!AC$25,IF($E$1=Saraksti!$C$7,AH86*Iekārtu_mērogošana!AC$40,""))</f>
        <v>#DIV/0!</v>
      </c>
      <c r="AI87" s="166" t="e">
        <f>IF($E$1=Saraksti!$C$6,AI86*Iekārtu_mērogošana!AD$25,IF($E$1=Saraksti!$C$7,AI86*Iekārtu_mērogošana!AD$40,""))</f>
        <v>#DIV/0!</v>
      </c>
      <c r="AJ87" s="166" t="e">
        <f>IF($E$1=Saraksti!$C$6,AJ86*Iekārtu_mērogošana!AE$25,IF($E$1=Saraksti!$C$7,AJ86*Iekārtu_mērogošana!AE$40,""))</f>
        <v>#DIV/0!</v>
      </c>
      <c r="AK87" s="166" t="e">
        <f>IF($E$1=Saraksti!$C$6,AK86*Iekārtu_mērogošana!AF$25,IF($E$1=Saraksti!$C$7,AK86*Iekārtu_mērogošana!AF$40,""))</f>
        <v>#DIV/0!</v>
      </c>
      <c r="AL87" s="166" t="e">
        <f>IF($E$1=Saraksti!$C$6,AL86*Iekārtu_mērogošana!AG$25,IF($E$1=Saraksti!$C$7,AL86*Iekārtu_mērogošana!AG$40,""))</f>
        <v>#DIV/0!</v>
      </c>
      <c r="AM87" s="166" t="e">
        <f>IF($E$1=Saraksti!$C$6,AM86*Iekārtu_mērogošana!AH$25,IF($E$1=Saraksti!$C$7,AM86*Iekārtu_mērogošana!AH$40,""))</f>
        <v>#DIV/0!</v>
      </c>
      <c r="AN87" s="166" t="e">
        <f>IF($E$1=Saraksti!$C$6,AN86*Iekārtu_mērogošana!AI$25,IF($E$1=Saraksti!$C$7,AN86*Iekārtu_mērogošana!AI$40,""))</f>
        <v>#DIV/0!</v>
      </c>
      <c r="AO87" s="166" t="e">
        <f>IF($E$1=Saraksti!$C$6,AO86*Iekārtu_mērogošana!AJ$25,IF($E$1=Saraksti!$C$7,AO86*Iekārtu_mērogošana!AJ$40,""))</f>
        <v>#DIV/0!</v>
      </c>
      <c r="AP87" s="166" t="e">
        <f>IF($E$1=Saraksti!$C$6,AP86*Iekārtu_mērogošana!AK$25,IF($E$1=Saraksti!$C$7,AP86*Iekārtu_mērogošana!AK$40,""))</f>
        <v>#DIV/0!</v>
      </c>
      <c r="AQ87" s="166" t="e">
        <f>IF($E$1=Saraksti!$C$6,AQ86*Iekārtu_mērogošana!AL$25,IF($E$1=Saraksti!$C$7,AQ86*Iekārtu_mērogošana!AL$40,""))</f>
        <v>#DIV/0!</v>
      </c>
      <c r="AR87" s="166" t="e">
        <f>IF($E$1=Saraksti!$C$6,AR86*Iekārtu_mērogošana!AM$25,IF($E$1=Saraksti!$C$7,AR86*Iekārtu_mērogošana!AM$40,""))</f>
        <v>#DIV/0!</v>
      </c>
      <c r="AS87" s="166" t="e">
        <f>IF($E$1=Saraksti!$C$6,AS86*Iekārtu_mērogošana!AN$25,IF($E$1=Saraksti!$C$7,AS86*Iekārtu_mērogošana!AN$40,""))</f>
        <v>#DIV/0!</v>
      </c>
      <c r="AT87" s="166" t="e">
        <f>IF($E$1=Saraksti!$C$6,AT86*Iekārtu_mērogošana!AO$25,IF($E$1=Saraksti!$C$7,AT86*Iekārtu_mērogošana!AO$40,""))</f>
        <v>#DIV/0!</v>
      </c>
      <c r="AU87" s="166" t="e">
        <f>IF($E$1=Saraksti!$C$6,AU86*Iekārtu_mērogošana!AP$25,IF($E$1=Saraksti!$C$7,AU86*Iekārtu_mērogošana!AP$40,""))</f>
        <v>#DIV/0!</v>
      </c>
      <c r="AV87" s="166" t="e">
        <f>IF($E$1=Saraksti!$C$6,AV86*Iekārtu_mērogošana!AQ$25,IF($E$1=Saraksti!$C$7,AV86*Iekārtu_mērogošana!AQ$40,""))</f>
        <v>#DIV/0!</v>
      </c>
      <c r="AW87" s="166" t="e">
        <f>IF($E$1=Saraksti!$C$6,AW86*Iekārtu_mērogošana!AR$25,IF($E$1=Saraksti!$C$7,AW86*Iekārtu_mērogošana!AR$40,""))</f>
        <v>#DIV/0!</v>
      </c>
      <c r="AX87" s="166" t="e">
        <f>IF($E$1=Saraksti!$C$6,AX86*Iekārtu_mērogošana!AS$25,IF($E$1=Saraksti!$C$7,AX86*Iekārtu_mērogošana!AS$40,""))</f>
        <v>#DIV/0!</v>
      </c>
      <c r="AY87" s="166" t="e">
        <f>IF($E$1=Saraksti!$C$6,AY86*Iekārtu_mērogošana!AT$25,IF($E$1=Saraksti!$C$7,AY86*Iekārtu_mērogošana!AT$40,""))</f>
        <v>#DIV/0!</v>
      </c>
      <c r="AZ87" s="166" t="e">
        <f>IF($E$1=Saraksti!$C$6,AZ86*Iekārtu_mērogošana!AU$25,IF($E$1=Saraksti!$C$7,AZ86*Iekārtu_mērogošana!AU$40,""))</f>
        <v>#DIV/0!</v>
      </c>
      <c r="BA87" s="166" t="e">
        <f>IF($E$1=Saraksti!$C$6,BA86*Iekārtu_mērogošana!AV$25,IF($E$1=Saraksti!$C$7,BA86*Iekārtu_mērogošana!AV$40,""))</f>
        <v>#DIV/0!</v>
      </c>
      <c r="BB87" s="166" t="e">
        <f>IF($E$1=Saraksti!$C$6,BB86*Iekārtu_mērogošana!AW$25,IF($E$1=Saraksti!$C$7,BB86*Iekārtu_mērogošana!AW$40,""))</f>
        <v>#DIV/0!</v>
      </c>
      <c r="BC87" s="166" t="e">
        <f>IF($E$1=Saraksti!$C$6,BC86*Iekārtu_mērogošana!AX$25,IF($E$1=Saraksti!$C$7,BC86*Iekārtu_mērogošana!AX$40,""))</f>
        <v>#DIV/0!</v>
      </c>
      <c r="BD87" s="166" t="e">
        <f>IF($E$1=Saraksti!$C$6,BD86*Iekārtu_mērogošana!AY$25,IF($E$1=Saraksti!$C$7,BD86*Iekārtu_mērogošana!AY$40,""))</f>
        <v>#DIV/0!</v>
      </c>
      <c r="BE87" s="166" t="e">
        <f>IF($E$1=Saraksti!$C$6,BE86*Iekārtu_mērogošana!AZ$25,IF($E$1=Saraksti!$C$7,BE86*Iekārtu_mērogošana!AZ$40,""))</f>
        <v>#DIV/0!</v>
      </c>
      <c r="BF87" s="166" t="e">
        <f>IF($E$1=Saraksti!$C$6,BF86*Iekārtu_mērogošana!BA$25,IF($E$1=Saraksti!$C$7,BF86*Iekārtu_mērogošana!BA$40,""))</f>
        <v>#DIV/0!</v>
      </c>
    </row>
    <row r="88" spans="1:58" s="105" customFormat="1">
      <c r="A88" s="161"/>
      <c r="D88" s="162"/>
      <c r="E88" s="106" t="s">
        <v>1012</v>
      </c>
      <c r="F88" s="109" t="s">
        <v>1</v>
      </c>
      <c r="G88" s="106"/>
      <c r="H88" s="106"/>
      <c r="I88" s="90" t="e">
        <f>I87/I$7</f>
        <v>#DIV/0!</v>
      </c>
      <c r="J88" s="90" t="e">
        <f t="shared" ref="J88:BF88" si="114">J87/J$7</f>
        <v>#DIV/0!</v>
      </c>
      <c r="K88" s="90" t="e">
        <f t="shared" si="114"/>
        <v>#DIV/0!</v>
      </c>
      <c r="L88" s="90" t="e">
        <f t="shared" si="114"/>
        <v>#DIV/0!</v>
      </c>
      <c r="M88" s="90" t="e">
        <f t="shared" si="114"/>
        <v>#DIV/0!</v>
      </c>
      <c r="N88" s="90" t="e">
        <f t="shared" si="114"/>
        <v>#DIV/0!</v>
      </c>
      <c r="O88" s="90" t="e">
        <f t="shared" si="114"/>
        <v>#DIV/0!</v>
      </c>
      <c r="P88" s="90" t="e">
        <f t="shared" si="114"/>
        <v>#DIV/0!</v>
      </c>
      <c r="Q88" s="90" t="e">
        <f t="shared" si="114"/>
        <v>#DIV/0!</v>
      </c>
      <c r="R88" s="90" t="e">
        <f t="shared" si="114"/>
        <v>#DIV/0!</v>
      </c>
      <c r="S88" s="90" t="e">
        <f t="shared" si="114"/>
        <v>#DIV/0!</v>
      </c>
      <c r="T88" s="90" t="e">
        <f t="shared" si="114"/>
        <v>#DIV/0!</v>
      </c>
      <c r="U88" s="90" t="e">
        <f t="shared" si="114"/>
        <v>#DIV/0!</v>
      </c>
      <c r="V88" s="90" t="e">
        <f t="shared" si="114"/>
        <v>#DIV/0!</v>
      </c>
      <c r="W88" s="90" t="e">
        <f t="shared" si="114"/>
        <v>#DIV/0!</v>
      </c>
      <c r="X88" s="90" t="e">
        <f t="shared" si="114"/>
        <v>#DIV/0!</v>
      </c>
      <c r="Y88" s="90" t="e">
        <f t="shared" si="114"/>
        <v>#DIV/0!</v>
      </c>
      <c r="Z88" s="90" t="e">
        <f t="shared" si="114"/>
        <v>#DIV/0!</v>
      </c>
      <c r="AA88" s="90" t="e">
        <f t="shared" si="114"/>
        <v>#DIV/0!</v>
      </c>
      <c r="AB88" s="90" t="e">
        <f t="shared" si="114"/>
        <v>#DIV/0!</v>
      </c>
      <c r="AC88" s="90" t="e">
        <f t="shared" si="114"/>
        <v>#DIV/0!</v>
      </c>
      <c r="AD88" s="90" t="e">
        <f t="shared" si="114"/>
        <v>#DIV/0!</v>
      </c>
      <c r="AE88" s="90" t="e">
        <f t="shared" si="114"/>
        <v>#DIV/0!</v>
      </c>
      <c r="AF88" s="90" t="e">
        <f t="shared" si="114"/>
        <v>#DIV/0!</v>
      </c>
      <c r="AG88" s="90" t="e">
        <f t="shared" si="114"/>
        <v>#DIV/0!</v>
      </c>
      <c r="AH88" s="90" t="e">
        <f t="shared" si="114"/>
        <v>#DIV/0!</v>
      </c>
      <c r="AI88" s="90" t="e">
        <f t="shared" si="114"/>
        <v>#DIV/0!</v>
      </c>
      <c r="AJ88" s="90" t="e">
        <f t="shared" si="114"/>
        <v>#DIV/0!</v>
      </c>
      <c r="AK88" s="90" t="e">
        <f t="shared" si="114"/>
        <v>#DIV/0!</v>
      </c>
      <c r="AL88" s="90" t="e">
        <f t="shared" si="114"/>
        <v>#DIV/0!</v>
      </c>
      <c r="AM88" s="90" t="e">
        <f t="shared" si="114"/>
        <v>#DIV/0!</v>
      </c>
      <c r="AN88" s="90" t="e">
        <f t="shared" si="114"/>
        <v>#DIV/0!</v>
      </c>
      <c r="AO88" s="90" t="e">
        <f t="shared" si="114"/>
        <v>#DIV/0!</v>
      </c>
      <c r="AP88" s="90" t="e">
        <f t="shared" si="114"/>
        <v>#DIV/0!</v>
      </c>
      <c r="AQ88" s="90" t="e">
        <f t="shared" si="114"/>
        <v>#DIV/0!</v>
      </c>
      <c r="AR88" s="90" t="e">
        <f t="shared" si="114"/>
        <v>#DIV/0!</v>
      </c>
      <c r="AS88" s="90" t="e">
        <f t="shared" si="114"/>
        <v>#DIV/0!</v>
      </c>
      <c r="AT88" s="90" t="e">
        <f t="shared" si="114"/>
        <v>#DIV/0!</v>
      </c>
      <c r="AU88" s="90" t="e">
        <f t="shared" si="114"/>
        <v>#DIV/0!</v>
      </c>
      <c r="AV88" s="90" t="e">
        <f t="shared" si="114"/>
        <v>#DIV/0!</v>
      </c>
      <c r="AW88" s="90" t="e">
        <f t="shared" si="114"/>
        <v>#DIV/0!</v>
      </c>
      <c r="AX88" s="90" t="e">
        <f t="shared" si="114"/>
        <v>#DIV/0!</v>
      </c>
      <c r="AY88" s="90" t="e">
        <f t="shared" si="114"/>
        <v>#DIV/0!</v>
      </c>
      <c r="AZ88" s="90" t="e">
        <f t="shared" si="114"/>
        <v>#DIV/0!</v>
      </c>
      <c r="BA88" s="90" t="e">
        <f t="shared" si="114"/>
        <v>#DIV/0!</v>
      </c>
      <c r="BB88" s="90" t="e">
        <f t="shared" si="114"/>
        <v>#DIV/0!</v>
      </c>
      <c r="BC88" s="90" t="e">
        <f t="shared" si="114"/>
        <v>#DIV/0!</v>
      </c>
      <c r="BD88" s="90" t="e">
        <f t="shared" si="114"/>
        <v>#DIV/0!</v>
      </c>
      <c r="BE88" s="90" t="e">
        <f t="shared" si="114"/>
        <v>#DIV/0!</v>
      </c>
      <c r="BF88" s="90" t="e">
        <f t="shared" si="114"/>
        <v>#DIV/0!</v>
      </c>
    </row>
    <row r="89" spans="1:58" s="105" customFormat="1">
      <c r="A89" s="161"/>
      <c r="D89" s="162"/>
      <c r="F89" s="109"/>
    </row>
    <row r="90" spans="1:58" s="105" customFormat="1">
      <c r="A90" s="161"/>
      <c r="D90" s="162" t="s">
        <v>1016</v>
      </c>
      <c r="F90" s="109"/>
    </row>
    <row r="91" spans="1:58" s="105" customFormat="1">
      <c r="A91" s="161"/>
      <c r="D91" s="162"/>
      <c r="E91" s="105" t="s">
        <v>887</v>
      </c>
      <c r="F91" s="116" t="s">
        <v>3</v>
      </c>
      <c r="I91" s="86" t="e">
        <f>IF(OR($F$1=Saraksti!$B$10,$F$1=Saraksti!$B$12),0,IF(Iekārtu_mērogošana!$D$90="1 Gbps",IF(OR(OR($F$1=Saraksti!$B$10,$F$1=Saraksti!$B$14),$F$1=Saraksti!$B$12),Iekārtu_mērogošana!$E$87,IF($F$1=Saraksti!$B$11,Iekārtu_mērogošana!$E$90*Iekārtu_mērogošana!$D$11,IF($F$1=Saraksti!$B$13,Iekārtu_mērogošana!$D$12*Iekārtu_mērogošana!$E$91))),0))</f>
        <v>#DIV/0!</v>
      </c>
      <c r="J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K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L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M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N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O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P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Q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R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S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T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U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V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W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X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Y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Z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A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B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C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D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E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F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G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H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I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J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K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L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M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N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O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P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Q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R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S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T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U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V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W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X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Y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AZ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BA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BB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BC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BD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BE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c r="BF91" s="159" t="e">
        <f>IF(OR($F$1=Saraksti!$B$10,$F$1=Saraksti!$B$12),0,IF(Iekārtu_mērogošana!$D$90="1 Gbps",IF(OR(OR($F$1=Saraksti!$B$10,$F$1=Saraksti!$B$14),$F$1=Saraksti!$B$12),Iekārtu_mērogošana!$E$87,IF($F$1=Saraksti!$B$11,Iekārtu_mērogošana!$E$90*Iekārtu_mērogošana!$D$11,IF($F$1=Saraksti!$B$13,Iekārtu_mērogošana!$D$12*Iekārtu_mērogošana!$E$91))),0))</f>
        <v>#DIV/0!</v>
      </c>
    </row>
    <row r="92" spans="1:58" s="161" customFormat="1">
      <c r="D92" s="162"/>
      <c r="E92" s="161" t="s">
        <v>888</v>
      </c>
      <c r="F92" s="116" t="s">
        <v>3</v>
      </c>
      <c r="I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J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K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L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M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N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O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P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Q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R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S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T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U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V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W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X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Y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Z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A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B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C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D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E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F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G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H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I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J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K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L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M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N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O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P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Q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R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S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T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U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V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W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X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Y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AZ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BA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BB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BC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BD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BE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c r="BF92" s="159" t="e">
        <f>IF(OR($F$1=Saraksti!$B$10,$F$1=Saraksti!$B$12),Iekārtu_mērogošana!$E$87,IF(Iekārtu_mērogošana!$D$90="10 Gbps",IF(OR(OR($F$1=Saraksti!$B$10,$F$1=Saraksti!$B$14),$F$1=Saraksti!$B$12),Iekārtu_mērogošana!$E$87,IF($F$1=Saraksti!$B$11,Iekārtu_mērogošana!$E$90*Iekārtu_mērogošana!$D$11,IF($F$1=Saraksti!$B$13,Iekārtu_mērogošana!$D$12*Iekārtu_mērogošana!$E$91))),0))</f>
        <v>#DIV/0!</v>
      </c>
    </row>
    <row r="93" spans="1:58" s="105" customFormat="1">
      <c r="A93" s="161"/>
      <c r="D93" s="162"/>
      <c r="E93" s="105" t="s">
        <v>758</v>
      </c>
      <c r="F93" s="109" t="s">
        <v>1</v>
      </c>
      <c r="I93" s="75" t="e">
        <f>I91*Datu_ievade!$E$144+Aprēķins!I92*Datu_ievade!$F$144</f>
        <v>#DIV/0!</v>
      </c>
      <c r="J93" s="166" t="e">
        <f>J91*Datu_ievade!$E$144+Aprēķins!J92*Datu_ievade!$F$144</f>
        <v>#DIV/0!</v>
      </c>
      <c r="K93" s="166" t="e">
        <f>K91*Datu_ievade!$E$144+Aprēķins!K92*Datu_ievade!$F$144</f>
        <v>#DIV/0!</v>
      </c>
      <c r="L93" s="166" t="e">
        <f>L91*Datu_ievade!$E$144+Aprēķins!L92*Datu_ievade!$F$144</f>
        <v>#DIV/0!</v>
      </c>
      <c r="M93" s="166" t="e">
        <f>M91*Datu_ievade!$E$144+Aprēķins!M92*Datu_ievade!$F$144</f>
        <v>#DIV/0!</v>
      </c>
      <c r="N93" s="166" t="e">
        <f>N91*Datu_ievade!$E$144+Aprēķins!N92*Datu_ievade!$F$144</f>
        <v>#DIV/0!</v>
      </c>
      <c r="O93" s="166" t="e">
        <f>O91*Datu_ievade!$E$144+Aprēķins!O92*Datu_ievade!$F$144</f>
        <v>#DIV/0!</v>
      </c>
      <c r="P93" s="166" t="e">
        <f>P91*Datu_ievade!$E$144+Aprēķins!P92*Datu_ievade!$F$144</f>
        <v>#DIV/0!</v>
      </c>
      <c r="Q93" s="166" t="e">
        <f>Q91*Datu_ievade!$E$144+Aprēķins!Q92*Datu_ievade!$F$144</f>
        <v>#DIV/0!</v>
      </c>
      <c r="R93" s="166" t="e">
        <f>R91*Datu_ievade!$E$144+Aprēķins!R92*Datu_ievade!$F$144</f>
        <v>#DIV/0!</v>
      </c>
      <c r="S93" s="166" t="e">
        <f>S91*Datu_ievade!$E$144+Aprēķins!S92*Datu_ievade!$F$144</f>
        <v>#DIV/0!</v>
      </c>
      <c r="T93" s="166" t="e">
        <f>T91*Datu_ievade!$E$144+Aprēķins!T92*Datu_ievade!$F$144</f>
        <v>#DIV/0!</v>
      </c>
      <c r="U93" s="166" t="e">
        <f>U91*Datu_ievade!$E$144+Aprēķins!U92*Datu_ievade!$F$144</f>
        <v>#DIV/0!</v>
      </c>
      <c r="V93" s="166" t="e">
        <f>V91*Datu_ievade!$E$144+Aprēķins!V92*Datu_ievade!$F$144</f>
        <v>#DIV/0!</v>
      </c>
      <c r="W93" s="166" t="e">
        <f>W91*Datu_ievade!$E$144+Aprēķins!W92*Datu_ievade!$F$144</f>
        <v>#DIV/0!</v>
      </c>
      <c r="X93" s="166" t="e">
        <f>X91*Datu_ievade!$E$144+Aprēķins!X92*Datu_ievade!$F$144</f>
        <v>#DIV/0!</v>
      </c>
      <c r="Y93" s="166" t="e">
        <f>Y91*Datu_ievade!$E$144+Aprēķins!Y92*Datu_ievade!$F$144</f>
        <v>#DIV/0!</v>
      </c>
      <c r="Z93" s="166" t="e">
        <f>Z91*Datu_ievade!$E$144+Aprēķins!Z92*Datu_ievade!$F$144</f>
        <v>#DIV/0!</v>
      </c>
      <c r="AA93" s="166" t="e">
        <f>AA91*Datu_ievade!$E$144+Aprēķins!AA92*Datu_ievade!$F$144</f>
        <v>#DIV/0!</v>
      </c>
      <c r="AB93" s="166" t="e">
        <f>AB91*Datu_ievade!$E$144+Aprēķins!AB92*Datu_ievade!$F$144</f>
        <v>#DIV/0!</v>
      </c>
      <c r="AC93" s="166" t="e">
        <f>AC91*Datu_ievade!$E$144+Aprēķins!AC92*Datu_ievade!$F$144</f>
        <v>#DIV/0!</v>
      </c>
      <c r="AD93" s="166" t="e">
        <f>AD91*Datu_ievade!$E$144+Aprēķins!AD92*Datu_ievade!$F$144</f>
        <v>#DIV/0!</v>
      </c>
      <c r="AE93" s="166" t="e">
        <f>AE91*Datu_ievade!$E$144+Aprēķins!AE92*Datu_ievade!$F$144</f>
        <v>#DIV/0!</v>
      </c>
      <c r="AF93" s="166" t="e">
        <f>AF91*Datu_ievade!$E$144+Aprēķins!AF92*Datu_ievade!$F$144</f>
        <v>#DIV/0!</v>
      </c>
      <c r="AG93" s="166" t="e">
        <f>AG91*Datu_ievade!$E$144+Aprēķins!AG92*Datu_ievade!$F$144</f>
        <v>#DIV/0!</v>
      </c>
      <c r="AH93" s="166" t="e">
        <f>AH91*Datu_ievade!$E$144+Aprēķins!AH92*Datu_ievade!$F$144</f>
        <v>#DIV/0!</v>
      </c>
      <c r="AI93" s="166" t="e">
        <f>AI91*Datu_ievade!$E$144+Aprēķins!AI92*Datu_ievade!$F$144</f>
        <v>#DIV/0!</v>
      </c>
      <c r="AJ93" s="166" t="e">
        <f>AJ91*Datu_ievade!$E$144+Aprēķins!AJ92*Datu_ievade!$F$144</f>
        <v>#DIV/0!</v>
      </c>
      <c r="AK93" s="166" t="e">
        <f>AK91*Datu_ievade!$E$144+Aprēķins!AK92*Datu_ievade!$F$144</f>
        <v>#DIV/0!</v>
      </c>
      <c r="AL93" s="166" t="e">
        <f>AL91*Datu_ievade!$E$144+Aprēķins!AL92*Datu_ievade!$F$144</f>
        <v>#DIV/0!</v>
      </c>
      <c r="AM93" s="166" t="e">
        <f>AM91*Datu_ievade!$E$144+Aprēķins!AM92*Datu_ievade!$F$144</f>
        <v>#DIV/0!</v>
      </c>
      <c r="AN93" s="166" t="e">
        <f>AN91*Datu_ievade!$E$144+Aprēķins!AN92*Datu_ievade!$F$144</f>
        <v>#DIV/0!</v>
      </c>
      <c r="AO93" s="166" t="e">
        <f>AO91*Datu_ievade!$E$144+Aprēķins!AO92*Datu_ievade!$F$144</f>
        <v>#DIV/0!</v>
      </c>
      <c r="AP93" s="166" t="e">
        <f>AP91*Datu_ievade!$E$144+Aprēķins!AP92*Datu_ievade!$F$144</f>
        <v>#DIV/0!</v>
      </c>
      <c r="AQ93" s="166" t="e">
        <f>AQ91*Datu_ievade!$E$144+Aprēķins!AQ92*Datu_ievade!$F$144</f>
        <v>#DIV/0!</v>
      </c>
      <c r="AR93" s="166" t="e">
        <f>AR91*Datu_ievade!$E$144+Aprēķins!AR92*Datu_ievade!$F$144</f>
        <v>#DIV/0!</v>
      </c>
      <c r="AS93" s="166" t="e">
        <f>AS91*Datu_ievade!$E$144+Aprēķins!AS92*Datu_ievade!$F$144</f>
        <v>#DIV/0!</v>
      </c>
      <c r="AT93" s="166" t="e">
        <f>AT91*Datu_ievade!$E$144+Aprēķins!AT92*Datu_ievade!$F$144</f>
        <v>#DIV/0!</v>
      </c>
      <c r="AU93" s="166" t="e">
        <f>AU91*Datu_ievade!$E$144+Aprēķins!AU92*Datu_ievade!$F$144</f>
        <v>#DIV/0!</v>
      </c>
      <c r="AV93" s="166" t="e">
        <f>AV91*Datu_ievade!$E$144+Aprēķins!AV92*Datu_ievade!$F$144</f>
        <v>#DIV/0!</v>
      </c>
      <c r="AW93" s="166" t="e">
        <f>AW91*Datu_ievade!$E$144+Aprēķins!AW92*Datu_ievade!$F$144</f>
        <v>#DIV/0!</v>
      </c>
      <c r="AX93" s="166" t="e">
        <f>AX91*Datu_ievade!$E$144+Aprēķins!AX92*Datu_ievade!$F$144</f>
        <v>#DIV/0!</v>
      </c>
      <c r="AY93" s="166" t="e">
        <f>AY91*Datu_ievade!$E$144+Aprēķins!AY92*Datu_ievade!$F$144</f>
        <v>#DIV/0!</v>
      </c>
      <c r="AZ93" s="166" t="e">
        <f>AZ91*Datu_ievade!$E$144+Aprēķins!AZ92*Datu_ievade!$F$144</f>
        <v>#DIV/0!</v>
      </c>
      <c r="BA93" s="166" t="e">
        <f>BA91*Datu_ievade!$E$144+Aprēķins!BA92*Datu_ievade!$F$144</f>
        <v>#DIV/0!</v>
      </c>
      <c r="BB93" s="166" t="e">
        <f>BB91*Datu_ievade!$E$144+Aprēķins!BB92*Datu_ievade!$F$144</f>
        <v>#DIV/0!</v>
      </c>
      <c r="BC93" s="166" t="e">
        <f>BC91*Datu_ievade!$E$144+Aprēķins!BC92*Datu_ievade!$F$144</f>
        <v>#DIV/0!</v>
      </c>
      <c r="BD93" s="166" t="e">
        <f>BD91*Datu_ievade!$E$144+Aprēķins!BD92*Datu_ievade!$F$144</f>
        <v>#DIV/0!</v>
      </c>
      <c r="BE93" s="166" t="e">
        <f>BE91*Datu_ievade!$E$144+Aprēķins!BE92*Datu_ievade!$F$144</f>
        <v>#DIV/0!</v>
      </c>
      <c r="BF93" s="166" t="e">
        <f>BF91*Datu_ievade!$E$144+Aprēķins!BF92*Datu_ievade!$F$144</f>
        <v>#DIV/0!</v>
      </c>
    </row>
    <row r="94" spans="1:58" s="105" customFormat="1">
      <c r="A94" s="161"/>
      <c r="D94" s="162"/>
      <c r="E94" s="240" t="s">
        <v>886</v>
      </c>
      <c r="F94" s="165"/>
      <c r="G94" s="161"/>
      <c r="H94" s="161"/>
      <c r="I94" s="166">
        <f>IFERROR((I$9)/(1-(1/(1+I$9)^Datu_ievade!$E$262)),0)</f>
        <v>0</v>
      </c>
      <c r="J94" s="166">
        <f>IFERROR((J$9)/(1-(1/(1+J$9)^Datu_ievade!$E$262)),0)</f>
        <v>0</v>
      </c>
      <c r="K94" s="166">
        <f>IFERROR((K$9)/(1-(1/(1+K$9)^Datu_ievade!$E$262)),0)</f>
        <v>0</v>
      </c>
      <c r="L94" s="166">
        <f>IFERROR((L$9)/(1-(1/(1+L$9)^Datu_ievade!$E$262)),0)</f>
        <v>0</v>
      </c>
      <c r="M94" s="166">
        <f>IFERROR((M$9)/(1-(1/(1+M$9)^Datu_ievade!$E$262)),0)</f>
        <v>0</v>
      </c>
      <c r="N94" s="166">
        <f>IFERROR((N$9)/(1-(1/(1+N$9)^Datu_ievade!$E$262)),0)</f>
        <v>0</v>
      </c>
      <c r="O94" s="166">
        <f>IFERROR((O$9)/(1-(1/(1+O$9)^Datu_ievade!$E$262)),0)</f>
        <v>0</v>
      </c>
      <c r="P94" s="166">
        <f>IFERROR((P$9)/(1-(1/(1+P$9)^Datu_ievade!$E$262)),0)</f>
        <v>0</v>
      </c>
      <c r="Q94" s="166">
        <f>IFERROR((Q$9)/(1-(1/(1+Q$9)^Datu_ievade!$E$262)),0)</f>
        <v>0</v>
      </c>
      <c r="R94" s="166">
        <f>IFERROR((R$9)/(1-(1/(1+R$9)^Datu_ievade!$E$262)),0)</f>
        <v>0</v>
      </c>
      <c r="S94" s="166">
        <f>IFERROR((S$9)/(1-(1/(1+S$9)^Datu_ievade!$E$262)),0)</f>
        <v>0</v>
      </c>
      <c r="T94" s="166">
        <f>IFERROR((T$9)/(1-(1/(1+T$9)^Datu_ievade!$E$262)),0)</f>
        <v>0</v>
      </c>
      <c r="U94" s="166">
        <f>IFERROR((U$9)/(1-(1/(1+U$9)^Datu_ievade!$E$262)),0)</f>
        <v>0</v>
      </c>
      <c r="V94" s="166">
        <f>IFERROR((V$9)/(1-(1/(1+V$9)^Datu_ievade!$E$262)),0)</f>
        <v>0</v>
      </c>
      <c r="W94" s="166">
        <f>IFERROR((W$9)/(1-(1/(1+W$9)^Datu_ievade!$E$262)),0)</f>
        <v>0</v>
      </c>
      <c r="X94" s="166">
        <f>IFERROR((X$9)/(1-(1/(1+X$9)^Datu_ievade!$E$262)),0)</f>
        <v>0</v>
      </c>
      <c r="Y94" s="166">
        <f>IFERROR((Y$9)/(1-(1/(1+Y$9)^Datu_ievade!$E$262)),0)</f>
        <v>0</v>
      </c>
      <c r="Z94" s="166">
        <f>IFERROR((Z$9)/(1-(1/(1+Z$9)^Datu_ievade!$E$262)),0)</f>
        <v>0</v>
      </c>
      <c r="AA94" s="166">
        <f>IFERROR((AA$9)/(1-(1/(1+AA$9)^Datu_ievade!$E$262)),0)</f>
        <v>0</v>
      </c>
      <c r="AB94" s="166">
        <f>IFERROR((AB$9)/(1-(1/(1+AB$9)^Datu_ievade!$E$262)),0)</f>
        <v>0</v>
      </c>
      <c r="AC94" s="166">
        <f>IFERROR((AC$9)/(1-(1/(1+AC$9)^Datu_ievade!$E$262)),0)</f>
        <v>0</v>
      </c>
      <c r="AD94" s="166">
        <f>IFERROR((AD$9)/(1-(1/(1+AD$9)^Datu_ievade!$E$262)),0)</f>
        <v>0</v>
      </c>
      <c r="AE94" s="166">
        <f>IFERROR((AE$9)/(1-(1/(1+AE$9)^Datu_ievade!$E$262)),0)</f>
        <v>0</v>
      </c>
      <c r="AF94" s="166">
        <f>IFERROR((AF$9)/(1-(1/(1+AF$9)^Datu_ievade!$E$262)),0)</f>
        <v>0</v>
      </c>
      <c r="AG94" s="166">
        <f>IFERROR((AG$9)/(1-(1/(1+AG$9)^Datu_ievade!$E$262)),0)</f>
        <v>0</v>
      </c>
      <c r="AH94" s="166">
        <f>IFERROR((AH$9)/(1-(1/(1+AH$9)^Datu_ievade!$E$262)),0)</f>
        <v>0</v>
      </c>
      <c r="AI94" s="166">
        <f>IFERROR((AI$9)/(1-(1/(1+AI$9)^Datu_ievade!$E$262)),0)</f>
        <v>0</v>
      </c>
      <c r="AJ94" s="166">
        <f>IFERROR((AJ$9)/(1-(1/(1+AJ$9)^Datu_ievade!$E$262)),0)</f>
        <v>0</v>
      </c>
      <c r="AK94" s="166">
        <f>IFERROR((AK$9)/(1-(1/(1+AK$9)^Datu_ievade!$E$262)),0)</f>
        <v>0</v>
      </c>
      <c r="AL94" s="166">
        <f>IFERROR((AL$9)/(1-(1/(1+AL$9)^Datu_ievade!$E$262)),0)</f>
        <v>0</v>
      </c>
      <c r="AM94" s="166">
        <f>IFERROR((AM$9)/(1-(1/(1+AM$9)^Datu_ievade!$E$262)),0)</f>
        <v>0</v>
      </c>
      <c r="AN94" s="166">
        <f>IFERROR((AN$9)/(1-(1/(1+AN$9)^Datu_ievade!$E$262)),0)</f>
        <v>0</v>
      </c>
      <c r="AO94" s="166">
        <f>IFERROR((AO$9)/(1-(1/(1+AO$9)^Datu_ievade!$E$262)),0)</f>
        <v>0</v>
      </c>
      <c r="AP94" s="166">
        <f>IFERROR((AP$9)/(1-(1/(1+AP$9)^Datu_ievade!$E$262)),0)</f>
        <v>0</v>
      </c>
      <c r="AQ94" s="166">
        <f>IFERROR((AQ$9)/(1-(1/(1+AQ$9)^Datu_ievade!$E$262)),0)</f>
        <v>0</v>
      </c>
      <c r="AR94" s="166">
        <f>IFERROR((AR$9)/(1-(1/(1+AR$9)^Datu_ievade!$E$262)),0)</f>
        <v>0</v>
      </c>
      <c r="AS94" s="166">
        <f>IFERROR((AS$9)/(1-(1/(1+AS$9)^Datu_ievade!$E$262)),0)</f>
        <v>0</v>
      </c>
      <c r="AT94" s="166">
        <f>IFERROR((AT$9)/(1-(1/(1+AT$9)^Datu_ievade!$E$262)),0)</f>
        <v>0</v>
      </c>
      <c r="AU94" s="166">
        <f>IFERROR((AU$9)/(1-(1/(1+AU$9)^Datu_ievade!$E$262)),0)</f>
        <v>0</v>
      </c>
      <c r="AV94" s="166">
        <f>IFERROR((AV$9)/(1-(1/(1+AV$9)^Datu_ievade!$E$262)),0)</f>
        <v>0</v>
      </c>
      <c r="AW94" s="166">
        <f>IFERROR((AW$9)/(1-(1/(1+AW$9)^Datu_ievade!$E$262)),0)</f>
        <v>0</v>
      </c>
      <c r="AX94" s="166">
        <f>IFERROR((AX$9)/(1-(1/(1+AX$9)^Datu_ievade!$E$262)),0)</f>
        <v>0</v>
      </c>
      <c r="AY94" s="166">
        <f>IFERROR((AY$9)/(1-(1/(1+AY$9)^Datu_ievade!$E$262)),0)</f>
        <v>0</v>
      </c>
      <c r="AZ94" s="166">
        <f>IFERROR((AZ$9)/(1-(1/(1+AZ$9)^Datu_ievade!$E$262)),0)</f>
        <v>0</v>
      </c>
      <c r="BA94" s="166">
        <f>IFERROR((BA$9)/(1-(1/(1+BA$9)^Datu_ievade!$E$262)),0)</f>
        <v>0</v>
      </c>
      <c r="BB94" s="166">
        <f>IFERROR((BB$9)/(1-(1/(1+BB$9)^Datu_ievade!$E$262)),0)</f>
        <v>0</v>
      </c>
      <c r="BC94" s="166">
        <f>IFERROR((BC$9)/(1-(1/(1+BC$9)^Datu_ievade!$E$262)),0)</f>
        <v>0</v>
      </c>
      <c r="BD94" s="166">
        <f>IFERROR((BD$9)/(1-(1/(1+BD$9)^Datu_ievade!$E$262)),0)</f>
        <v>0</v>
      </c>
      <c r="BE94" s="166">
        <f>IFERROR((BE$9)/(1-(1/(1+BE$9)^Datu_ievade!$E$262)),0)</f>
        <v>0</v>
      </c>
      <c r="BF94" s="166">
        <f>IFERROR((BF$9)/(1-(1/(1+BF$9)^Datu_ievade!$E$262)),0)</f>
        <v>0</v>
      </c>
    </row>
    <row r="95" spans="1:58" s="105" customFormat="1">
      <c r="A95" s="161"/>
      <c r="D95" s="162"/>
      <c r="E95" s="106" t="s">
        <v>889</v>
      </c>
      <c r="F95" s="109" t="s">
        <v>1</v>
      </c>
      <c r="G95" s="106"/>
      <c r="H95" s="106"/>
      <c r="I95" s="90" t="e">
        <f>I94*I93</f>
        <v>#DIV/0!</v>
      </c>
      <c r="J95" s="90" t="e">
        <f>J94*J93</f>
        <v>#DIV/0!</v>
      </c>
      <c r="K95" s="90" t="e">
        <f t="shared" ref="K95:BF95" si="115">K94*K93</f>
        <v>#DIV/0!</v>
      </c>
      <c r="L95" s="90" t="e">
        <f t="shared" si="115"/>
        <v>#DIV/0!</v>
      </c>
      <c r="M95" s="90" t="e">
        <f t="shared" si="115"/>
        <v>#DIV/0!</v>
      </c>
      <c r="N95" s="90" t="e">
        <f t="shared" si="115"/>
        <v>#DIV/0!</v>
      </c>
      <c r="O95" s="90" t="e">
        <f t="shared" si="115"/>
        <v>#DIV/0!</v>
      </c>
      <c r="P95" s="90" t="e">
        <f t="shared" si="115"/>
        <v>#DIV/0!</v>
      </c>
      <c r="Q95" s="90" t="e">
        <f t="shared" si="115"/>
        <v>#DIV/0!</v>
      </c>
      <c r="R95" s="90" t="e">
        <f t="shared" si="115"/>
        <v>#DIV/0!</v>
      </c>
      <c r="S95" s="90" t="e">
        <f t="shared" si="115"/>
        <v>#DIV/0!</v>
      </c>
      <c r="T95" s="90" t="e">
        <f t="shared" si="115"/>
        <v>#DIV/0!</v>
      </c>
      <c r="U95" s="90" t="e">
        <f t="shared" si="115"/>
        <v>#DIV/0!</v>
      </c>
      <c r="V95" s="90" t="e">
        <f t="shared" si="115"/>
        <v>#DIV/0!</v>
      </c>
      <c r="W95" s="90" t="e">
        <f t="shared" si="115"/>
        <v>#DIV/0!</v>
      </c>
      <c r="X95" s="90" t="e">
        <f t="shared" si="115"/>
        <v>#DIV/0!</v>
      </c>
      <c r="Y95" s="90" t="e">
        <f t="shared" si="115"/>
        <v>#DIV/0!</v>
      </c>
      <c r="Z95" s="90" t="e">
        <f t="shared" si="115"/>
        <v>#DIV/0!</v>
      </c>
      <c r="AA95" s="90" t="e">
        <f t="shared" si="115"/>
        <v>#DIV/0!</v>
      </c>
      <c r="AB95" s="90" t="e">
        <f t="shared" si="115"/>
        <v>#DIV/0!</v>
      </c>
      <c r="AC95" s="90" t="e">
        <f t="shared" si="115"/>
        <v>#DIV/0!</v>
      </c>
      <c r="AD95" s="90" t="e">
        <f t="shared" si="115"/>
        <v>#DIV/0!</v>
      </c>
      <c r="AE95" s="90" t="e">
        <f t="shared" si="115"/>
        <v>#DIV/0!</v>
      </c>
      <c r="AF95" s="90" t="e">
        <f t="shared" si="115"/>
        <v>#DIV/0!</v>
      </c>
      <c r="AG95" s="90" t="e">
        <f t="shared" si="115"/>
        <v>#DIV/0!</v>
      </c>
      <c r="AH95" s="90" t="e">
        <f t="shared" si="115"/>
        <v>#DIV/0!</v>
      </c>
      <c r="AI95" s="90" t="e">
        <f t="shared" si="115"/>
        <v>#DIV/0!</v>
      </c>
      <c r="AJ95" s="90" t="e">
        <f t="shared" si="115"/>
        <v>#DIV/0!</v>
      </c>
      <c r="AK95" s="90" t="e">
        <f t="shared" si="115"/>
        <v>#DIV/0!</v>
      </c>
      <c r="AL95" s="90" t="e">
        <f t="shared" si="115"/>
        <v>#DIV/0!</v>
      </c>
      <c r="AM95" s="90" t="e">
        <f t="shared" si="115"/>
        <v>#DIV/0!</v>
      </c>
      <c r="AN95" s="90" t="e">
        <f t="shared" si="115"/>
        <v>#DIV/0!</v>
      </c>
      <c r="AO95" s="90" t="e">
        <f t="shared" si="115"/>
        <v>#DIV/0!</v>
      </c>
      <c r="AP95" s="90" t="e">
        <f t="shared" si="115"/>
        <v>#DIV/0!</v>
      </c>
      <c r="AQ95" s="90" t="e">
        <f t="shared" si="115"/>
        <v>#DIV/0!</v>
      </c>
      <c r="AR95" s="90" t="e">
        <f t="shared" si="115"/>
        <v>#DIV/0!</v>
      </c>
      <c r="AS95" s="90" t="e">
        <f t="shared" si="115"/>
        <v>#DIV/0!</v>
      </c>
      <c r="AT95" s="90" t="e">
        <f t="shared" si="115"/>
        <v>#DIV/0!</v>
      </c>
      <c r="AU95" s="90" t="e">
        <f t="shared" si="115"/>
        <v>#DIV/0!</v>
      </c>
      <c r="AV95" s="90" t="e">
        <f t="shared" si="115"/>
        <v>#DIV/0!</v>
      </c>
      <c r="AW95" s="90" t="e">
        <f t="shared" si="115"/>
        <v>#DIV/0!</v>
      </c>
      <c r="AX95" s="90" t="e">
        <f t="shared" si="115"/>
        <v>#DIV/0!</v>
      </c>
      <c r="AY95" s="90" t="e">
        <f t="shared" si="115"/>
        <v>#DIV/0!</v>
      </c>
      <c r="AZ95" s="90" t="e">
        <f t="shared" si="115"/>
        <v>#DIV/0!</v>
      </c>
      <c r="BA95" s="90" t="e">
        <f t="shared" si="115"/>
        <v>#DIV/0!</v>
      </c>
      <c r="BB95" s="90" t="e">
        <f t="shared" si="115"/>
        <v>#DIV/0!</v>
      </c>
      <c r="BC95" s="90" t="e">
        <f t="shared" si="115"/>
        <v>#DIV/0!</v>
      </c>
      <c r="BD95" s="90" t="e">
        <f t="shared" si="115"/>
        <v>#DIV/0!</v>
      </c>
      <c r="BE95" s="90" t="e">
        <f t="shared" si="115"/>
        <v>#DIV/0!</v>
      </c>
      <c r="BF95" s="90" t="e">
        <f t="shared" si="115"/>
        <v>#DIV/0!</v>
      </c>
    </row>
    <row r="96" spans="1:58" s="161" customFormat="1">
      <c r="D96" s="162"/>
      <c r="E96" s="162" t="s">
        <v>1013</v>
      </c>
      <c r="F96" s="165"/>
      <c r="G96" s="162"/>
      <c r="H96" s="162"/>
      <c r="I96" s="90" t="e">
        <f>IF($E$1=Saraksti!$C$6,I95*Iekārtu_mērogošana!D$25,IF($E$1=Saraksti!$C$7,I95*Iekārtu_mērogošana!D$40,""))</f>
        <v>#DIV/0!</v>
      </c>
      <c r="J96" s="90" t="e">
        <f>IF($E$1=Saraksti!$C$6,J95*Iekārtu_mērogošana!E$25,IF($E$1=Saraksti!$C$7,J95*Iekārtu_mērogošana!E$40,""))</f>
        <v>#DIV/0!</v>
      </c>
      <c r="K96" s="90" t="e">
        <f>IF($E$1=Saraksti!$C$6,K95*Iekārtu_mērogošana!F$25,IF($E$1=Saraksti!$C$7,K95*Iekārtu_mērogošana!F$40,""))</f>
        <v>#DIV/0!</v>
      </c>
      <c r="L96" s="90" t="e">
        <f>IF($E$1=Saraksti!$C$6,L95*Iekārtu_mērogošana!G$25,IF($E$1=Saraksti!$C$7,L95*Iekārtu_mērogošana!G$40,""))</f>
        <v>#DIV/0!</v>
      </c>
      <c r="M96" s="90" t="e">
        <f>IF($E$1=Saraksti!$C$6,M95*Iekārtu_mērogošana!H$25,IF($E$1=Saraksti!$C$7,M95*Iekārtu_mērogošana!H$40,""))</f>
        <v>#DIV/0!</v>
      </c>
      <c r="N96" s="90" t="e">
        <f>IF($E$1=Saraksti!$C$6,N95*Iekārtu_mērogošana!I$25,IF($E$1=Saraksti!$C$7,N95*Iekārtu_mērogošana!I$40,""))</f>
        <v>#DIV/0!</v>
      </c>
      <c r="O96" s="90" t="e">
        <f>IF($E$1=Saraksti!$C$6,O95*Iekārtu_mērogošana!J$25,IF($E$1=Saraksti!$C$7,O95*Iekārtu_mērogošana!J$40,""))</f>
        <v>#DIV/0!</v>
      </c>
      <c r="P96" s="90" t="e">
        <f>IF($E$1=Saraksti!$C$6,P95*Iekārtu_mērogošana!K$25,IF($E$1=Saraksti!$C$7,P95*Iekārtu_mērogošana!K$40,""))</f>
        <v>#DIV/0!</v>
      </c>
      <c r="Q96" s="90" t="e">
        <f>IF($E$1=Saraksti!$C$6,Q95*Iekārtu_mērogošana!L$25,IF($E$1=Saraksti!$C$7,Q95*Iekārtu_mērogošana!L$40,""))</f>
        <v>#DIV/0!</v>
      </c>
      <c r="R96" s="90" t="e">
        <f>IF($E$1=Saraksti!$C$6,R95*Iekārtu_mērogošana!M$25,IF($E$1=Saraksti!$C$7,R95*Iekārtu_mērogošana!M$40,""))</f>
        <v>#DIV/0!</v>
      </c>
      <c r="S96" s="90" t="e">
        <f>IF($E$1=Saraksti!$C$6,S95*Iekārtu_mērogošana!N$25,IF($E$1=Saraksti!$C$7,S95*Iekārtu_mērogošana!N$40,""))</f>
        <v>#DIV/0!</v>
      </c>
      <c r="T96" s="90" t="e">
        <f>IF($E$1=Saraksti!$C$6,T95*Iekārtu_mērogošana!O$25,IF($E$1=Saraksti!$C$7,T95*Iekārtu_mērogošana!O$40,""))</f>
        <v>#DIV/0!</v>
      </c>
      <c r="U96" s="90" t="e">
        <f>IF($E$1=Saraksti!$C$6,U95*Iekārtu_mērogošana!P$25,IF($E$1=Saraksti!$C$7,U95*Iekārtu_mērogošana!P$40,""))</f>
        <v>#DIV/0!</v>
      </c>
      <c r="V96" s="90" t="e">
        <f>IF($E$1=Saraksti!$C$6,V95*Iekārtu_mērogošana!Q$25,IF($E$1=Saraksti!$C$7,V95*Iekārtu_mērogošana!Q$40,""))</f>
        <v>#DIV/0!</v>
      </c>
      <c r="W96" s="90" t="e">
        <f>IF($E$1=Saraksti!$C$6,W95*Iekārtu_mērogošana!R$25,IF($E$1=Saraksti!$C$7,W95*Iekārtu_mērogošana!R$40,""))</f>
        <v>#DIV/0!</v>
      </c>
      <c r="X96" s="90" t="e">
        <f>IF($E$1=Saraksti!$C$6,X95*Iekārtu_mērogošana!S$25,IF($E$1=Saraksti!$C$7,X95*Iekārtu_mērogošana!S$40,""))</f>
        <v>#DIV/0!</v>
      </c>
      <c r="Y96" s="90" t="e">
        <f>IF($E$1=Saraksti!$C$6,Y95*Iekārtu_mērogošana!T$25,IF($E$1=Saraksti!$C$7,Y95*Iekārtu_mērogošana!T$40,""))</f>
        <v>#DIV/0!</v>
      </c>
      <c r="Z96" s="90" t="e">
        <f>IF($E$1=Saraksti!$C$6,Z95*Iekārtu_mērogošana!U$25,IF($E$1=Saraksti!$C$7,Z95*Iekārtu_mērogošana!U$40,""))</f>
        <v>#DIV/0!</v>
      </c>
      <c r="AA96" s="90" t="e">
        <f>IF($E$1=Saraksti!$C$6,AA95*Iekārtu_mērogošana!V$25,IF($E$1=Saraksti!$C$7,AA95*Iekārtu_mērogošana!V$40,""))</f>
        <v>#DIV/0!</v>
      </c>
      <c r="AB96" s="90" t="e">
        <f>IF($E$1=Saraksti!$C$6,AB95*Iekārtu_mērogošana!W$25,IF($E$1=Saraksti!$C$7,AB95*Iekārtu_mērogošana!W$40,""))</f>
        <v>#DIV/0!</v>
      </c>
      <c r="AC96" s="90" t="e">
        <f>IF($E$1=Saraksti!$C$6,AC95*Iekārtu_mērogošana!X$25,IF($E$1=Saraksti!$C$7,AC95*Iekārtu_mērogošana!X$40,""))</f>
        <v>#DIV/0!</v>
      </c>
      <c r="AD96" s="90" t="e">
        <f>IF($E$1=Saraksti!$C$6,AD95*Iekārtu_mērogošana!Y$25,IF($E$1=Saraksti!$C$7,AD95*Iekārtu_mērogošana!Y$40,""))</f>
        <v>#DIV/0!</v>
      </c>
      <c r="AE96" s="90" t="e">
        <f>IF($E$1=Saraksti!$C$6,AE95*Iekārtu_mērogošana!Z$25,IF($E$1=Saraksti!$C$7,AE95*Iekārtu_mērogošana!Z$40,""))</f>
        <v>#DIV/0!</v>
      </c>
      <c r="AF96" s="90" t="e">
        <f>IF($E$1=Saraksti!$C$6,AF95*Iekārtu_mērogošana!AA$25,IF($E$1=Saraksti!$C$7,AF95*Iekārtu_mērogošana!AA$40,""))</f>
        <v>#DIV/0!</v>
      </c>
      <c r="AG96" s="90" t="e">
        <f>IF($E$1=Saraksti!$C$6,AG95*Iekārtu_mērogošana!AB$25,IF($E$1=Saraksti!$C$7,AG95*Iekārtu_mērogošana!AB$40,""))</f>
        <v>#DIV/0!</v>
      </c>
      <c r="AH96" s="90" t="e">
        <f>IF($E$1=Saraksti!$C$6,AH95*Iekārtu_mērogošana!AC$25,IF($E$1=Saraksti!$C$7,AH95*Iekārtu_mērogošana!AC$40,""))</f>
        <v>#DIV/0!</v>
      </c>
      <c r="AI96" s="90" t="e">
        <f>IF($E$1=Saraksti!$C$6,AI95*Iekārtu_mērogošana!AD$25,IF($E$1=Saraksti!$C$7,AI95*Iekārtu_mērogošana!AD$40,""))</f>
        <v>#DIV/0!</v>
      </c>
      <c r="AJ96" s="90" t="e">
        <f>IF($E$1=Saraksti!$C$6,AJ95*Iekārtu_mērogošana!AE$25,IF($E$1=Saraksti!$C$7,AJ95*Iekārtu_mērogošana!AE$40,""))</f>
        <v>#DIV/0!</v>
      </c>
      <c r="AK96" s="90" t="e">
        <f>IF($E$1=Saraksti!$C$6,AK95*Iekārtu_mērogošana!AF$25,IF($E$1=Saraksti!$C$7,AK95*Iekārtu_mērogošana!AF$40,""))</f>
        <v>#DIV/0!</v>
      </c>
      <c r="AL96" s="90" t="e">
        <f>IF($E$1=Saraksti!$C$6,AL95*Iekārtu_mērogošana!AG$25,IF($E$1=Saraksti!$C$7,AL95*Iekārtu_mērogošana!AG$40,""))</f>
        <v>#DIV/0!</v>
      </c>
      <c r="AM96" s="90" t="e">
        <f>IF($E$1=Saraksti!$C$6,AM95*Iekārtu_mērogošana!AH$25,IF($E$1=Saraksti!$C$7,AM95*Iekārtu_mērogošana!AH$40,""))</f>
        <v>#DIV/0!</v>
      </c>
      <c r="AN96" s="90" t="e">
        <f>IF($E$1=Saraksti!$C$6,AN95*Iekārtu_mērogošana!AI$25,IF($E$1=Saraksti!$C$7,AN95*Iekārtu_mērogošana!AI$40,""))</f>
        <v>#DIV/0!</v>
      </c>
      <c r="AO96" s="90" t="e">
        <f>IF($E$1=Saraksti!$C$6,AO95*Iekārtu_mērogošana!AJ$25,IF($E$1=Saraksti!$C$7,AO95*Iekārtu_mērogošana!AJ$40,""))</f>
        <v>#DIV/0!</v>
      </c>
      <c r="AP96" s="90" t="e">
        <f>IF($E$1=Saraksti!$C$6,AP95*Iekārtu_mērogošana!AK$25,IF($E$1=Saraksti!$C$7,AP95*Iekārtu_mērogošana!AK$40,""))</f>
        <v>#DIV/0!</v>
      </c>
      <c r="AQ96" s="90" t="e">
        <f>IF($E$1=Saraksti!$C$6,AQ95*Iekārtu_mērogošana!AL$25,IF($E$1=Saraksti!$C$7,AQ95*Iekārtu_mērogošana!AL$40,""))</f>
        <v>#DIV/0!</v>
      </c>
      <c r="AR96" s="90" t="e">
        <f>IF($E$1=Saraksti!$C$6,AR95*Iekārtu_mērogošana!AM$25,IF($E$1=Saraksti!$C$7,AR95*Iekārtu_mērogošana!AM$40,""))</f>
        <v>#DIV/0!</v>
      </c>
      <c r="AS96" s="90" t="e">
        <f>IF($E$1=Saraksti!$C$6,AS95*Iekārtu_mērogošana!AN$25,IF($E$1=Saraksti!$C$7,AS95*Iekārtu_mērogošana!AN$40,""))</f>
        <v>#DIV/0!</v>
      </c>
      <c r="AT96" s="90" t="e">
        <f>IF($E$1=Saraksti!$C$6,AT95*Iekārtu_mērogošana!AO$25,IF($E$1=Saraksti!$C$7,AT95*Iekārtu_mērogošana!AO$40,""))</f>
        <v>#DIV/0!</v>
      </c>
      <c r="AU96" s="90" t="e">
        <f>IF($E$1=Saraksti!$C$6,AU95*Iekārtu_mērogošana!AP$25,IF($E$1=Saraksti!$C$7,AU95*Iekārtu_mērogošana!AP$40,""))</f>
        <v>#DIV/0!</v>
      </c>
      <c r="AV96" s="90" t="e">
        <f>IF($E$1=Saraksti!$C$6,AV95*Iekārtu_mērogošana!AQ$25,IF($E$1=Saraksti!$C$7,AV95*Iekārtu_mērogošana!AQ$40,""))</f>
        <v>#DIV/0!</v>
      </c>
      <c r="AW96" s="90" t="e">
        <f>IF($E$1=Saraksti!$C$6,AW95*Iekārtu_mērogošana!AR$25,IF($E$1=Saraksti!$C$7,AW95*Iekārtu_mērogošana!AR$40,""))</f>
        <v>#DIV/0!</v>
      </c>
      <c r="AX96" s="90" t="e">
        <f>IF($E$1=Saraksti!$C$6,AX95*Iekārtu_mērogošana!AS$25,IF($E$1=Saraksti!$C$7,AX95*Iekārtu_mērogošana!AS$40,""))</f>
        <v>#DIV/0!</v>
      </c>
      <c r="AY96" s="90" t="e">
        <f>IF($E$1=Saraksti!$C$6,AY95*Iekārtu_mērogošana!AT$25,IF($E$1=Saraksti!$C$7,AY95*Iekārtu_mērogošana!AT$40,""))</f>
        <v>#DIV/0!</v>
      </c>
      <c r="AZ96" s="90" t="e">
        <f>IF($E$1=Saraksti!$C$6,AZ95*Iekārtu_mērogošana!AU$25,IF($E$1=Saraksti!$C$7,AZ95*Iekārtu_mērogošana!AU$40,""))</f>
        <v>#DIV/0!</v>
      </c>
      <c r="BA96" s="90" t="e">
        <f>IF($E$1=Saraksti!$C$6,BA95*Iekārtu_mērogošana!AV$25,IF($E$1=Saraksti!$C$7,BA95*Iekārtu_mērogošana!AV$40,""))</f>
        <v>#DIV/0!</v>
      </c>
      <c r="BB96" s="90" t="e">
        <f>IF($E$1=Saraksti!$C$6,BB95*Iekārtu_mērogošana!AW$25,IF($E$1=Saraksti!$C$7,BB95*Iekārtu_mērogošana!AW$40,""))</f>
        <v>#DIV/0!</v>
      </c>
      <c r="BC96" s="90" t="e">
        <f>IF($E$1=Saraksti!$C$6,BC95*Iekārtu_mērogošana!AX$25,IF($E$1=Saraksti!$C$7,BC95*Iekārtu_mērogošana!AX$40,""))</f>
        <v>#DIV/0!</v>
      </c>
      <c r="BD96" s="90" t="e">
        <f>IF($E$1=Saraksti!$C$6,BD95*Iekārtu_mērogošana!AY$25,IF($E$1=Saraksti!$C$7,BD95*Iekārtu_mērogošana!AY$40,""))</f>
        <v>#DIV/0!</v>
      </c>
      <c r="BE96" s="90" t="e">
        <f>IF($E$1=Saraksti!$C$6,BE95*Iekārtu_mērogošana!AZ$25,IF($E$1=Saraksti!$C$7,BE95*Iekārtu_mērogošana!AZ$40,""))</f>
        <v>#DIV/0!</v>
      </c>
      <c r="BF96" s="90" t="e">
        <f>IF($E$1=Saraksti!$C$6,BF95*Iekārtu_mērogošana!BA$25,IF($E$1=Saraksti!$C$7,BF95*Iekārtu_mērogošana!BA$40,""))</f>
        <v>#DIV/0!</v>
      </c>
    </row>
    <row r="97" spans="1:58" s="105" customFormat="1">
      <c r="A97" s="161"/>
      <c r="D97" s="162"/>
      <c r="E97" s="106" t="s">
        <v>890</v>
      </c>
      <c r="F97" s="109" t="s">
        <v>1</v>
      </c>
      <c r="G97" s="106"/>
      <c r="H97" s="106"/>
      <c r="I97" s="90" t="e">
        <f>I96/I$7</f>
        <v>#DIV/0!</v>
      </c>
      <c r="J97" s="90" t="e">
        <f t="shared" ref="J97" si="116">J96/J$7</f>
        <v>#DIV/0!</v>
      </c>
      <c r="K97" s="90" t="e">
        <f t="shared" ref="K97" si="117">K96/K$7</f>
        <v>#DIV/0!</v>
      </c>
      <c r="L97" s="90" t="e">
        <f t="shared" ref="L97" si="118">L96/L$7</f>
        <v>#DIV/0!</v>
      </c>
      <c r="M97" s="90" t="e">
        <f t="shared" ref="M97" si="119">M96/M$7</f>
        <v>#DIV/0!</v>
      </c>
      <c r="N97" s="90" t="e">
        <f t="shared" ref="N97" si="120">N96/N$7</f>
        <v>#DIV/0!</v>
      </c>
      <c r="O97" s="90" t="e">
        <f t="shared" ref="O97" si="121">O96/O$7</f>
        <v>#DIV/0!</v>
      </c>
      <c r="P97" s="90" t="e">
        <f t="shared" ref="P97" si="122">P96/P$7</f>
        <v>#DIV/0!</v>
      </c>
      <c r="Q97" s="90" t="e">
        <f t="shared" ref="Q97" si="123">Q96/Q$7</f>
        <v>#DIV/0!</v>
      </c>
      <c r="R97" s="90" t="e">
        <f t="shared" ref="R97" si="124">R96/R$7</f>
        <v>#DIV/0!</v>
      </c>
      <c r="S97" s="90" t="e">
        <f t="shared" ref="S97" si="125">S96/S$7</f>
        <v>#DIV/0!</v>
      </c>
      <c r="T97" s="90" t="e">
        <f t="shared" ref="T97" si="126">T96/T$7</f>
        <v>#DIV/0!</v>
      </c>
      <c r="U97" s="90" t="e">
        <f t="shared" ref="U97" si="127">U96/U$7</f>
        <v>#DIV/0!</v>
      </c>
      <c r="V97" s="90" t="e">
        <f t="shared" ref="V97" si="128">V96/V$7</f>
        <v>#DIV/0!</v>
      </c>
      <c r="W97" s="90" t="e">
        <f t="shared" ref="W97" si="129">W96/W$7</f>
        <v>#DIV/0!</v>
      </c>
      <c r="X97" s="90" t="e">
        <f t="shared" ref="X97" si="130">X96/X$7</f>
        <v>#DIV/0!</v>
      </c>
      <c r="Y97" s="90" t="e">
        <f t="shared" ref="Y97" si="131">Y96/Y$7</f>
        <v>#DIV/0!</v>
      </c>
      <c r="Z97" s="90" t="e">
        <f t="shared" ref="Z97" si="132">Z96/Z$7</f>
        <v>#DIV/0!</v>
      </c>
      <c r="AA97" s="90" t="e">
        <f t="shared" ref="AA97" si="133">AA96/AA$7</f>
        <v>#DIV/0!</v>
      </c>
      <c r="AB97" s="90" t="e">
        <f t="shared" ref="AB97" si="134">AB96/AB$7</f>
        <v>#DIV/0!</v>
      </c>
      <c r="AC97" s="90" t="e">
        <f t="shared" ref="AC97" si="135">AC96/AC$7</f>
        <v>#DIV/0!</v>
      </c>
      <c r="AD97" s="90" t="e">
        <f t="shared" ref="AD97" si="136">AD96/AD$7</f>
        <v>#DIV/0!</v>
      </c>
      <c r="AE97" s="90" t="e">
        <f t="shared" ref="AE97" si="137">AE96/AE$7</f>
        <v>#DIV/0!</v>
      </c>
      <c r="AF97" s="90" t="e">
        <f t="shared" ref="AF97" si="138">AF96/AF$7</f>
        <v>#DIV/0!</v>
      </c>
      <c r="AG97" s="90" t="e">
        <f t="shared" ref="AG97" si="139">AG96/AG$7</f>
        <v>#DIV/0!</v>
      </c>
      <c r="AH97" s="90" t="e">
        <f t="shared" ref="AH97" si="140">AH96/AH$7</f>
        <v>#DIV/0!</v>
      </c>
      <c r="AI97" s="90" t="e">
        <f t="shared" ref="AI97" si="141">AI96/AI$7</f>
        <v>#DIV/0!</v>
      </c>
      <c r="AJ97" s="90" t="e">
        <f t="shared" ref="AJ97" si="142">AJ96/AJ$7</f>
        <v>#DIV/0!</v>
      </c>
      <c r="AK97" s="90" t="e">
        <f t="shared" ref="AK97" si="143">AK96/AK$7</f>
        <v>#DIV/0!</v>
      </c>
      <c r="AL97" s="90" t="e">
        <f t="shared" ref="AL97" si="144">AL96/AL$7</f>
        <v>#DIV/0!</v>
      </c>
      <c r="AM97" s="90" t="e">
        <f t="shared" ref="AM97" si="145">AM96/AM$7</f>
        <v>#DIV/0!</v>
      </c>
      <c r="AN97" s="90" t="e">
        <f t="shared" ref="AN97" si="146">AN96/AN$7</f>
        <v>#DIV/0!</v>
      </c>
      <c r="AO97" s="90" t="e">
        <f t="shared" ref="AO97" si="147">AO96/AO$7</f>
        <v>#DIV/0!</v>
      </c>
      <c r="AP97" s="90" t="e">
        <f t="shared" ref="AP97" si="148">AP96/AP$7</f>
        <v>#DIV/0!</v>
      </c>
      <c r="AQ97" s="90" t="e">
        <f t="shared" ref="AQ97" si="149">AQ96/AQ$7</f>
        <v>#DIV/0!</v>
      </c>
      <c r="AR97" s="90" t="e">
        <f t="shared" ref="AR97" si="150">AR96/AR$7</f>
        <v>#DIV/0!</v>
      </c>
      <c r="AS97" s="90" t="e">
        <f t="shared" ref="AS97" si="151">AS96/AS$7</f>
        <v>#DIV/0!</v>
      </c>
      <c r="AT97" s="90" t="e">
        <f t="shared" ref="AT97" si="152">AT96/AT$7</f>
        <v>#DIV/0!</v>
      </c>
      <c r="AU97" s="90" t="e">
        <f t="shared" ref="AU97" si="153">AU96/AU$7</f>
        <v>#DIV/0!</v>
      </c>
      <c r="AV97" s="90" t="e">
        <f t="shared" ref="AV97" si="154">AV96/AV$7</f>
        <v>#DIV/0!</v>
      </c>
      <c r="AW97" s="90" t="e">
        <f t="shared" ref="AW97" si="155">AW96/AW$7</f>
        <v>#DIV/0!</v>
      </c>
      <c r="AX97" s="90" t="e">
        <f t="shared" ref="AX97" si="156">AX96/AX$7</f>
        <v>#DIV/0!</v>
      </c>
      <c r="AY97" s="90" t="e">
        <f t="shared" ref="AY97" si="157">AY96/AY$7</f>
        <v>#DIV/0!</v>
      </c>
      <c r="AZ97" s="90" t="e">
        <f t="shared" ref="AZ97" si="158">AZ96/AZ$7</f>
        <v>#DIV/0!</v>
      </c>
      <c r="BA97" s="90" t="e">
        <f t="shared" ref="BA97" si="159">BA96/BA$7</f>
        <v>#DIV/0!</v>
      </c>
      <c r="BB97" s="90" t="e">
        <f t="shared" ref="BB97" si="160">BB96/BB$7</f>
        <v>#DIV/0!</v>
      </c>
      <c r="BC97" s="90" t="e">
        <f t="shared" ref="BC97" si="161">BC96/BC$7</f>
        <v>#DIV/0!</v>
      </c>
      <c r="BD97" s="90" t="e">
        <f t="shared" ref="BD97" si="162">BD96/BD$7</f>
        <v>#DIV/0!</v>
      </c>
      <c r="BE97" s="90" t="e">
        <f t="shared" ref="BE97" si="163">BE96/BE$7</f>
        <v>#DIV/0!</v>
      </c>
      <c r="BF97" s="90" t="e">
        <f t="shared" ref="BF97" si="164">BF96/BF$7</f>
        <v>#DIV/0!</v>
      </c>
    </row>
    <row r="98" spans="1:58" s="105" customFormat="1">
      <c r="D98" s="162"/>
      <c r="F98" s="109"/>
    </row>
    <row r="99" spans="1:58" s="105" customFormat="1">
      <c r="D99" s="162" t="s">
        <v>1015</v>
      </c>
      <c r="F99" s="109"/>
    </row>
    <row r="100" spans="1:58" s="105" customFormat="1">
      <c r="D100" s="162"/>
      <c r="E100" s="240" t="s">
        <v>891</v>
      </c>
      <c r="F100" s="116" t="s">
        <v>3</v>
      </c>
      <c r="I100" s="86">
        <f>Iekārtu_mērogošana!$D$13</f>
        <v>0</v>
      </c>
      <c r="J100" s="86">
        <f>Iekārtu_mērogošana!$D$13</f>
        <v>0</v>
      </c>
      <c r="K100" s="86">
        <f>Iekārtu_mērogošana!$D$13</f>
        <v>0</v>
      </c>
      <c r="L100" s="86">
        <f>Iekārtu_mērogošana!$D$13</f>
        <v>0</v>
      </c>
      <c r="M100" s="86">
        <f>Iekārtu_mērogošana!$D$13</f>
        <v>0</v>
      </c>
      <c r="N100" s="86">
        <f>Iekārtu_mērogošana!$D$13</f>
        <v>0</v>
      </c>
      <c r="O100" s="86">
        <f>Iekārtu_mērogošana!$D$13</f>
        <v>0</v>
      </c>
      <c r="P100" s="86">
        <f>Iekārtu_mērogošana!$D$13</f>
        <v>0</v>
      </c>
      <c r="Q100" s="86">
        <f>Iekārtu_mērogošana!$D$13</f>
        <v>0</v>
      </c>
      <c r="R100" s="86">
        <f>Iekārtu_mērogošana!$D$13</f>
        <v>0</v>
      </c>
      <c r="S100" s="86">
        <f>Iekārtu_mērogošana!$D$13</f>
        <v>0</v>
      </c>
      <c r="T100" s="86">
        <f>Iekārtu_mērogošana!$D$13</f>
        <v>0</v>
      </c>
      <c r="U100" s="86">
        <f>Iekārtu_mērogošana!$D$13</f>
        <v>0</v>
      </c>
      <c r="V100" s="86">
        <f>Iekārtu_mērogošana!$D$13</f>
        <v>0</v>
      </c>
      <c r="W100" s="86">
        <f>Iekārtu_mērogošana!$D$13</f>
        <v>0</v>
      </c>
      <c r="X100" s="86">
        <f>Iekārtu_mērogošana!$D$13</f>
        <v>0</v>
      </c>
      <c r="Y100" s="86">
        <f>Iekārtu_mērogošana!$D$13</f>
        <v>0</v>
      </c>
      <c r="Z100" s="86">
        <f>Iekārtu_mērogošana!$D$13</f>
        <v>0</v>
      </c>
      <c r="AA100" s="86">
        <f>Iekārtu_mērogošana!$D$13</f>
        <v>0</v>
      </c>
      <c r="AB100" s="86">
        <f>Iekārtu_mērogošana!$D$13</f>
        <v>0</v>
      </c>
      <c r="AC100" s="86">
        <f>Iekārtu_mērogošana!$D$13</f>
        <v>0</v>
      </c>
      <c r="AD100" s="86">
        <f>Iekārtu_mērogošana!$D$13</f>
        <v>0</v>
      </c>
      <c r="AE100" s="86">
        <f>Iekārtu_mērogošana!$D$13</f>
        <v>0</v>
      </c>
      <c r="AF100" s="86">
        <f>Iekārtu_mērogošana!$D$13</f>
        <v>0</v>
      </c>
      <c r="AG100" s="86">
        <f>Iekārtu_mērogošana!$D$13</f>
        <v>0</v>
      </c>
      <c r="AH100" s="86">
        <f>Iekārtu_mērogošana!$D$13</f>
        <v>0</v>
      </c>
      <c r="AI100" s="86">
        <f>Iekārtu_mērogošana!$D$13</f>
        <v>0</v>
      </c>
      <c r="AJ100" s="86">
        <f>Iekārtu_mērogošana!$D$13</f>
        <v>0</v>
      </c>
      <c r="AK100" s="86">
        <f>Iekārtu_mērogošana!$D$13</f>
        <v>0</v>
      </c>
      <c r="AL100" s="86">
        <f>Iekārtu_mērogošana!$D$13</f>
        <v>0</v>
      </c>
      <c r="AM100" s="86">
        <f>Iekārtu_mērogošana!$D$13</f>
        <v>0</v>
      </c>
      <c r="AN100" s="86">
        <f>Iekārtu_mērogošana!$D$13</f>
        <v>0</v>
      </c>
      <c r="AO100" s="86">
        <f>Iekārtu_mērogošana!$D$13</f>
        <v>0</v>
      </c>
      <c r="AP100" s="86">
        <f>Iekārtu_mērogošana!$D$13</f>
        <v>0</v>
      </c>
      <c r="AQ100" s="86">
        <f>Iekārtu_mērogošana!$D$13</f>
        <v>0</v>
      </c>
      <c r="AR100" s="86">
        <f>Iekārtu_mērogošana!$D$13</f>
        <v>0</v>
      </c>
      <c r="AS100" s="86">
        <f>Iekārtu_mērogošana!$D$13</f>
        <v>0</v>
      </c>
      <c r="AT100" s="86">
        <f>Iekārtu_mērogošana!$D$13</f>
        <v>0</v>
      </c>
      <c r="AU100" s="86">
        <f>Iekārtu_mērogošana!$D$13</f>
        <v>0</v>
      </c>
      <c r="AV100" s="86">
        <f>Iekārtu_mērogošana!$D$13</f>
        <v>0</v>
      </c>
      <c r="AW100" s="86">
        <f>Iekārtu_mērogošana!$D$13</f>
        <v>0</v>
      </c>
      <c r="AX100" s="86">
        <f>Iekārtu_mērogošana!$D$13</f>
        <v>0</v>
      </c>
      <c r="AY100" s="86">
        <f>Iekārtu_mērogošana!$D$13</f>
        <v>0</v>
      </c>
      <c r="AZ100" s="86">
        <f>Iekārtu_mērogošana!$D$13</f>
        <v>0</v>
      </c>
      <c r="BA100" s="86">
        <f>Iekārtu_mērogošana!$D$13</f>
        <v>0</v>
      </c>
      <c r="BB100" s="86">
        <f>Iekārtu_mērogošana!$D$13</f>
        <v>0</v>
      </c>
      <c r="BC100" s="86">
        <f>Iekārtu_mērogošana!$D$13</f>
        <v>0</v>
      </c>
      <c r="BD100" s="86">
        <f>Iekārtu_mērogošana!$D$13</f>
        <v>0</v>
      </c>
      <c r="BE100" s="86">
        <f>Iekārtu_mērogošana!$D$13</f>
        <v>0</v>
      </c>
      <c r="BF100" s="86">
        <f>Iekārtu_mērogošana!$D$13</f>
        <v>0</v>
      </c>
    </row>
    <row r="101" spans="1:58" s="105" customFormat="1">
      <c r="D101" s="162"/>
      <c r="E101" s="240" t="s">
        <v>758</v>
      </c>
      <c r="F101" s="109" t="s">
        <v>1</v>
      </c>
      <c r="I101" s="75">
        <f>Datu_ievade!$E$172+Datu_ievade!$E$173*Datu_ievade!$E$172*I$100</f>
        <v>0</v>
      </c>
      <c r="J101" s="75">
        <f>Datu_ievade!$E$172+Datu_ievade!$E$173*Datu_ievade!$E$172*J$100</f>
        <v>0</v>
      </c>
      <c r="K101" s="75">
        <f>Datu_ievade!$E$172+Datu_ievade!$E$173*Datu_ievade!$E$172*K$100</f>
        <v>0</v>
      </c>
      <c r="L101" s="75">
        <f>Datu_ievade!$E$172+Datu_ievade!$E$173*Datu_ievade!$E$172*L$100</f>
        <v>0</v>
      </c>
      <c r="M101" s="75">
        <f>Datu_ievade!$E$172+Datu_ievade!$E$173*Datu_ievade!$E$172*M$100</f>
        <v>0</v>
      </c>
      <c r="N101" s="75">
        <f>Datu_ievade!$E$172+Datu_ievade!$E$173*Datu_ievade!$E$172*N$100</f>
        <v>0</v>
      </c>
      <c r="O101" s="75">
        <f>Datu_ievade!$E$172+Datu_ievade!$E$173*Datu_ievade!$E$172*O$100</f>
        <v>0</v>
      </c>
      <c r="P101" s="75">
        <f>Datu_ievade!$E$172+Datu_ievade!$E$173*Datu_ievade!$E$172*P$100</f>
        <v>0</v>
      </c>
      <c r="Q101" s="75">
        <f>Datu_ievade!$E$172+Datu_ievade!$E$173*Datu_ievade!$E$172*Q$100</f>
        <v>0</v>
      </c>
      <c r="R101" s="75">
        <f>Datu_ievade!$E$172+Datu_ievade!$E$173*Datu_ievade!$E$172*R$100</f>
        <v>0</v>
      </c>
      <c r="S101" s="75">
        <f>Datu_ievade!$E$172+Datu_ievade!$E$173*Datu_ievade!$E$172*S$100</f>
        <v>0</v>
      </c>
      <c r="T101" s="75">
        <f>Datu_ievade!$E$172+Datu_ievade!$E$173*Datu_ievade!$E$172*T$100</f>
        <v>0</v>
      </c>
      <c r="U101" s="75">
        <f>Datu_ievade!$E$172+Datu_ievade!$E$173*Datu_ievade!$E$172*U$100</f>
        <v>0</v>
      </c>
      <c r="V101" s="75">
        <f>Datu_ievade!$E$172+Datu_ievade!$E$173*Datu_ievade!$E$172*V$100</f>
        <v>0</v>
      </c>
      <c r="W101" s="75">
        <f>Datu_ievade!$E$172+Datu_ievade!$E$173*Datu_ievade!$E$172*W$100</f>
        <v>0</v>
      </c>
      <c r="X101" s="75">
        <f>Datu_ievade!$E$172+Datu_ievade!$E$173*Datu_ievade!$E$172*X$100</f>
        <v>0</v>
      </c>
      <c r="Y101" s="75">
        <f>Datu_ievade!$E$172+Datu_ievade!$E$173*Datu_ievade!$E$172*Y$100</f>
        <v>0</v>
      </c>
      <c r="Z101" s="75">
        <f>Datu_ievade!$E$172+Datu_ievade!$E$173*Datu_ievade!$E$172*Z$100</f>
        <v>0</v>
      </c>
      <c r="AA101" s="75">
        <f>Datu_ievade!$E$172+Datu_ievade!$E$173*Datu_ievade!$E$172*AA$100</f>
        <v>0</v>
      </c>
      <c r="AB101" s="75">
        <f>Datu_ievade!$E$172+Datu_ievade!$E$173*Datu_ievade!$E$172*AB$100</f>
        <v>0</v>
      </c>
      <c r="AC101" s="75">
        <f>Datu_ievade!$E$172+Datu_ievade!$E$173*Datu_ievade!$E$172*AC$100</f>
        <v>0</v>
      </c>
      <c r="AD101" s="75">
        <f>Datu_ievade!$E$172+Datu_ievade!$E$173*Datu_ievade!$E$172*AD$100</f>
        <v>0</v>
      </c>
      <c r="AE101" s="75">
        <f>Datu_ievade!$E$172+Datu_ievade!$E$173*Datu_ievade!$E$172*AE$100</f>
        <v>0</v>
      </c>
      <c r="AF101" s="75">
        <f>Datu_ievade!$E$172+Datu_ievade!$E$173*Datu_ievade!$E$172*AF$100</f>
        <v>0</v>
      </c>
      <c r="AG101" s="75">
        <f>Datu_ievade!$E$172+Datu_ievade!$E$173*Datu_ievade!$E$172*AG$100</f>
        <v>0</v>
      </c>
      <c r="AH101" s="75">
        <f>Datu_ievade!$E$172+Datu_ievade!$E$173*Datu_ievade!$E$172*AH$100</f>
        <v>0</v>
      </c>
      <c r="AI101" s="75">
        <f>Datu_ievade!$E$172+Datu_ievade!$E$173*Datu_ievade!$E$172*AI$100</f>
        <v>0</v>
      </c>
      <c r="AJ101" s="75">
        <f>Datu_ievade!$E$172+Datu_ievade!$E$173*Datu_ievade!$E$172*AJ$100</f>
        <v>0</v>
      </c>
      <c r="AK101" s="75">
        <f>Datu_ievade!$E$172+Datu_ievade!$E$173*Datu_ievade!$E$172*AK$100</f>
        <v>0</v>
      </c>
      <c r="AL101" s="75">
        <f>Datu_ievade!$E$172+Datu_ievade!$E$173*Datu_ievade!$E$172*AL$100</f>
        <v>0</v>
      </c>
      <c r="AM101" s="75">
        <f>Datu_ievade!$E$172+Datu_ievade!$E$173*Datu_ievade!$E$172*AM$100</f>
        <v>0</v>
      </c>
      <c r="AN101" s="75">
        <f>Datu_ievade!$E$172+Datu_ievade!$E$173*Datu_ievade!$E$172*AN$100</f>
        <v>0</v>
      </c>
      <c r="AO101" s="75">
        <f>Datu_ievade!$E$172+Datu_ievade!$E$173*Datu_ievade!$E$172*AO$100</f>
        <v>0</v>
      </c>
      <c r="AP101" s="75">
        <f>Datu_ievade!$E$172+Datu_ievade!$E$173*Datu_ievade!$E$172*AP$100</f>
        <v>0</v>
      </c>
      <c r="AQ101" s="75">
        <f>Datu_ievade!$E$172+Datu_ievade!$E$173*Datu_ievade!$E$172*AQ$100</f>
        <v>0</v>
      </c>
      <c r="AR101" s="75">
        <f>Datu_ievade!$E$172+Datu_ievade!$E$173*Datu_ievade!$E$172*AR$100</f>
        <v>0</v>
      </c>
      <c r="AS101" s="75">
        <f>Datu_ievade!$E$172+Datu_ievade!$E$173*Datu_ievade!$E$172*AS$100</f>
        <v>0</v>
      </c>
      <c r="AT101" s="75">
        <f>Datu_ievade!$E$172+Datu_ievade!$E$173*Datu_ievade!$E$172*AT$100</f>
        <v>0</v>
      </c>
      <c r="AU101" s="75">
        <f>Datu_ievade!$E$172+Datu_ievade!$E$173*Datu_ievade!$E$172*AU$100</f>
        <v>0</v>
      </c>
      <c r="AV101" s="75">
        <f>Datu_ievade!$E$172+Datu_ievade!$E$173*Datu_ievade!$E$172*AV$100</f>
        <v>0</v>
      </c>
      <c r="AW101" s="75">
        <f>Datu_ievade!$E$172+Datu_ievade!$E$173*Datu_ievade!$E$172*AW$100</f>
        <v>0</v>
      </c>
      <c r="AX101" s="75">
        <f>Datu_ievade!$E$172+Datu_ievade!$E$173*Datu_ievade!$E$172*AX$100</f>
        <v>0</v>
      </c>
      <c r="AY101" s="75">
        <f>Datu_ievade!$E$172+Datu_ievade!$E$173*Datu_ievade!$E$172*AY$100</f>
        <v>0</v>
      </c>
      <c r="AZ101" s="75">
        <f>Datu_ievade!$E$172+Datu_ievade!$E$173*Datu_ievade!$E$172*AZ$100</f>
        <v>0</v>
      </c>
      <c r="BA101" s="75">
        <f>Datu_ievade!$E$172+Datu_ievade!$E$173*Datu_ievade!$E$172*BA$100</f>
        <v>0</v>
      </c>
      <c r="BB101" s="75">
        <f>Datu_ievade!$E$172+Datu_ievade!$E$173*Datu_ievade!$E$172*BB$100</f>
        <v>0</v>
      </c>
      <c r="BC101" s="75">
        <f>Datu_ievade!$E$172+Datu_ievade!$E$173*Datu_ievade!$E$172*BC$100</f>
        <v>0</v>
      </c>
      <c r="BD101" s="75">
        <f>Datu_ievade!$E$172+Datu_ievade!$E$173*Datu_ievade!$E$172*BD$100</f>
        <v>0</v>
      </c>
      <c r="BE101" s="75">
        <f>Datu_ievade!$E$172+Datu_ievade!$E$173*Datu_ievade!$E$172*BE$100</f>
        <v>0</v>
      </c>
      <c r="BF101" s="75">
        <f>Datu_ievade!$E$172+Datu_ievade!$E$173*Datu_ievade!$E$172*BF$100</f>
        <v>0</v>
      </c>
    </row>
    <row r="102" spans="1:58" s="105" customFormat="1">
      <c r="D102" s="162"/>
      <c r="E102" s="240" t="s">
        <v>886</v>
      </c>
      <c r="F102" s="165"/>
      <c r="G102" s="161"/>
      <c r="H102" s="161"/>
      <c r="I102" s="166">
        <f>IFERROR((I$9)/(1-(1/(1+I$9)^Datu_ievade!$E$262)),0)</f>
        <v>0</v>
      </c>
      <c r="J102" s="166">
        <f>IFERROR((J$9)/(1-(1/(1+J$9)^Datu_ievade!$E$262)),0)</f>
        <v>0</v>
      </c>
      <c r="K102" s="166">
        <f>IFERROR((K$9)/(1-(1/(1+K$9)^Datu_ievade!$E$262)),0)</f>
        <v>0</v>
      </c>
      <c r="L102" s="166">
        <f>IFERROR((L$9)/(1-(1/(1+L$9)^Datu_ievade!$E$262)),0)</f>
        <v>0</v>
      </c>
      <c r="M102" s="166">
        <f>IFERROR((M$9)/(1-(1/(1+M$9)^Datu_ievade!$E$262)),0)</f>
        <v>0</v>
      </c>
      <c r="N102" s="166">
        <f>IFERROR((N$9)/(1-(1/(1+N$9)^Datu_ievade!$E$262)),0)</f>
        <v>0</v>
      </c>
      <c r="O102" s="166">
        <f>IFERROR((O$9)/(1-(1/(1+O$9)^Datu_ievade!$E$262)),0)</f>
        <v>0</v>
      </c>
      <c r="P102" s="166">
        <f>IFERROR((P$9)/(1-(1/(1+P$9)^Datu_ievade!$E$262)),0)</f>
        <v>0</v>
      </c>
      <c r="Q102" s="166">
        <f>IFERROR((Q$9)/(1-(1/(1+Q$9)^Datu_ievade!$E$262)),0)</f>
        <v>0</v>
      </c>
      <c r="R102" s="166">
        <f>IFERROR((R$9)/(1-(1/(1+R$9)^Datu_ievade!$E$262)),0)</f>
        <v>0</v>
      </c>
      <c r="S102" s="166">
        <f>IFERROR((S$9)/(1-(1/(1+S$9)^Datu_ievade!$E$262)),0)</f>
        <v>0</v>
      </c>
      <c r="T102" s="166">
        <f>IFERROR((T$9)/(1-(1/(1+T$9)^Datu_ievade!$E$262)),0)</f>
        <v>0</v>
      </c>
      <c r="U102" s="166">
        <f>IFERROR((U$9)/(1-(1/(1+U$9)^Datu_ievade!$E$262)),0)</f>
        <v>0</v>
      </c>
      <c r="V102" s="166">
        <f>IFERROR((V$9)/(1-(1/(1+V$9)^Datu_ievade!$E$262)),0)</f>
        <v>0</v>
      </c>
      <c r="W102" s="166">
        <f>IFERROR((W$9)/(1-(1/(1+W$9)^Datu_ievade!$E$262)),0)</f>
        <v>0</v>
      </c>
      <c r="X102" s="166">
        <f>IFERROR((X$9)/(1-(1/(1+X$9)^Datu_ievade!$E$262)),0)</f>
        <v>0</v>
      </c>
      <c r="Y102" s="166">
        <f>IFERROR((Y$9)/(1-(1/(1+Y$9)^Datu_ievade!$E$262)),0)</f>
        <v>0</v>
      </c>
      <c r="Z102" s="166">
        <f>IFERROR((Z$9)/(1-(1/(1+Z$9)^Datu_ievade!$E$262)),0)</f>
        <v>0</v>
      </c>
      <c r="AA102" s="166">
        <f>IFERROR((AA$9)/(1-(1/(1+AA$9)^Datu_ievade!$E$262)),0)</f>
        <v>0</v>
      </c>
      <c r="AB102" s="166">
        <f>IFERROR((AB$9)/(1-(1/(1+AB$9)^Datu_ievade!$E$262)),0)</f>
        <v>0</v>
      </c>
      <c r="AC102" s="166">
        <f>IFERROR((AC$9)/(1-(1/(1+AC$9)^Datu_ievade!$E$262)),0)</f>
        <v>0</v>
      </c>
      <c r="AD102" s="166">
        <f>IFERROR((AD$9)/(1-(1/(1+AD$9)^Datu_ievade!$E$262)),0)</f>
        <v>0</v>
      </c>
      <c r="AE102" s="166">
        <f>IFERROR((AE$9)/(1-(1/(1+AE$9)^Datu_ievade!$E$262)),0)</f>
        <v>0</v>
      </c>
      <c r="AF102" s="166">
        <f>IFERROR((AF$9)/(1-(1/(1+AF$9)^Datu_ievade!$E$262)),0)</f>
        <v>0</v>
      </c>
      <c r="AG102" s="166">
        <f>IFERROR((AG$9)/(1-(1/(1+AG$9)^Datu_ievade!$E$262)),0)</f>
        <v>0</v>
      </c>
      <c r="AH102" s="166">
        <f>IFERROR((AH$9)/(1-(1/(1+AH$9)^Datu_ievade!$E$262)),0)</f>
        <v>0</v>
      </c>
      <c r="AI102" s="166">
        <f>IFERROR((AI$9)/(1-(1/(1+AI$9)^Datu_ievade!$E$262)),0)</f>
        <v>0</v>
      </c>
      <c r="AJ102" s="166">
        <f>IFERROR((AJ$9)/(1-(1/(1+AJ$9)^Datu_ievade!$E$262)),0)</f>
        <v>0</v>
      </c>
      <c r="AK102" s="166">
        <f>IFERROR((AK$9)/(1-(1/(1+AK$9)^Datu_ievade!$E$262)),0)</f>
        <v>0</v>
      </c>
      <c r="AL102" s="166">
        <f>IFERROR((AL$9)/(1-(1/(1+AL$9)^Datu_ievade!$E$262)),0)</f>
        <v>0</v>
      </c>
      <c r="AM102" s="166">
        <f>IFERROR((AM$9)/(1-(1/(1+AM$9)^Datu_ievade!$E$262)),0)</f>
        <v>0</v>
      </c>
      <c r="AN102" s="166">
        <f>IFERROR((AN$9)/(1-(1/(1+AN$9)^Datu_ievade!$E$262)),0)</f>
        <v>0</v>
      </c>
      <c r="AO102" s="166">
        <f>IFERROR((AO$9)/(1-(1/(1+AO$9)^Datu_ievade!$E$262)),0)</f>
        <v>0</v>
      </c>
      <c r="AP102" s="166">
        <f>IFERROR((AP$9)/(1-(1/(1+AP$9)^Datu_ievade!$E$262)),0)</f>
        <v>0</v>
      </c>
      <c r="AQ102" s="166">
        <f>IFERROR((AQ$9)/(1-(1/(1+AQ$9)^Datu_ievade!$E$262)),0)</f>
        <v>0</v>
      </c>
      <c r="AR102" s="166">
        <f>IFERROR((AR$9)/(1-(1/(1+AR$9)^Datu_ievade!$E$262)),0)</f>
        <v>0</v>
      </c>
      <c r="AS102" s="166">
        <f>IFERROR((AS$9)/(1-(1/(1+AS$9)^Datu_ievade!$E$262)),0)</f>
        <v>0</v>
      </c>
      <c r="AT102" s="166">
        <f>IFERROR((AT$9)/(1-(1/(1+AT$9)^Datu_ievade!$E$262)),0)</f>
        <v>0</v>
      </c>
      <c r="AU102" s="166">
        <f>IFERROR((AU$9)/(1-(1/(1+AU$9)^Datu_ievade!$E$262)),0)</f>
        <v>0</v>
      </c>
      <c r="AV102" s="166">
        <f>IFERROR((AV$9)/(1-(1/(1+AV$9)^Datu_ievade!$E$262)),0)</f>
        <v>0</v>
      </c>
      <c r="AW102" s="166">
        <f>IFERROR((AW$9)/(1-(1/(1+AW$9)^Datu_ievade!$E$262)),0)</f>
        <v>0</v>
      </c>
      <c r="AX102" s="166">
        <f>IFERROR((AX$9)/(1-(1/(1+AX$9)^Datu_ievade!$E$262)),0)</f>
        <v>0</v>
      </c>
      <c r="AY102" s="166">
        <f>IFERROR((AY$9)/(1-(1/(1+AY$9)^Datu_ievade!$E$262)),0)</f>
        <v>0</v>
      </c>
      <c r="AZ102" s="166">
        <f>IFERROR((AZ$9)/(1-(1/(1+AZ$9)^Datu_ievade!$E$262)),0)</f>
        <v>0</v>
      </c>
      <c r="BA102" s="166">
        <f>IFERROR((BA$9)/(1-(1/(1+BA$9)^Datu_ievade!$E$262)),0)</f>
        <v>0</v>
      </c>
      <c r="BB102" s="166">
        <f>IFERROR((BB$9)/(1-(1/(1+BB$9)^Datu_ievade!$E$262)),0)</f>
        <v>0</v>
      </c>
      <c r="BC102" s="166">
        <f>IFERROR((BC$9)/(1-(1/(1+BC$9)^Datu_ievade!$E$262)),0)</f>
        <v>0</v>
      </c>
      <c r="BD102" s="166">
        <f>IFERROR((BD$9)/(1-(1/(1+BD$9)^Datu_ievade!$E$262)),0)</f>
        <v>0</v>
      </c>
      <c r="BE102" s="166">
        <f>IFERROR((BE$9)/(1-(1/(1+BE$9)^Datu_ievade!$E$262)),0)</f>
        <v>0</v>
      </c>
      <c r="BF102" s="166">
        <f>IFERROR((BF$9)/(1-(1/(1+BF$9)^Datu_ievade!$E$262)),0)</f>
        <v>0</v>
      </c>
    </row>
    <row r="103" spans="1:58" s="105" customFormat="1">
      <c r="D103" s="162"/>
      <c r="E103" s="3" t="s">
        <v>1017</v>
      </c>
      <c r="F103" s="109" t="s">
        <v>1</v>
      </c>
      <c r="I103" s="166">
        <f>I102*I101</f>
        <v>0</v>
      </c>
      <c r="J103" s="166">
        <f>J102*J101</f>
        <v>0</v>
      </c>
      <c r="K103" s="166">
        <f t="shared" ref="K103:BF103" si="165">K102*K101</f>
        <v>0</v>
      </c>
      <c r="L103" s="166">
        <f t="shared" si="165"/>
        <v>0</v>
      </c>
      <c r="M103" s="166">
        <f t="shared" si="165"/>
        <v>0</v>
      </c>
      <c r="N103" s="166">
        <f t="shared" si="165"/>
        <v>0</v>
      </c>
      <c r="O103" s="166">
        <f t="shared" si="165"/>
        <v>0</v>
      </c>
      <c r="P103" s="166">
        <f t="shared" si="165"/>
        <v>0</v>
      </c>
      <c r="Q103" s="166">
        <f t="shared" si="165"/>
        <v>0</v>
      </c>
      <c r="R103" s="166">
        <f t="shared" si="165"/>
        <v>0</v>
      </c>
      <c r="S103" s="166">
        <f t="shared" si="165"/>
        <v>0</v>
      </c>
      <c r="T103" s="166">
        <f t="shared" si="165"/>
        <v>0</v>
      </c>
      <c r="U103" s="166">
        <f t="shared" si="165"/>
        <v>0</v>
      </c>
      <c r="V103" s="166">
        <f t="shared" si="165"/>
        <v>0</v>
      </c>
      <c r="W103" s="166">
        <f t="shared" si="165"/>
        <v>0</v>
      </c>
      <c r="X103" s="166">
        <f t="shared" si="165"/>
        <v>0</v>
      </c>
      <c r="Y103" s="166">
        <f t="shared" si="165"/>
        <v>0</v>
      </c>
      <c r="Z103" s="166">
        <f t="shared" si="165"/>
        <v>0</v>
      </c>
      <c r="AA103" s="166">
        <f t="shared" si="165"/>
        <v>0</v>
      </c>
      <c r="AB103" s="166">
        <f t="shared" si="165"/>
        <v>0</v>
      </c>
      <c r="AC103" s="166">
        <f t="shared" si="165"/>
        <v>0</v>
      </c>
      <c r="AD103" s="166">
        <f t="shared" si="165"/>
        <v>0</v>
      </c>
      <c r="AE103" s="166">
        <f t="shared" si="165"/>
        <v>0</v>
      </c>
      <c r="AF103" s="166">
        <f t="shared" si="165"/>
        <v>0</v>
      </c>
      <c r="AG103" s="166">
        <f t="shared" si="165"/>
        <v>0</v>
      </c>
      <c r="AH103" s="166">
        <f t="shared" si="165"/>
        <v>0</v>
      </c>
      <c r="AI103" s="166">
        <f t="shared" si="165"/>
        <v>0</v>
      </c>
      <c r="AJ103" s="166">
        <f t="shared" si="165"/>
        <v>0</v>
      </c>
      <c r="AK103" s="166">
        <f t="shared" si="165"/>
        <v>0</v>
      </c>
      <c r="AL103" s="166">
        <f t="shared" si="165"/>
        <v>0</v>
      </c>
      <c r="AM103" s="166">
        <f t="shared" si="165"/>
        <v>0</v>
      </c>
      <c r="AN103" s="166">
        <f t="shared" si="165"/>
        <v>0</v>
      </c>
      <c r="AO103" s="166">
        <f t="shared" si="165"/>
        <v>0</v>
      </c>
      <c r="AP103" s="166">
        <f t="shared" si="165"/>
        <v>0</v>
      </c>
      <c r="AQ103" s="166">
        <f t="shared" si="165"/>
        <v>0</v>
      </c>
      <c r="AR103" s="166">
        <f t="shared" si="165"/>
        <v>0</v>
      </c>
      <c r="AS103" s="166">
        <f t="shared" si="165"/>
        <v>0</v>
      </c>
      <c r="AT103" s="166">
        <f t="shared" si="165"/>
        <v>0</v>
      </c>
      <c r="AU103" s="166">
        <f t="shared" si="165"/>
        <v>0</v>
      </c>
      <c r="AV103" s="166">
        <f t="shared" si="165"/>
        <v>0</v>
      </c>
      <c r="AW103" s="166">
        <f t="shared" si="165"/>
        <v>0</v>
      </c>
      <c r="AX103" s="166">
        <f t="shared" si="165"/>
        <v>0</v>
      </c>
      <c r="AY103" s="166">
        <f t="shared" si="165"/>
        <v>0</v>
      </c>
      <c r="AZ103" s="166">
        <f t="shared" si="165"/>
        <v>0</v>
      </c>
      <c r="BA103" s="166">
        <f t="shared" si="165"/>
        <v>0</v>
      </c>
      <c r="BB103" s="166">
        <f t="shared" si="165"/>
        <v>0</v>
      </c>
      <c r="BC103" s="166">
        <f t="shared" si="165"/>
        <v>0</v>
      </c>
      <c r="BD103" s="166">
        <f t="shared" si="165"/>
        <v>0</v>
      </c>
      <c r="BE103" s="166">
        <f t="shared" si="165"/>
        <v>0</v>
      </c>
      <c r="BF103" s="166">
        <f t="shared" si="165"/>
        <v>0</v>
      </c>
    </row>
    <row r="104" spans="1:58" s="161" customFormat="1">
      <c r="D104" s="162"/>
      <c r="E104" s="3" t="s">
        <v>1018</v>
      </c>
      <c r="F104" s="165"/>
      <c r="I104" s="166" t="e">
        <f>IF($E$1=Saraksti!$C$6,I103*Iekārtu_mērogošana!D$25,IF($E$1=Saraksti!$C$7,I103*Iekārtu_mērogošana!D$40,""))</f>
        <v>#DIV/0!</v>
      </c>
      <c r="J104" s="166" t="e">
        <f>IF($E$1=Saraksti!$C$6,J103*Iekārtu_mērogošana!E$25,IF($E$1=Saraksti!$C$7,J103*Iekārtu_mērogošana!E$40,""))</f>
        <v>#DIV/0!</v>
      </c>
      <c r="K104" s="166" t="e">
        <f>IF($E$1=Saraksti!$C$6,K103*Iekārtu_mērogošana!F$25,IF($E$1=Saraksti!$C$7,K103*Iekārtu_mērogošana!F$40,""))</f>
        <v>#DIV/0!</v>
      </c>
      <c r="L104" s="166" t="e">
        <f>IF($E$1=Saraksti!$C$6,L103*Iekārtu_mērogošana!G$25,IF($E$1=Saraksti!$C$7,L103*Iekārtu_mērogošana!G$40,""))</f>
        <v>#DIV/0!</v>
      </c>
      <c r="M104" s="166" t="e">
        <f>IF($E$1=Saraksti!$C$6,M103*Iekārtu_mērogošana!H$25,IF($E$1=Saraksti!$C$7,M103*Iekārtu_mērogošana!H$40,""))</f>
        <v>#DIV/0!</v>
      </c>
      <c r="N104" s="166" t="e">
        <f>IF($E$1=Saraksti!$C$6,N103*Iekārtu_mērogošana!I$25,IF($E$1=Saraksti!$C$7,N103*Iekārtu_mērogošana!I$40,""))</f>
        <v>#DIV/0!</v>
      </c>
      <c r="O104" s="166" t="e">
        <f>IF($E$1=Saraksti!$C$6,O103*Iekārtu_mērogošana!J$25,IF($E$1=Saraksti!$C$7,O103*Iekārtu_mērogošana!J$40,""))</f>
        <v>#DIV/0!</v>
      </c>
      <c r="P104" s="166" t="e">
        <f>IF($E$1=Saraksti!$C$6,P103*Iekārtu_mērogošana!K$25,IF($E$1=Saraksti!$C$7,P103*Iekārtu_mērogošana!K$40,""))</f>
        <v>#DIV/0!</v>
      </c>
      <c r="Q104" s="166" t="e">
        <f>IF($E$1=Saraksti!$C$6,Q103*Iekārtu_mērogošana!L$25,IF($E$1=Saraksti!$C$7,Q103*Iekārtu_mērogošana!L$40,""))</f>
        <v>#DIV/0!</v>
      </c>
      <c r="R104" s="166" t="e">
        <f>IF($E$1=Saraksti!$C$6,R103*Iekārtu_mērogošana!M$25,IF($E$1=Saraksti!$C$7,R103*Iekārtu_mērogošana!M$40,""))</f>
        <v>#DIV/0!</v>
      </c>
      <c r="S104" s="166" t="e">
        <f>IF($E$1=Saraksti!$C$6,S103*Iekārtu_mērogošana!N$25,IF($E$1=Saraksti!$C$7,S103*Iekārtu_mērogošana!N$40,""))</f>
        <v>#DIV/0!</v>
      </c>
      <c r="T104" s="166" t="e">
        <f>IF($E$1=Saraksti!$C$6,T103*Iekārtu_mērogošana!O$25,IF($E$1=Saraksti!$C$7,T103*Iekārtu_mērogošana!O$40,""))</f>
        <v>#DIV/0!</v>
      </c>
      <c r="U104" s="166" t="e">
        <f>IF($E$1=Saraksti!$C$6,U103*Iekārtu_mērogošana!P$25,IF($E$1=Saraksti!$C$7,U103*Iekārtu_mērogošana!P$40,""))</f>
        <v>#DIV/0!</v>
      </c>
      <c r="V104" s="166" t="e">
        <f>IF($E$1=Saraksti!$C$6,V103*Iekārtu_mērogošana!Q$25,IF($E$1=Saraksti!$C$7,V103*Iekārtu_mērogošana!Q$40,""))</f>
        <v>#DIV/0!</v>
      </c>
      <c r="W104" s="166" t="e">
        <f>IF($E$1=Saraksti!$C$6,W103*Iekārtu_mērogošana!R$25,IF($E$1=Saraksti!$C$7,W103*Iekārtu_mērogošana!R$40,""))</f>
        <v>#DIV/0!</v>
      </c>
      <c r="X104" s="166" t="e">
        <f>IF($E$1=Saraksti!$C$6,X103*Iekārtu_mērogošana!S$25,IF($E$1=Saraksti!$C$7,X103*Iekārtu_mērogošana!S$40,""))</f>
        <v>#DIV/0!</v>
      </c>
      <c r="Y104" s="166" t="e">
        <f>IF($E$1=Saraksti!$C$6,Y103*Iekārtu_mērogošana!T$25,IF($E$1=Saraksti!$C$7,Y103*Iekārtu_mērogošana!T$40,""))</f>
        <v>#DIV/0!</v>
      </c>
      <c r="Z104" s="166" t="e">
        <f>IF($E$1=Saraksti!$C$6,Z103*Iekārtu_mērogošana!U$25,IF($E$1=Saraksti!$C$7,Z103*Iekārtu_mērogošana!U$40,""))</f>
        <v>#DIV/0!</v>
      </c>
      <c r="AA104" s="166" t="e">
        <f>IF($E$1=Saraksti!$C$6,AA103*Iekārtu_mērogošana!V$25,IF($E$1=Saraksti!$C$7,AA103*Iekārtu_mērogošana!V$40,""))</f>
        <v>#DIV/0!</v>
      </c>
      <c r="AB104" s="166" t="e">
        <f>IF($E$1=Saraksti!$C$6,AB103*Iekārtu_mērogošana!W$25,IF($E$1=Saraksti!$C$7,AB103*Iekārtu_mērogošana!W$40,""))</f>
        <v>#DIV/0!</v>
      </c>
      <c r="AC104" s="166" t="e">
        <f>IF($E$1=Saraksti!$C$6,AC103*Iekārtu_mērogošana!X$25,IF($E$1=Saraksti!$C$7,AC103*Iekārtu_mērogošana!X$40,""))</f>
        <v>#DIV/0!</v>
      </c>
      <c r="AD104" s="166" t="e">
        <f>IF($E$1=Saraksti!$C$6,AD103*Iekārtu_mērogošana!Y$25,IF($E$1=Saraksti!$C$7,AD103*Iekārtu_mērogošana!Y$40,""))</f>
        <v>#DIV/0!</v>
      </c>
      <c r="AE104" s="166" t="e">
        <f>IF($E$1=Saraksti!$C$6,AE103*Iekārtu_mērogošana!Z$25,IF($E$1=Saraksti!$C$7,AE103*Iekārtu_mērogošana!Z$40,""))</f>
        <v>#DIV/0!</v>
      </c>
      <c r="AF104" s="166" t="e">
        <f>IF($E$1=Saraksti!$C$6,AF103*Iekārtu_mērogošana!AA$25,IF($E$1=Saraksti!$C$7,AF103*Iekārtu_mērogošana!AA$40,""))</f>
        <v>#DIV/0!</v>
      </c>
      <c r="AG104" s="166" t="e">
        <f>IF($E$1=Saraksti!$C$6,AG103*Iekārtu_mērogošana!AB$25,IF($E$1=Saraksti!$C$7,AG103*Iekārtu_mērogošana!AB$40,""))</f>
        <v>#DIV/0!</v>
      </c>
      <c r="AH104" s="166" t="e">
        <f>IF($E$1=Saraksti!$C$6,AH103*Iekārtu_mērogošana!AC$25,IF($E$1=Saraksti!$C$7,AH103*Iekārtu_mērogošana!AC$40,""))</f>
        <v>#DIV/0!</v>
      </c>
      <c r="AI104" s="166" t="e">
        <f>IF($E$1=Saraksti!$C$6,AI103*Iekārtu_mērogošana!AD$25,IF($E$1=Saraksti!$C$7,AI103*Iekārtu_mērogošana!AD$40,""))</f>
        <v>#DIV/0!</v>
      </c>
      <c r="AJ104" s="166" t="e">
        <f>IF($E$1=Saraksti!$C$6,AJ103*Iekārtu_mērogošana!AE$25,IF($E$1=Saraksti!$C$7,AJ103*Iekārtu_mērogošana!AE$40,""))</f>
        <v>#DIV/0!</v>
      </c>
      <c r="AK104" s="166" t="e">
        <f>IF($E$1=Saraksti!$C$6,AK103*Iekārtu_mērogošana!AF$25,IF($E$1=Saraksti!$C$7,AK103*Iekārtu_mērogošana!AF$40,""))</f>
        <v>#DIV/0!</v>
      </c>
      <c r="AL104" s="166" t="e">
        <f>IF($E$1=Saraksti!$C$6,AL103*Iekārtu_mērogošana!AG$25,IF($E$1=Saraksti!$C$7,AL103*Iekārtu_mērogošana!AG$40,""))</f>
        <v>#DIV/0!</v>
      </c>
      <c r="AM104" s="166" t="e">
        <f>IF($E$1=Saraksti!$C$6,AM103*Iekārtu_mērogošana!AH$25,IF($E$1=Saraksti!$C$7,AM103*Iekārtu_mērogošana!AH$40,""))</f>
        <v>#DIV/0!</v>
      </c>
      <c r="AN104" s="166" t="e">
        <f>IF($E$1=Saraksti!$C$6,AN103*Iekārtu_mērogošana!AI$25,IF($E$1=Saraksti!$C$7,AN103*Iekārtu_mērogošana!AI$40,""))</f>
        <v>#DIV/0!</v>
      </c>
      <c r="AO104" s="166" t="e">
        <f>IF($E$1=Saraksti!$C$6,AO103*Iekārtu_mērogošana!AJ$25,IF($E$1=Saraksti!$C$7,AO103*Iekārtu_mērogošana!AJ$40,""))</f>
        <v>#DIV/0!</v>
      </c>
      <c r="AP104" s="166" t="e">
        <f>IF($E$1=Saraksti!$C$6,AP103*Iekārtu_mērogošana!AK$25,IF($E$1=Saraksti!$C$7,AP103*Iekārtu_mērogošana!AK$40,""))</f>
        <v>#DIV/0!</v>
      </c>
      <c r="AQ104" s="166" t="e">
        <f>IF($E$1=Saraksti!$C$6,AQ103*Iekārtu_mērogošana!AL$25,IF($E$1=Saraksti!$C$7,AQ103*Iekārtu_mērogošana!AL$40,""))</f>
        <v>#DIV/0!</v>
      </c>
      <c r="AR104" s="166" t="e">
        <f>IF($E$1=Saraksti!$C$6,AR103*Iekārtu_mērogošana!AM$25,IF($E$1=Saraksti!$C$7,AR103*Iekārtu_mērogošana!AM$40,""))</f>
        <v>#DIV/0!</v>
      </c>
      <c r="AS104" s="166" t="e">
        <f>IF($E$1=Saraksti!$C$6,AS103*Iekārtu_mērogošana!AN$25,IF($E$1=Saraksti!$C$7,AS103*Iekārtu_mērogošana!AN$40,""))</f>
        <v>#DIV/0!</v>
      </c>
      <c r="AT104" s="166" t="e">
        <f>IF($E$1=Saraksti!$C$6,AT103*Iekārtu_mērogošana!AO$25,IF($E$1=Saraksti!$C$7,AT103*Iekārtu_mērogošana!AO$40,""))</f>
        <v>#DIV/0!</v>
      </c>
      <c r="AU104" s="166" t="e">
        <f>IF($E$1=Saraksti!$C$6,AU103*Iekārtu_mērogošana!AP$25,IF($E$1=Saraksti!$C$7,AU103*Iekārtu_mērogošana!AP$40,""))</f>
        <v>#DIV/0!</v>
      </c>
      <c r="AV104" s="166" t="e">
        <f>IF($E$1=Saraksti!$C$6,AV103*Iekārtu_mērogošana!AQ$25,IF($E$1=Saraksti!$C$7,AV103*Iekārtu_mērogošana!AQ$40,""))</f>
        <v>#DIV/0!</v>
      </c>
      <c r="AW104" s="166" t="e">
        <f>IF($E$1=Saraksti!$C$6,AW103*Iekārtu_mērogošana!AR$25,IF($E$1=Saraksti!$C$7,AW103*Iekārtu_mērogošana!AR$40,""))</f>
        <v>#DIV/0!</v>
      </c>
      <c r="AX104" s="166" t="e">
        <f>IF($E$1=Saraksti!$C$6,AX103*Iekārtu_mērogošana!AS$25,IF($E$1=Saraksti!$C$7,AX103*Iekārtu_mērogošana!AS$40,""))</f>
        <v>#DIV/0!</v>
      </c>
      <c r="AY104" s="166" t="e">
        <f>IF($E$1=Saraksti!$C$6,AY103*Iekārtu_mērogošana!AT$25,IF($E$1=Saraksti!$C$7,AY103*Iekārtu_mērogošana!AT$40,""))</f>
        <v>#DIV/0!</v>
      </c>
      <c r="AZ104" s="166" t="e">
        <f>IF($E$1=Saraksti!$C$6,AZ103*Iekārtu_mērogošana!AU$25,IF($E$1=Saraksti!$C$7,AZ103*Iekārtu_mērogošana!AU$40,""))</f>
        <v>#DIV/0!</v>
      </c>
      <c r="BA104" s="166" t="e">
        <f>IF($E$1=Saraksti!$C$6,BA103*Iekārtu_mērogošana!AV$25,IF($E$1=Saraksti!$C$7,BA103*Iekārtu_mērogošana!AV$40,""))</f>
        <v>#DIV/0!</v>
      </c>
      <c r="BB104" s="166" t="e">
        <f>IF($E$1=Saraksti!$C$6,BB103*Iekārtu_mērogošana!AW$25,IF($E$1=Saraksti!$C$7,BB103*Iekārtu_mērogošana!AW$40,""))</f>
        <v>#DIV/0!</v>
      </c>
      <c r="BC104" s="166" t="e">
        <f>IF($E$1=Saraksti!$C$6,BC103*Iekārtu_mērogošana!AX$25,IF($E$1=Saraksti!$C$7,BC103*Iekārtu_mērogošana!AX$40,""))</f>
        <v>#DIV/0!</v>
      </c>
      <c r="BD104" s="166" t="e">
        <f>IF($E$1=Saraksti!$C$6,BD103*Iekārtu_mērogošana!AY$25,IF($E$1=Saraksti!$C$7,BD103*Iekārtu_mērogošana!AY$40,""))</f>
        <v>#DIV/0!</v>
      </c>
      <c r="BE104" s="166" t="e">
        <f>IF($E$1=Saraksti!$C$6,BE103*Iekārtu_mērogošana!AZ$25,IF($E$1=Saraksti!$C$7,BE103*Iekārtu_mērogošana!AZ$40,""))</f>
        <v>#DIV/0!</v>
      </c>
      <c r="BF104" s="166" t="e">
        <f>IF($E$1=Saraksti!$C$6,BF103*Iekārtu_mērogošana!BA$25,IF($E$1=Saraksti!$C$7,BF103*Iekārtu_mērogošana!BA$40,""))</f>
        <v>#DIV/0!</v>
      </c>
    </row>
    <row r="105" spans="1:58" s="161" customFormat="1">
      <c r="D105" s="162"/>
      <c r="E105" s="3" t="s">
        <v>1019</v>
      </c>
      <c r="F105" s="165" t="s">
        <v>1</v>
      </c>
      <c r="I105" s="166" t="e">
        <f>I104/I$7</f>
        <v>#DIV/0!</v>
      </c>
      <c r="J105" s="166" t="e">
        <f t="shared" ref="J105" si="166">J104/J$7</f>
        <v>#DIV/0!</v>
      </c>
      <c r="K105" s="166" t="e">
        <f t="shared" ref="K105" si="167">K104/K$7</f>
        <v>#DIV/0!</v>
      </c>
      <c r="L105" s="166" t="e">
        <f t="shared" ref="L105" si="168">L104/L$7</f>
        <v>#DIV/0!</v>
      </c>
      <c r="M105" s="166" t="e">
        <f t="shared" ref="M105" si="169">M104/M$7</f>
        <v>#DIV/0!</v>
      </c>
      <c r="N105" s="166" t="e">
        <f t="shared" ref="N105" si="170">N104/N$7</f>
        <v>#DIV/0!</v>
      </c>
      <c r="O105" s="166" t="e">
        <f t="shared" ref="O105" si="171">O104/O$7</f>
        <v>#DIV/0!</v>
      </c>
      <c r="P105" s="166" t="e">
        <f t="shared" ref="P105" si="172">P104/P$7</f>
        <v>#DIV/0!</v>
      </c>
      <c r="Q105" s="166" t="e">
        <f t="shared" ref="Q105" si="173">Q104/Q$7</f>
        <v>#DIV/0!</v>
      </c>
      <c r="R105" s="166" t="e">
        <f t="shared" ref="R105" si="174">R104/R$7</f>
        <v>#DIV/0!</v>
      </c>
      <c r="S105" s="166" t="e">
        <f t="shared" ref="S105" si="175">S104/S$7</f>
        <v>#DIV/0!</v>
      </c>
      <c r="T105" s="166" t="e">
        <f t="shared" ref="T105" si="176">T104/T$7</f>
        <v>#DIV/0!</v>
      </c>
      <c r="U105" s="166" t="e">
        <f t="shared" ref="U105" si="177">U104/U$7</f>
        <v>#DIV/0!</v>
      </c>
      <c r="V105" s="166" t="e">
        <f t="shared" ref="V105" si="178">V104/V$7</f>
        <v>#DIV/0!</v>
      </c>
      <c r="W105" s="166" t="e">
        <f t="shared" ref="W105" si="179">W104/W$7</f>
        <v>#DIV/0!</v>
      </c>
      <c r="X105" s="166" t="e">
        <f t="shared" ref="X105" si="180">X104/X$7</f>
        <v>#DIV/0!</v>
      </c>
      <c r="Y105" s="166" t="e">
        <f t="shared" ref="Y105" si="181">Y104/Y$7</f>
        <v>#DIV/0!</v>
      </c>
      <c r="Z105" s="166" t="e">
        <f t="shared" ref="Z105" si="182">Z104/Z$7</f>
        <v>#DIV/0!</v>
      </c>
      <c r="AA105" s="166" t="e">
        <f t="shared" ref="AA105" si="183">AA104/AA$7</f>
        <v>#DIV/0!</v>
      </c>
      <c r="AB105" s="166" t="e">
        <f t="shared" ref="AB105" si="184">AB104/AB$7</f>
        <v>#DIV/0!</v>
      </c>
      <c r="AC105" s="166" t="e">
        <f t="shared" ref="AC105" si="185">AC104/AC$7</f>
        <v>#DIV/0!</v>
      </c>
      <c r="AD105" s="166" t="e">
        <f t="shared" ref="AD105" si="186">AD104/AD$7</f>
        <v>#DIV/0!</v>
      </c>
      <c r="AE105" s="166" t="e">
        <f t="shared" ref="AE105" si="187">AE104/AE$7</f>
        <v>#DIV/0!</v>
      </c>
      <c r="AF105" s="166" t="e">
        <f t="shared" ref="AF105" si="188">AF104/AF$7</f>
        <v>#DIV/0!</v>
      </c>
      <c r="AG105" s="166" t="e">
        <f t="shared" ref="AG105" si="189">AG104/AG$7</f>
        <v>#DIV/0!</v>
      </c>
      <c r="AH105" s="166" t="e">
        <f t="shared" ref="AH105" si="190">AH104/AH$7</f>
        <v>#DIV/0!</v>
      </c>
      <c r="AI105" s="166" t="e">
        <f t="shared" ref="AI105" si="191">AI104/AI$7</f>
        <v>#DIV/0!</v>
      </c>
      <c r="AJ105" s="166" t="e">
        <f t="shared" ref="AJ105" si="192">AJ104/AJ$7</f>
        <v>#DIV/0!</v>
      </c>
      <c r="AK105" s="166" t="e">
        <f t="shared" ref="AK105" si="193">AK104/AK$7</f>
        <v>#DIV/0!</v>
      </c>
      <c r="AL105" s="166" t="e">
        <f t="shared" ref="AL105" si="194">AL104/AL$7</f>
        <v>#DIV/0!</v>
      </c>
      <c r="AM105" s="166" t="e">
        <f t="shared" ref="AM105" si="195">AM104/AM$7</f>
        <v>#DIV/0!</v>
      </c>
      <c r="AN105" s="166" t="e">
        <f t="shared" ref="AN105" si="196">AN104/AN$7</f>
        <v>#DIV/0!</v>
      </c>
      <c r="AO105" s="166" t="e">
        <f t="shared" ref="AO105" si="197">AO104/AO$7</f>
        <v>#DIV/0!</v>
      </c>
      <c r="AP105" s="166" t="e">
        <f t="shared" ref="AP105" si="198">AP104/AP$7</f>
        <v>#DIV/0!</v>
      </c>
      <c r="AQ105" s="166" t="e">
        <f t="shared" ref="AQ105" si="199">AQ104/AQ$7</f>
        <v>#DIV/0!</v>
      </c>
      <c r="AR105" s="166" t="e">
        <f t="shared" ref="AR105" si="200">AR104/AR$7</f>
        <v>#DIV/0!</v>
      </c>
      <c r="AS105" s="166" t="e">
        <f t="shared" ref="AS105" si="201">AS104/AS$7</f>
        <v>#DIV/0!</v>
      </c>
      <c r="AT105" s="166" t="e">
        <f t="shared" ref="AT105" si="202">AT104/AT$7</f>
        <v>#DIV/0!</v>
      </c>
      <c r="AU105" s="166" t="e">
        <f t="shared" ref="AU105" si="203">AU104/AU$7</f>
        <v>#DIV/0!</v>
      </c>
      <c r="AV105" s="166" t="e">
        <f t="shared" ref="AV105" si="204">AV104/AV$7</f>
        <v>#DIV/0!</v>
      </c>
      <c r="AW105" s="166" t="e">
        <f t="shared" ref="AW105" si="205">AW104/AW$7</f>
        <v>#DIV/0!</v>
      </c>
      <c r="AX105" s="166" t="e">
        <f t="shared" ref="AX105" si="206">AX104/AX$7</f>
        <v>#DIV/0!</v>
      </c>
      <c r="AY105" s="166" t="e">
        <f t="shared" ref="AY105" si="207">AY104/AY$7</f>
        <v>#DIV/0!</v>
      </c>
      <c r="AZ105" s="166" t="e">
        <f t="shared" ref="AZ105" si="208">AZ104/AZ$7</f>
        <v>#DIV/0!</v>
      </c>
      <c r="BA105" s="166" t="e">
        <f t="shared" ref="BA105" si="209">BA104/BA$7</f>
        <v>#DIV/0!</v>
      </c>
      <c r="BB105" s="166" t="e">
        <f t="shared" ref="BB105" si="210">BB104/BB$7</f>
        <v>#DIV/0!</v>
      </c>
      <c r="BC105" s="166" t="e">
        <f t="shared" ref="BC105" si="211">BC104/BC$7</f>
        <v>#DIV/0!</v>
      </c>
      <c r="BD105" s="166" t="e">
        <f t="shared" ref="BD105" si="212">BD104/BD$7</f>
        <v>#DIV/0!</v>
      </c>
      <c r="BE105" s="166" t="e">
        <f t="shared" ref="BE105" si="213">BE104/BE$7</f>
        <v>#DIV/0!</v>
      </c>
      <c r="BF105" s="166" t="e">
        <f t="shared" ref="BF105" si="214">BF104/BF$7</f>
        <v>#DIV/0!</v>
      </c>
    </row>
    <row r="106" spans="1:58" s="105" customFormat="1">
      <c r="D106" s="162"/>
      <c r="E106" s="3" t="s">
        <v>894</v>
      </c>
      <c r="F106" s="109" t="s">
        <v>1</v>
      </c>
      <c r="I106" s="166">
        <f>Datu_ievade!$E$174*Aprēķins!I$100</f>
        <v>0</v>
      </c>
      <c r="J106" s="166">
        <f>Datu_ievade!$E$174*Aprēķins!J$100</f>
        <v>0</v>
      </c>
      <c r="K106" s="166">
        <f>Datu_ievade!$E$174*Aprēķins!K$100</f>
        <v>0</v>
      </c>
      <c r="L106" s="166">
        <f>Datu_ievade!$E$174*Aprēķins!L$100</f>
        <v>0</v>
      </c>
      <c r="M106" s="166">
        <f>Datu_ievade!$E$174*Aprēķins!M$100</f>
        <v>0</v>
      </c>
      <c r="N106" s="166">
        <f>Datu_ievade!$E$174*Aprēķins!N$100</f>
        <v>0</v>
      </c>
      <c r="O106" s="166">
        <f>Datu_ievade!$E$174*Aprēķins!O$100</f>
        <v>0</v>
      </c>
      <c r="P106" s="166">
        <f>Datu_ievade!$E$174*Aprēķins!P$100</f>
        <v>0</v>
      </c>
      <c r="Q106" s="166">
        <f>Datu_ievade!$E$174*Aprēķins!Q$100</f>
        <v>0</v>
      </c>
      <c r="R106" s="166">
        <f>Datu_ievade!$E$174*Aprēķins!R$100</f>
        <v>0</v>
      </c>
      <c r="S106" s="166">
        <f>Datu_ievade!$E$174*Aprēķins!S$100</f>
        <v>0</v>
      </c>
      <c r="T106" s="166">
        <f>Datu_ievade!$E$174*Aprēķins!T$100</f>
        <v>0</v>
      </c>
      <c r="U106" s="166">
        <f>Datu_ievade!$E$174*Aprēķins!U$100</f>
        <v>0</v>
      </c>
      <c r="V106" s="166">
        <f>Datu_ievade!$E$174*Aprēķins!V$100</f>
        <v>0</v>
      </c>
      <c r="W106" s="166">
        <f>Datu_ievade!$E$174*Aprēķins!W$100</f>
        <v>0</v>
      </c>
      <c r="X106" s="166">
        <f>Datu_ievade!$E$174*Aprēķins!X$100</f>
        <v>0</v>
      </c>
      <c r="Y106" s="166">
        <f>Datu_ievade!$E$174*Aprēķins!Y$100</f>
        <v>0</v>
      </c>
      <c r="Z106" s="166">
        <f>Datu_ievade!$E$174*Aprēķins!Z$100</f>
        <v>0</v>
      </c>
      <c r="AA106" s="166">
        <f>Datu_ievade!$E$174*Aprēķins!AA$100</f>
        <v>0</v>
      </c>
      <c r="AB106" s="166">
        <f>Datu_ievade!$E$174*Aprēķins!AB$100</f>
        <v>0</v>
      </c>
      <c r="AC106" s="166">
        <f>Datu_ievade!$E$174*Aprēķins!AC$100</f>
        <v>0</v>
      </c>
      <c r="AD106" s="166">
        <f>Datu_ievade!$E$174*Aprēķins!AD$100</f>
        <v>0</v>
      </c>
      <c r="AE106" s="166">
        <f>Datu_ievade!$E$174*Aprēķins!AE$100</f>
        <v>0</v>
      </c>
      <c r="AF106" s="166">
        <f>Datu_ievade!$E$174*Aprēķins!AF$100</f>
        <v>0</v>
      </c>
      <c r="AG106" s="166">
        <f>Datu_ievade!$E$174*Aprēķins!AG$100</f>
        <v>0</v>
      </c>
      <c r="AH106" s="166">
        <f>Datu_ievade!$E$174*Aprēķins!AH$100</f>
        <v>0</v>
      </c>
      <c r="AI106" s="166">
        <f>Datu_ievade!$E$174*Aprēķins!AI$100</f>
        <v>0</v>
      </c>
      <c r="AJ106" s="166">
        <f>Datu_ievade!$E$174*Aprēķins!AJ$100</f>
        <v>0</v>
      </c>
      <c r="AK106" s="166">
        <f>Datu_ievade!$E$174*Aprēķins!AK$100</f>
        <v>0</v>
      </c>
      <c r="AL106" s="166">
        <f>Datu_ievade!$E$174*Aprēķins!AL$100</f>
        <v>0</v>
      </c>
      <c r="AM106" s="166">
        <f>Datu_ievade!$E$174*Aprēķins!AM$100</f>
        <v>0</v>
      </c>
      <c r="AN106" s="166">
        <f>Datu_ievade!$E$174*Aprēķins!AN$100</f>
        <v>0</v>
      </c>
      <c r="AO106" s="166">
        <f>Datu_ievade!$E$174*Aprēķins!AO$100</f>
        <v>0</v>
      </c>
      <c r="AP106" s="166">
        <f>Datu_ievade!$E$174*Aprēķins!AP$100</f>
        <v>0</v>
      </c>
      <c r="AQ106" s="166">
        <f>Datu_ievade!$E$174*Aprēķins!AQ$100</f>
        <v>0</v>
      </c>
      <c r="AR106" s="166">
        <f>Datu_ievade!$E$174*Aprēķins!AR$100</f>
        <v>0</v>
      </c>
      <c r="AS106" s="166">
        <f>Datu_ievade!$E$174*Aprēķins!AS$100</f>
        <v>0</v>
      </c>
      <c r="AT106" s="166">
        <f>Datu_ievade!$E$174*Aprēķins!AT$100</f>
        <v>0</v>
      </c>
      <c r="AU106" s="166">
        <f>Datu_ievade!$E$174*Aprēķins!AU$100</f>
        <v>0</v>
      </c>
      <c r="AV106" s="166">
        <f>Datu_ievade!$E$174*Aprēķins!AV$100</f>
        <v>0</v>
      </c>
      <c r="AW106" s="166">
        <f>Datu_ievade!$E$174*Aprēķins!AW$100</f>
        <v>0</v>
      </c>
      <c r="AX106" s="166">
        <f>Datu_ievade!$E$174*Aprēķins!AX$100</f>
        <v>0</v>
      </c>
      <c r="AY106" s="166">
        <f>Datu_ievade!$E$174*Aprēķins!AY$100</f>
        <v>0</v>
      </c>
      <c r="AZ106" s="166">
        <f>Datu_ievade!$E$174*Aprēķins!AZ$100</f>
        <v>0</v>
      </c>
      <c r="BA106" s="166">
        <f>Datu_ievade!$E$174*Aprēķins!BA$100</f>
        <v>0</v>
      </c>
      <c r="BB106" s="166">
        <f>Datu_ievade!$E$174*Aprēķins!BB$100</f>
        <v>0</v>
      </c>
      <c r="BC106" s="166">
        <f>Datu_ievade!$E$174*Aprēķins!BC$100</f>
        <v>0</v>
      </c>
      <c r="BD106" s="166">
        <f>Datu_ievade!$E$174*Aprēķins!BD$100</f>
        <v>0</v>
      </c>
      <c r="BE106" s="166">
        <f>Datu_ievade!$E$174*Aprēķins!BE$100</f>
        <v>0</v>
      </c>
      <c r="BF106" s="166">
        <f>Datu_ievade!$E$174*Aprēķins!BF$100</f>
        <v>0</v>
      </c>
    </row>
    <row r="107" spans="1:58" s="161" customFormat="1">
      <c r="D107" s="162"/>
      <c r="E107" s="3" t="s">
        <v>1020</v>
      </c>
      <c r="F107" s="165"/>
      <c r="I107" s="166" t="e">
        <f>IF($E$1=Saraksti!$C$6,I106*Iekārtu_mērogošana!D$25,IF($E$1=Saraksti!$C$7,I106*Iekārtu_mērogošana!D$40,""))</f>
        <v>#DIV/0!</v>
      </c>
      <c r="J107" s="166" t="e">
        <f>IF($E$1=Saraksti!$C$6,J106*Iekārtu_mērogošana!E$25,IF($E$1=Saraksti!$C$7,J106*Iekārtu_mērogošana!E$40,""))</f>
        <v>#DIV/0!</v>
      </c>
      <c r="K107" s="166" t="e">
        <f>IF($E$1=Saraksti!$C$6,K106*Iekārtu_mērogošana!F$25,IF($E$1=Saraksti!$C$7,K106*Iekārtu_mērogošana!F$40,""))</f>
        <v>#DIV/0!</v>
      </c>
      <c r="L107" s="166" t="e">
        <f>IF($E$1=Saraksti!$C$6,L106*Iekārtu_mērogošana!G$25,IF($E$1=Saraksti!$C$7,L106*Iekārtu_mērogošana!G$40,""))</f>
        <v>#DIV/0!</v>
      </c>
      <c r="M107" s="166" t="e">
        <f>IF($E$1=Saraksti!$C$6,M106*Iekārtu_mērogošana!H$25,IF($E$1=Saraksti!$C$7,M106*Iekārtu_mērogošana!H$40,""))</f>
        <v>#DIV/0!</v>
      </c>
      <c r="N107" s="166" t="e">
        <f>IF($E$1=Saraksti!$C$6,N106*Iekārtu_mērogošana!I$25,IF($E$1=Saraksti!$C$7,N106*Iekārtu_mērogošana!I$40,""))</f>
        <v>#DIV/0!</v>
      </c>
      <c r="O107" s="166" t="e">
        <f>IF($E$1=Saraksti!$C$6,O106*Iekārtu_mērogošana!J$25,IF($E$1=Saraksti!$C$7,O106*Iekārtu_mērogošana!J$40,""))</f>
        <v>#DIV/0!</v>
      </c>
      <c r="P107" s="166" t="e">
        <f>IF($E$1=Saraksti!$C$6,P106*Iekārtu_mērogošana!K$25,IF($E$1=Saraksti!$C$7,P106*Iekārtu_mērogošana!K$40,""))</f>
        <v>#DIV/0!</v>
      </c>
      <c r="Q107" s="166" t="e">
        <f>IF($E$1=Saraksti!$C$6,Q106*Iekārtu_mērogošana!L$25,IF($E$1=Saraksti!$C$7,Q106*Iekārtu_mērogošana!L$40,""))</f>
        <v>#DIV/0!</v>
      </c>
      <c r="R107" s="166" t="e">
        <f>IF($E$1=Saraksti!$C$6,R106*Iekārtu_mērogošana!M$25,IF($E$1=Saraksti!$C$7,R106*Iekārtu_mērogošana!M$40,""))</f>
        <v>#DIV/0!</v>
      </c>
      <c r="S107" s="166" t="e">
        <f>IF($E$1=Saraksti!$C$6,S106*Iekārtu_mērogošana!N$25,IF($E$1=Saraksti!$C$7,S106*Iekārtu_mērogošana!N$40,""))</f>
        <v>#DIV/0!</v>
      </c>
      <c r="T107" s="166" t="e">
        <f>IF($E$1=Saraksti!$C$6,T106*Iekārtu_mērogošana!O$25,IF($E$1=Saraksti!$C$7,T106*Iekārtu_mērogošana!O$40,""))</f>
        <v>#DIV/0!</v>
      </c>
      <c r="U107" s="166" t="e">
        <f>IF($E$1=Saraksti!$C$6,U106*Iekārtu_mērogošana!P$25,IF($E$1=Saraksti!$C$7,U106*Iekārtu_mērogošana!P$40,""))</f>
        <v>#DIV/0!</v>
      </c>
      <c r="V107" s="166" t="e">
        <f>IF($E$1=Saraksti!$C$6,V106*Iekārtu_mērogošana!Q$25,IF($E$1=Saraksti!$C$7,V106*Iekārtu_mērogošana!Q$40,""))</f>
        <v>#DIV/0!</v>
      </c>
      <c r="W107" s="166" t="e">
        <f>IF($E$1=Saraksti!$C$6,W106*Iekārtu_mērogošana!R$25,IF($E$1=Saraksti!$C$7,W106*Iekārtu_mērogošana!R$40,""))</f>
        <v>#DIV/0!</v>
      </c>
      <c r="X107" s="166" t="e">
        <f>IF($E$1=Saraksti!$C$6,X106*Iekārtu_mērogošana!S$25,IF($E$1=Saraksti!$C$7,X106*Iekārtu_mērogošana!S$40,""))</f>
        <v>#DIV/0!</v>
      </c>
      <c r="Y107" s="166" t="e">
        <f>IF($E$1=Saraksti!$C$6,Y106*Iekārtu_mērogošana!T$25,IF($E$1=Saraksti!$C$7,Y106*Iekārtu_mērogošana!T$40,""))</f>
        <v>#DIV/0!</v>
      </c>
      <c r="Z107" s="166" t="e">
        <f>IF($E$1=Saraksti!$C$6,Z106*Iekārtu_mērogošana!U$25,IF($E$1=Saraksti!$C$7,Z106*Iekārtu_mērogošana!U$40,""))</f>
        <v>#DIV/0!</v>
      </c>
      <c r="AA107" s="166" t="e">
        <f>IF($E$1=Saraksti!$C$6,AA106*Iekārtu_mērogošana!V$25,IF($E$1=Saraksti!$C$7,AA106*Iekārtu_mērogošana!V$40,""))</f>
        <v>#DIV/0!</v>
      </c>
      <c r="AB107" s="166" t="e">
        <f>IF($E$1=Saraksti!$C$6,AB106*Iekārtu_mērogošana!W$25,IF($E$1=Saraksti!$C$7,AB106*Iekārtu_mērogošana!W$40,""))</f>
        <v>#DIV/0!</v>
      </c>
      <c r="AC107" s="166" t="e">
        <f>IF($E$1=Saraksti!$C$6,AC106*Iekārtu_mērogošana!X$25,IF($E$1=Saraksti!$C$7,AC106*Iekārtu_mērogošana!X$40,""))</f>
        <v>#DIV/0!</v>
      </c>
      <c r="AD107" s="166" t="e">
        <f>IF($E$1=Saraksti!$C$6,AD106*Iekārtu_mērogošana!Y$25,IF($E$1=Saraksti!$C$7,AD106*Iekārtu_mērogošana!Y$40,""))</f>
        <v>#DIV/0!</v>
      </c>
      <c r="AE107" s="166" t="e">
        <f>IF($E$1=Saraksti!$C$6,AE106*Iekārtu_mērogošana!Z$25,IF($E$1=Saraksti!$C$7,AE106*Iekārtu_mērogošana!Z$40,""))</f>
        <v>#DIV/0!</v>
      </c>
      <c r="AF107" s="166" t="e">
        <f>IF($E$1=Saraksti!$C$6,AF106*Iekārtu_mērogošana!AA$25,IF($E$1=Saraksti!$C$7,AF106*Iekārtu_mērogošana!AA$40,""))</f>
        <v>#DIV/0!</v>
      </c>
      <c r="AG107" s="166" t="e">
        <f>IF($E$1=Saraksti!$C$6,AG106*Iekārtu_mērogošana!AB$25,IF($E$1=Saraksti!$C$7,AG106*Iekārtu_mērogošana!AB$40,""))</f>
        <v>#DIV/0!</v>
      </c>
      <c r="AH107" s="166" t="e">
        <f>IF($E$1=Saraksti!$C$6,AH106*Iekārtu_mērogošana!AC$25,IF($E$1=Saraksti!$C$7,AH106*Iekārtu_mērogošana!AC$40,""))</f>
        <v>#DIV/0!</v>
      </c>
      <c r="AI107" s="166" t="e">
        <f>IF($E$1=Saraksti!$C$6,AI106*Iekārtu_mērogošana!AD$25,IF($E$1=Saraksti!$C$7,AI106*Iekārtu_mērogošana!AD$40,""))</f>
        <v>#DIV/0!</v>
      </c>
      <c r="AJ107" s="166" t="e">
        <f>IF($E$1=Saraksti!$C$6,AJ106*Iekārtu_mērogošana!AE$25,IF($E$1=Saraksti!$C$7,AJ106*Iekārtu_mērogošana!AE$40,""))</f>
        <v>#DIV/0!</v>
      </c>
      <c r="AK107" s="166" t="e">
        <f>IF($E$1=Saraksti!$C$6,AK106*Iekārtu_mērogošana!AF$25,IF($E$1=Saraksti!$C$7,AK106*Iekārtu_mērogošana!AF$40,""))</f>
        <v>#DIV/0!</v>
      </c>
      <c r="AL107" s="166" t="e">
        <f>IF($E$1=Saraksti!$C$6,AL106*Iekārtu_mērogošana!AG$25,IF($E$1=Saraksti!$C$7,AL106*Iekārtu_mērogošana!AG$40,""))</f>
        <v>#DIV/0!</v>
      </c>
      <c r="AM107" s="166" t="e">
        <f>IF($E$1=Saraksti!$C$6,AM106*Iekārtu_mērogošana!AH$25,IF($E$1=Saraksti!$C$7,AM106*Iekārtu_mērogošana!AH$40,""))</f>
        <v>#DIV/0!</v>
      </c>
      <c r="AN107" s="166" t="e">
        <f>IF($E$1=Saraksti!$C$6,AN106*Iekārtu_mērogošana!AI$25,IF($E$1=Saraksti!$C$7,AN106*Iekārtu_mērogošana!AI$40,""))</f>
        <v>#DIV/0!</v>
      </c>
      <c r="AO107" s="166" t="e">
        <f>IF($E$1=Saraksti!$C$6,AO106*Iekārtu_mērogošana!AJ$25,IF($E$1=Saraksti!$C$7,AO106*Iekārtu_mērogošana!AJ$40,""))</f>
        <v>#DIV/0!</v>
      </c>
      <c r="AP107" s="166" t="e">
        <f>IF($E$1=Saraksti!$C$6,AP106*Iekārtu_mērogošana!AK$25,IF($E$1=Saraksti!$C$7,AP106*Iekārtu_mērogošana!AK$40,""))</f>
        <v>#DIV/0!</v>
      </c>
      <c r="AQ107" s="166" t="e">
        <f>IF($E$1=Saraksti!$C$6,AQ106*Iekārtu_mērogošana!AL$25,IF($E$1=Saraksti!$C$7,AQ106*Iekārtu_mērogošana!AL$40,""))</f>
        <v>#DIV/0!</v>
      </c>
      <c r="AR107" s="166" t="e">
        <f>IF($E$1=Saraksti!$C$6,AR106*Iekārtu_mērogošana!AM$25,IF($E$1=Saraksti!$C$7,AR106*Iekārtu_mērogošana!AM$40,""))</f>
        <v>#DIV/0!</v>
      </c>
      <c r="AS107" s="166" t="e">
        <f>IF($E$1=Saraksti!$C$6,AS106*Iekārtu_mērogošana!AN$25,IF($E$1=Saraksti!$C$7,AS106*Iekārtu_mērogošana!AN$40,""))</f>
        <v>#DIV/0!</v>
      </c>
      <c r="AT107" s="166" t="e">
        <f>IF($E$1=Saraksti!$C$6,AT106*Iekārtu_mērogošana!AO$25,IF($E$1=Saraksti!$C$7,AT106*Iekārtu_mērogošana!AO$40,""))</f>
        <v>#DIV/0!</v>
      </c>
      <c r="AU107" s="166" t="e">
        <f>IF($E$1=Saraksti!$C$6,AU106*Iekārtu_mērogošana!AP$25,IF($E$1=Saraksti!$C$7,AU106*Iekārtu_mērogošana!AP$40,""))</f>
        <v>#DIV/0!</v>
      </c>
      <c r="AV107" s="166" t="e">
        <f>IF($E$1=Saraksti!$C$6,AV106*Iekārtu_mērogošana!AQ$25,IF($E$1=Saraksti!$C$7,AV106*Iekārtu_mērogošana!AQ$40,""))</f>
        <v>#DIV/0!</v>
      </c>
      <c r="AW107" s="166" t="e">
        <f>IF($E$1=Saraksti!$C$6,AW106*Iekārtu_mērogošana!AR$25,IF($E$1=Saraksti!$C$7,AW106*Iekārtu_mērogošana!AR$40,""))</f>
        <v>#DIV/0!</v>
      </c>
      <c r="AX107" s="166" t="e">
        <f>IF($E$1=Saraksti!$C$6,AX106*Iekārtu_mērogošana!AS$25,IF($E$1=Saraksti!$C$7,AX106*Iekārtu_mērogošana!AS$40,""))</f>
        <v>#DIV/0!</v>
      </c>
      <c r="AY107" s="166" t="e">
        <f>IF($E$1=Saraksti!$C$6,AY106*Iekārtu_mērogošana!AT$25,IF($E$1=Saraksti!$C$7,AY106*Iekārtu_mērogošana!AT$40,""))</f>
        <v>#DIV/0!</v>
      </c>
      <c r="AZ107" s="166" t="e">
        <f>IF($E$1=Saraksti!$C$6,AZ106*Iekārtu_mērogošana!AU$25,IF($E$1=Saraksti!$C$7,AZ106*Iekārtu_mērogošana!AU$40,""))</f>
        <v>#DIV/0!</v>
      </c>
      <c r="BA107" s="166" t="e">
        <f>IF($E$1=Saraksti!$C$6,BA106*Iekārtu_mērogošana!AV$25,IF($E$1=Saraksti!$C$7,BA106*Iekārtu_mērogošana!AV$40,""))</f>
        <v>#DIV/0!</v>
      </c>
      <c r="BB107" s="166" t="e">
        <f>IF($E$1=Saraksti!$C$6,BB106*Iekārtu_mērogošana!AW$25,IF($E$1=Saraksti!$C$7,BB106*Iekārtu_mērogošana!AW$40,""))</f>
        <v>#DIV/0!</v>
      </c>
      <c r="BC107" s="166" t="e">
        <f>IF($E$1=Saraksti!$C$6,BC106*Iekārtu_mērogošana!AX$25,IF($E$1=Saraksti!$C$7,BC106*Iekārtu_mērogošana!AX$40,""))</f>
        <v>#DIV/0!</v>
      </c>
      <c r="BD107" s="166" t="e">
        <f>IF($E$1=Saraksti!$C$6,BD106*Iekārtu_mērogošana!AY$25,IF($E$1=Saraksti!$C$7,BD106*Iekārtu_mērogošana!AY$40,""))</f>
        <v>#DIV/0!</v>
      </c>
      <c r="BE107" s="166" t="e">
        <f>IF($E$1=Saraksti!$C$6,BE106*Iekārtu_mērogošana!AZ$25,IF($E$1=Saraksti!$C$7,BE106*Iekārtu_mērogošana!AZ$40,""))</f>
        <v>#DIV/0!</v>
      </c>
      <c r="BF107" s="166" t="e">
        <f>IF($E$1=Saraksti!$C$6,BF106*Iekārtu_mērogošana!BA$25,IF($E$1=Saraksti!$C$7,BF106*Iekārtu_mērogošana!BA$40,""))</f>
        <v>#DIV/0!</v>
      </c>
    </row>
    <row r="108" spans="1:58" s="161" customFormat="1">
      <c r="D108" s="162"/>
      <c r="E108" s="3" t="s">
        <v>893</v>
      </c>
      <c r="F108" s="165" t="s">
        <v>1</v>
      </c>
      <c r="I108" s="166" t="e">
        <f>I107/I$7</f>
        <v>#DIV/0!</v>
      </c>
      <c r="J108" s="166" t="e">
        <f t="shared" ref="J108" si="215">J107/J$7</f>
        <v>#DIV/0!</v>
      </c>
      <c r="K108" s="166" t="e">
        <f t="shared" ref="K108" si="216">K107/K$7</f>
        <v>#DIV/0!</v>
      </c>
      <c r="L108" s="166" t="e">
        <f t="shared" ref="L108" si="217">L107/L$7</f>
        <v>#DIV/0!</v>
      </c>
      <c r="M108" s="166" t="e">
        <f t="shared" ref="M108" si="218">M107/M$7</f>
        <v>#DIV/0!</v>
      </c>
      <c r="N108" s="166" t="e">
        <f t="shared" ref="N108" si="219">N107/N$7</f>
        <v>#DIV/0!</v>
      </c>
      <c r="O108" s="166" t="e">
        <f t="shared" ref="O108" si="220">O107/O$7</f>
        <v>#DIV/0!</v>
      </c>
      <c r="P108" s="166" t="e">
        <f t="shared" ref="P108" si="221">P107/P$7</f>
        <v>#DIV/0!</v>
      </c>
      <c r="Q108" s="166" t="e">
        <f t="shared" ref="Q108" si="222">Q107/Q$7</f>
        <v>#DIV/0!</v>
      </c>
      <c r="R108" s="166" t="e">
        <f t="shared" ref="R108" si="223">R107/R$7</f>
        <v>#DIV/0!</v>
      </c>
      <c r="S108" s="166" t="e">
        <f t="shared" ref="S108" si="224">S107/S$7</f>
        <v>#DIV/0!</v>
      </c>
      <c r="T108" s="166" t="e">
        <f t="shared" ref="T108" si="225">T107/T$7</f>
        <v>#DIV/0!</v>
      </c>
      <c r="U108" s="166" t="e">
        <f t="shared" ref="U108" si="226">U107/U$7</f>
        <v>#DIV/0!</v>
      </c>
      <c r="V108" s="166" t="e">
        <f t="shared" ref="V108" si="227">V107/V$7</f>
        <v>#DIV/0!</v>
      </c>
      <c r="W108" s="166" t="e">
        <f t="shared" ref="W108" si="228">W107/W$7</f>
        <v>#DIV/0!</v>
      </c>
      <c r="X108" s="166" t="e">
        <f t="shared" ref="X108" si="229">X107/X$7</f>
        <v>#DIV/0!</v>
      </c>
      <c r="Y108" s="166" t="e">
        <f t="shared" ref="Y108" si="230">Y107/Y$7</f>
        <v>#DIV/0!</v>
      </c>
      <c r="Z108" s="166" t="e">
        <f t="shared" ref="Z108" si="231">Z107/Z$7</f>
        <v>#DIV/0!</v>
      </c>
      <c r="AA108" s="166" t="e">
        <f t="shared" ref="AA108" si="232">AA107/AA$7</f>
        <v>#DIV/0!</v>
      </c>
      <c r="AB108" s="166" t="e">
        <f t="shared" ref="AB108" si="233">AB107/AB$7</f>
        <v>#DIV/0!</v>
      </c>
      <c r="AC108" s="166" t="e">
        <f t="shared" ref="AC108" si="234">AC107/AC$7</f>
        <v>#DIV/0!</v>
      </c>
      <c r="AD108" s="166" t="e">
        <f t="shared" ref="AD108" si="235">AD107/AD$7</f>
        <v>#DIV/0!</v>
      </c>
      <c r="AE108" s="166" t="e">
        <f t="shared" ref="AE108" si="236">AE107/AE$7</f>
        <v>#DIV/0!</v>
      </c>
      <c r="AF108" s="166" t="e">
        <f t="shared" ref="AF108" si="237">AF107/AF$7</f>
        <v>#DIV/0!</v>
      </c>
      <c r="AG108" s="166" t="e">
        <f t="shared" ref="AG108" si="238">AG107/AG$7</f>
        <v>#DIV/0!</v>
      </c>
      <c r="AH108" s="166" t="e">
        <f t="shared" ref="AH108" si="239">AH107/AH$7</f>
        <v>#DIV/0!</v>
      </c>
      <c r="AI108" s="166" t="e">
        <f t="shared" ref="AI108" si="240">AI107/AI$7</f>
        <v>#DIV/0!</v>
      </c>
      <c r="AJ108" s="166" t="e">
        <f t="shared" ref="AJ108" si="241">AJ107/AJ$7</f>
        <v>#DIV/0!</v>
      </c>
      <c r="AK108" s="166" t="e">
        <f t="shared" ref="AK108" si="242">AK107/AK$7</f>
        <v>#DIV/0!</v>
      </c>
      <c r="AL108" s="166" t="e">
        <f t="shared" ref="AL108" si="243">AL107/AL$7</f>
        <v>#DIV/0!</v>
      </c>
      <c r="AM108" s="166" t="e">
        <f t="shared" ref="AM108" si="244">AM107/AM$7</f>
        <v>#DIV/0!</v>
      </c>
      <c r="AN108" s="166" t="e">
        <f t="shared" ref="AN108" si="245">AN107/AN$7</f>
        <v>#DIV/0!</v>
      </c>
      <c r="AO108" s="166" t="e">
        <f t="shared" ref="AO108" si="246">AO107/AO$7</f>
        <v>#DIV/0!</v>
      </c>
      <c r="AP108" s="166" t="e">
        <f t="shared" ref="AP108" si="247">AP107/AP$7</f>
        <v>#DIV/0!</v>
      </c>
      <c r="AQ108" s="166" t="e">
        <f t="shared" ref="AQ108" si="248">AQ107/AQ$7</f>
        <v>#DIV/0!</v>
      </c>
      <c r="AR108" s="166" t="e">
        <f t="shared" ref="AR108" si="249">AR107/AR$7</f>
        <v>#DIV/0!</v>
      </c>
      <c r="AS108" s="166" t="e">
        <f t="shared" ref="AS108" si="250">AS107/AS$7</f>
        <v>#DIV/0!</v>
      </c>
      <c r="AT108" s="166" t="e">
        <f t="shared" ref="AT108" si="251">AT107/AT$7</f>
        <v>#DIV/0!</v>
      </c>
      <c r="AU108" s="166" t="e">
        <f t="shared" ref="AU108" si="252">AU107/AU$7</f>
        <v>#DIV/0!</v>
      </c>
      <c r="AV108" s="166" t="e">
        <f t="shared" ref="AV108" si="253">AV107/AV$7</f>
        <v>#DIV/0!</v>
      </c>
      <c r="AW108" s="166" t="e">
        <f t="shared" ref="AW108" si="254">AW107/AW$7</f>
        <v>#DIV/0!</v>
      </c>
      <c r="AX108" s="166" t="e">
        <f t="shared" ref="AX108" si="255">AX107/AX$7</f>
        <v>#DIV/0!</v>
      </c>
      <c r="AY108" s="166" t="e">
        <f t="shared" ref="AY108" si="256">AY107/AY$7</f>
        <v>#DIV/0!</v>
      </c>
      <c r="AZ108" s="166" t="e">
        <f t="shared" ref="AZ108" si="257">AZ107/AZ$7</f>
        <v>#DIV/0!</v>
      </c>
      <c r="BA108" s="166" t="e">
        <f t="shared" ref="BA108" si="258">BA107/BA$7</f>
        <v>#DIV/0!</v>
      </c>
      <c r="BB108" s="166" t="e">
        <f t="shared" ref="BB108" si="259">BB107/BB$7</f>
        <v>#DIV/0!</v>
      </c>
      <c r="BC108" s="166" t="e">
        <f t="shared" ref="BC108" si="260">BC107/BC$7</f>
        <v>#DIV/0!</v>
      </c>
      <c r="BD108" s="166" t="e">
        <f t="shared" ref="BD108" si="261">BD107/BD$7</f>
        <v>#DIV/0!</v>
      </c>
      <c r="BE108" s="166" t="e">
        <f t="shared" ref="BE108" si="262">BE107/BE$7</f>
        <v>#DIV/0!</v>
      </c>
      <c r="BF108" s="166" t="e">
        <f t="shared" ref="BF108" si="263">BF107/BF$7</f>
        <v>#DIV/0!</v>
      </c>
    </row>
    <row r="109" spans="1:58" s="105" customFormat="1">
      <c r="D109" s="162"/>
      <c r="E109" s="106" t="s">
        <v>892</v>
      </c>
      <c r="F109" s="109" t="s">
        <v>1</v>
      </c>
      <c r="I109" s="90" t="e">
        <f>I108+I105</f>
        <v>#DIV/0!</v>
      </c>
      <c r="J109" s="90" t="e">
        <f t="shared" ref="J109:BF109" si="264">J108+J105</f>
        <v>#DIV/0!</v>
      </c>
      <c r="K109" s="90" t="e">
        <f t="shared" si="264"/>
        <v>#DIV/0!</v>
      </c>
      <c r="L109" s="90" t="e">
        <f t="shared" si="264"/>
        <v>#DIV/0!</v>
      </c>
      <c r="M109" s="90" t="e">
        <f t="shared" si="264"/>
        <v>#DIV/0!</v>
      </c>
      <c r="N109" s="90" t="e">
        <f t="shared" si="264"/>
        <v>#DIV/0!</v>
      </c>
      <c r="O109" s="90" t="e">
        <f t="shared" si="264"/>
        <v>#DIV/0!</v>
      </c>
      <c r="P109" s="90" t="e">
        <f t="shared" si="264"/>
        <v>#DIV/0!</v>
      </c>
      <c r="Q109" s="90" t="e">
        <f t="shared" si="264"/>
        <v>#DIV/0!</v>
      </c>
      <c r="R109" s="90" t="e">
        <f t="shared" si="264"/>
        <v>#DIV/0!</v>
      </c>
      <c r="S109" s="90" t="e">
        <f t="shared" si="264"/>
        <v>#DIV/0!</v>
      </c>
      <c r="T109" s="90" t="e">
        <f t="shared" si="264"/>
        <v>#DIV/0!</v>
      </c>
      <c r="U109" s="90" t="e">
        <f t="shared" si="264"/>
        <v>#DIV/0!</v>
      </c>
      <c r="V109" s="90" t="e">
        <f t="shared" si="264"/>
        <v>#DIV/0!</v>
      </c>
      <c r="W109" s="90" t="e">
        <f t="shared" si="264"/>
        <v>#DIV/0!</v>
      </c>
      <c r="X109" s="90" t="e">
        <f t="shared" si="264"/>
        <v>#DIV/0!</v>
      </c>
      <c r="Y109" s="90" t="e">
        <f t="shared" si="264"/>
        <v>#DIV/0!</v>
      </c>
      <c r="Z109" s="90" t="e">
        <f t="shared" si="264"/>
        <v>#DIV/0!</v>
      </c>
      <c r="AA109" s="90" t="e">
        <f t="shared" si="264"/>
        <v>#DIV/0!</v>
      </c>
      <c r="AB109" s="90" t="e">
        <f t="shared" si="264"/>
        <v>#DIV/0!</v>
      </c>
      <c r="AC109" s="90" t="e">
        <f t="shared" si="264"/>
        <v>#DIV/0!</v>
      </c>
      <c r="AD109" s="90" t="e">
        <f t="shared" si="264"/>
        <v>#DIV/0!</v>
      </c>
      <c r="AE109" s="90" t="e">
        <f t="shared" si="264"/>
        <v>#DIV/0!</v>
      </c>
      <c r="AF109" s="90" t="e">
        <f t="shared" si="264"/>
        <v>#DIV/0!</v>
      </c>
      <c r="AG109" s="90" t="e">
        <f t="shared" si="264"/>
        <v>#DIV/0!</v>
      </c>
      <c r="AH109" s="90" t="e">
        <f t="shared" si="264"/>
        <v>#DIV/0!</v>
      </c>
      <c r="AI109" s="90" t="e">
        <f t="shared" si="264"/>
        <v>#DIV/0!</v>
      </c>
      <c r="AJ109" s="90" t="e">
        <f t="shared" si="264"/>
        <v>#DIV/0!</v>
      </c>
      <c r="AK109" s="90" t="e">
        <f t="shared" si="264"/>
        <v>#DIV/0!</v>
      </c>
      <c r="AL109" s="90" t="e">
        <f t="shared" si="264"/>
        <v>#DIV/0!</v>
      </c>
      <c r="AM109" s="90" t="e">
        <f t="shared" si="264"/>
        <v>#DIV/0!</v>
      </c>
      <c r="AN109" s="90" t="e">
        <f t="shared" si="264"/>
        <v>#DIV/0!</v>
      </c>
      <c r="AO109" s="90" t="e">
        <f t="shared" si="264"/>
        <v>#DIV/0!</v>
      </c>
      <c r="AP109" s="90" t="e">
        <f t="shared" si="264"/>
        <v>#DIV/0!</v>
      </c>
      <c r="AQ109" s="90" t="e">
        <f t="shared" si="264"/>
        <v>#DIV/0!</v>
      </c>
      <c r="AR109" s="90" t="e">
        <f t="shared" si="264"/>
        <v>#DIV/0!</v>
      </c>
      <c r="AS109" s="90" t="e">
        <f t="shared" si="264"/>
        <v>#DIV/0!</v>
      </c>
      <c r="AT109" s="90" t="e">
        <f t="shared" si="264"/>
        <v>#DIV/0!</v>
      </c>
      <c r="AU109" s="90" t="e">
        <f t="shared" si="264"/>
        <v>#DIV/0!</v>
      </c>
      <c r="AV109" s="90" t="e">
        <f t="shared" si="264"/>
        <v>#DIV/0!</v>
      </c>
      <c r="AW109" s="90" t="e">
        <f t="shared" si="264"/>
        <v>#DIV/0!</v>
      </c>
      <c r="AX109" s="90" t="e">
        <f t="shared" si="264"/>
        <v>#DIV/0!</v>
      </c>
      <c r="AY109" s="90" t="e">
        <f t="shared" si="264"/>
        <v>#DIV/0!</v>
      </c>
      <c r="AZ109" s="90" t="e">
        <f t="shared" si="264"/>
        <v>#DIV/0!</v>
      </c>
      <c r="BA109" s="90" t="e">
        <f t="shared" si="264"/>
        <v>#DIV/0!</v>
      </c>
      <c r="BB109" s="90" t="e">
        <f t="shared" si="264"/>
        <v>#DIV/0!</v>
      </c>
      <c r="BC109" s="90" t="e">
        <f t="shared" si="264"/>
        <v>#DIV/0!</v>
      </c>
      <c r="BD109" s="90" t="e">
        <f t="shared" si="264"/>
        <v>#DIV/0!</v>
      </c>
      <c r="BE109" s="90" t="e">
        <f t="shared" si="264"/>
        <v>#DIV/0!</v>
      </c>
      <c r="BF109" s="90" t="e">
        <f t="shared" si="264"/>
        <v>#DIV/0!</v>
      </c>
    </row>
    <row r="110" spans="1:58" s="105" customFormat="1">
      <c r="D110" s="162"/>
      <c r="E110" s="106"/>
      <c r="F110" s="109"/>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06"/>
      <c r="AI110" s="106"/>
      <c r="AJ110" s="106"/>
      <c r="AK110" s="106"/>
      <c r="AL110" s="106"/>
      <c r="AM110" s="106"/>
      <c r="AN110" s="106"/>
      <c r="AO110" s="106"/>
      <c r="AP110" s="106"/>
      <c r="AQ110" s="106"/>
      <c r="AR110" s="106"/>
      <c r="AS110" s="106"/>
      <c r="AT110" s="106"/>
      <c r="AU110" s="106"/>
      <c r="AV110" s="106"/>
      <c r="AW110" s="106"/>
      <c r="AX110" s="106"/>
      <c r="AY110" s="106"/>
      <c r="AZ110" s="106"/>
      <c r="BA110" s="106"/>
      <c r="BB110" s="106"/>
      <c r="BC110" s="106"/>
      <c r="BD110" s="106"/>
      <c r="BE110" s="106"/>
      <c r="BF110" s="106"/>
    </row>
    <row r="111" spans="1:58" s="105" customFormat="1">
      <c r="D111" s="162" t="s">
        <v>895</v>
      </c>
      <c r="E111" s="106"/>
      <c r="F111" s="109"/>
      <c r="I111" s="106"/>
      <c r="J111" s="106"/>
      <c r="K111" s="106"/>
      <c r="L111" s="106"/>
      <c r="M111" s="106"/>
      <c r="N111" s="106"/>
      <c r="O111" s="106"/>
      <c r="P111" s="106"/>
      <c r="Q111" s="106"/>
      <c r="R111" s="106"/>
      <c r="S111" s="106"/>
      <c r="T111" s="106"/>
      <c r="U111" s="106"/>
      <c r="V111" s="106"/>
      <c r="W111" s="106"/>
      <c r="X111" s="106"/>
      <c r="Y111" s="106"/>
      <c r="Z111" s="106"/>
      <c r="AA111" s="106"/>
      <c r="AB111" s="106"/>
      <c r="AC111" s="106"/>
      <c r="AD111" s="106"/>
      <c r="AE111" s="106"/>
      <c r="AF111" s="106"/>
      <c r="AG111" s="106"/>
      <c r="AH111" s="106"/>
      <c r="AI111" s="106"/>
      <c r="AJ111" s="106"/>
      <c r="AK111" s="106"/>
      <c r="AL111" s="106"/>
      <c r="AM111" s="106"/>
      <c r="AN111" s="106"/>
      <c r="AO111" s="106"/>
      <c r="AP111" s="106"/>
      <c r="AQ111" s="106"/>
      <c r="AR111" s="106"/>
      <c r="AS111" s="106"/>
      <c r="AT111" s="106"/>
      <c r="AU111" s="106"/>
      <c r="AV111" s="106"/>
      <c r="AW111" s="106"/>
      <c r="AX111" s="106"/>
      <c r="AY111" s="106"/>
      <c r="AZ111" s="106"/>
      <c r="BA111" s="106"/>
      <c r="BB111" s="106"/>
      <c r="BC111" s="106"/>
      <c r="BD111" s="106"/>
      <c r="BE111" s="106"/>
      <c r="BF111" s="106"/>
    </row>
    <row r="112" spans="1:58" s="105" customFormat="1">
      <c r="D112" s="162"/>
      <c r="E112" s="105" t="s">
        <v>896</v>
      </c>
      <c r="F112" s="109" t="s">
        <v>1</v>
      </c>
      <c r="I112" s="75">
        <f>(Datu_ievade!$E$177+Datu_ievade!$E$178)*Iekārtu_mērogošana!$D$13</f>
        <v>0</v>
      </c>
      <c r="J112" s="166">
        <f>(Datu_ievade!$E$177+Datu_ievade!$E$178)*Iekārtu_mērogošana!$D$13</f>
        <v>0</v>
      </c>
      <c r="K112" s="166">
        <f>(Datu_ievade!$E$177+Datu_ievade!$E$178)*Iekārtu_mērogošana!$D$13</f>
        <v>0</v>
      </c>
      <c r="L112" s="166">
        <f>(Datu_ievade!$E$177+Datu_ievade!$E$178)*Iekārtu_mērogošana!$D$13</f>
        <v>0</v>
      </c>
      <c r="M112" s="166">
        <f>(Datu_ievade!$E$177+Datu_ievade!$E$178)*Iekārtu_mērogošana!$D$13</f>
        <v>0</v>
      </c>
      <c r="N112" s="166">
        <f>(Datu_ievade!$E$177+Datu_ievade!$E$178)*Iekārtu_mērogošana!$D$13</f>
        <v>0</v>
      </c>
      <c r="O112" s="166">
        <f>(Datu_ievade!$E$177+Datu_ievade!$E$178)*Iekārtu_mērogošana!$D$13</f>
        <v>0</v>
      </c>
      <c r="P112" s="166">
        <f>(Datu_ievade!$E$177+Datu_ievade!$E$178)*Iekārtu_mērogošana!$D$13</f>
        <v>0</v>
      </c>
      <c r="Q112" s="166">
        <f>(Datu_ievade!$E$177+Datu_ievade!$E$178)*Iekārtu_mērogošana!$D$13</f>
        <v>0</v>
      </c>
      <c r="R112" s="166">
        <f>(Datu_ievade!$E$177+Datu_ievade!$E$178)*Iekārtu_mērogošana!$D$13</f>
        <v>0</v>
      </c>
      <c r="S112" s="166">
        <f>(Datu_ievade!$E$177+Datu_ievade!$E$178)*Iekārtu_mērogošana!$D$13</f>
        <v>0</v>
      </c>
      <c r="T112" s="166">
        <f>(Datu_ievade!$E$177+Datu_ievade!$E$178)*Iekārtu_mērogošana!$D$13</f>
        <v>0</v>
      </c>
      <c r="U112" s="166">
        <f>(Datu_ievade!$E$177+Datu_ievade!$E$178)*Iekārtu_mērogošana!$D$13</f>
        <v>0</v>
      </c>
      <c r="V112" s="166">
        <f>(Datu_ievade!$E$177+Datu_ievade!$E$178)*Iekārtu_mērogošana!$D$13</f>
        <v>0</v>
      </c>
      <c r="W112" s="166">
        <f>(Datu_ievade!$E$177+Datu_ievade!$E$178)*Iekārtu_mērogošana!$D$13</f>
        <v>0</v>
      </c>
      <c r="X112" s="166">
        <f>(Datu_ievade!$E$177+Datu_ievade!$E$178)*Iekārtu_mērogošana!$D$13</f>
        <v>0</v>
      </c>
      <c r="Y112" s="166">
        <f>(Datu_ievade!$E$177+Datu_ievade!$E$178)*Iekārtu_mērogošana!$D$13</f>
        <v>0</v>
      </c>
      <c r="Z112" s="166">
        <f>(Datu_ievade!$E$177+Datu_ievade!$E$178)*Iekārtu_mērogošana!$D$13</f>
        <v>0</v>
      </c>
      <c r="AA112" s="166">
        <f>(Datu_ievade!$E$177+Datu_ievade!$E$178)*Iekārtu_mērogošana!$D$13</f>
        <v>0</v>
      </c>
      <c r="AB112" s="166">
        <f>(Datu_ievade!$E$177+Datu_ievade!$E$178)*Iekārtu_mērogošana!$D$13</f>
        <v>0</v>
      </c>
      <c r="AC112" s="166">
        <f>(Datu_ievade!$E$177+Datu_ievade!$E$178)*Iekārtu_mērogošana!$D$13</f>
        <v>0</v>
      </c>
      <c r="AD112" s="166">
        <f>(Datu_ievade!$E$177+Datu_ievade!$E$178)*Iekārtu_mērogošana!$D$13</f>
        <v>0</v>
      </c>
      <c r="AE112" s="166">
        <f>(Datu_ievade!$E$177+Datu_ievade!$E$178)*Iekārtu_mērogošana!$D$13</f>
        <v>0</v>
      </c>
      <c r="AF112" s="166">
        <f>(Datu_ievade!$E$177+Datu_ievade!$E$178)*Iekārtu_mērogošana!$D$13</f>
        <v>0</v>
      </c>
      <c r="AG112" s="166">
        <f>(Datu_ievade!$E$177+Datu_ievade!$E$178)*Iekārtu_mērogošana!$D$13</f>
        <v>0</v>
      </c>
      <c r="AH112" s="166">
        <f>(Datu_ievade!$E$177+Datu_ievade!$E$178)*Iekārtu_mērogošana!$D$13</f>
        <v>0</v>
      </c>
      <c r="AI112" s="166">
        <f>(Datu_ievade!$E$177+Datu_ievade!$E$178)*Iekārtu_mērogošana!$D$13</f>
        <v>0</v>
      </c>
      <c r="AJ112" s="166">
        <f>(Datu_ievade!$E$177+Datu_ievade!$E$178)*Iekārtu_mērogošana!$D$13</f>
        <v>0</v>
      </c>
      <c r="AK112" s="166">
        <f>(Datu_ievade!$E$177+Datu_ievade!$E$178)*Iekārtu_mērogošana!$D$13</f>
        <v>0</v>
      </c>
      <c r="AL112" s="166">
        <f>(Datu_ievade!$E$177+Datu_ievade!$E$178)*Iekārtu_mērogošana!$D$13</f>
        <v>0</v>
      </c>
      <c r="AM112" s="166">
        <f>(Datu_ievade!$E$177+Datu_ievade!$E$178)*Iekārtu_mērogošana!$D$13</f>
        <v>0</v>
      </c>
      <c r="AN112" s="166">
        <f>(Datu_ievade!$E$177+Datu_ievade!$E$178)*Iekārtu_mērogošana!$D$13</f>
        <v>0</v>
      </c>
      <c r="AO112" s="166">
        <f>(Datu_ievade!$E$177+Datu_ievade!$E$178)*Iekārtu_mērogošana!$D$13</f>
        <v>0</v>
      </c>
      <c r="AP112" s="166">
        <f>(Datu_ievade!$E$177+Datu_ievade!$E$178)*Iekārtu_mērogošana!$D$13</f>
        <v>0</v>
      </c>
      <c r="AQ112" s="166">
        <f>(Datu_ievade!$E$177+Datu_ievade!$E$178)*Iekārtu_mērogošana!$D$13</f>
        <v>0</v>
      </c>
      <c r="AR112" s="166">
        <f>(Datu_ievade!$E$177+Datu_ievade!$E$178)*Iekārtu_mērogošana!$D$13</f>
        <v>0</v>
      </c>
      <c r="AS112" s="166">
        <f>(Datu_ievade!$E$177+Datu_ievade!$E$178)*Iekārtu_mērogošana!$D$13</f>
        <v>0</v>
      </c>
      <c r="AT112" s="166">
        <f>(Datu_ievade!$E$177+Datu_ievade!$E$178)*Iekārtu_mērogošana!$D$13</f>
        <v>0</v>
      </c>
      <c r="AU112" s="166">
        <f>(Datu_ievade!$E$177+Datu_ievade!$E$178)*Iekārtu_mērogošana!$D$13</f>
        <v>0</v>
      </c>
      <c r="AV112" s="166">
        <f>(Datu_ievade!$E$177+Datu_ievade!$E$178)*Iekārtu_mērogošana!$D$13</f>
        <v>0</v>
      </c>
      <c r="AW112" s="166">
        <f>(Datu_ievade!$E$177+Datu_ievade!$E$178)*Iekārtu_mērogošana!$D$13</f>
        <v>0</v>
      </c>
      <c r="AX112" s="166">
        <f>(Datu_ievade!$E$177+Datu_ievade!$E$178)*Iekārtu_mērogošana!$D$13</f>
        <v>0</v>
      </c>
      <c r="AY112" s="166">
        <f>(Datu_ievade!$E$177+Datu_ievade!$E$178)*Iekārtu_mērogošana!$D$13</f>
        <v>0</v>
      </c>
      <c r="AZ112" s="166">
        <f>(Datu_ievade!$E$177+Datu_ievade!$E$178)*Iekārtu_mērogošana!$D$13</f>
        <v>0</v>
      </c>
      <c r="BA112" s="166">
        <f>(Datu_ievade!$E$177+Datu_ievade!$E$178)*Iekārtu_mērogošana!$D$13</f>
        <v>0</v>
      </c>
      <c r="BB112" s="166">
        <f>(Datu_ievade!$E$177+Datu_ievade!$E$178)*Iekārtu_mērogošana!$D$13</f>
        <v>0</v>
      </c>
      <c r="BC112" s="166">
        <f>(Datu_ievade!$E$177+Datu_ievade!$E$178)*Iekārtu_mērogošana!$D$13</f>
        <v>0</v>
      </c>
      <c r="BD112" s="166">
        <f>(Datu_ievade!$E$177+Datu_ievade!$E$178)*Iekārtu_mērogošana!$D$13</f>
        <v>0</v>
      </c>
      <c r="BE112" s="166">
        <f>(Datu_ievade!$E$177+Datu_ievade!$E$178)*Iekārtu_mērogošana!$D$13</f>
        <v>0</v>
      </c>
      <c r="BF112" s="166">
        <f>(Datu_ievade!$E$177+Datu_ievade!$E$178)*Iekārtu_mērogošana!$D$13</f>
        <v>0</v>
      </c>
    </row>
    <row r="113" spans="1:58" s="105" customFormat="1">
      <c r="D113" s="162"/>
      <c r="E113" s="240" t="s">
        <v>886</v>
      </c>
      <c r="F113" s="165"/>
      <c r="G113" s="161"/>
      <c r="H113" s="161"/>
      <c r="I113" s="166">
        <f>IFERROR((I$9)/(1-(1/(1+I$9)^Datu_ievade!$E$262)),0)</f>
        <v>0</v>
      </c>
      <c r="J113" s="166">
        <f>IFERROR((J$9)/(1-(1/(1+J$9)^Datu_ievade!$E$262)),0)</f>
        <v>0</v>
      </c>
      <c r="K113" s="166">
        <f>IFERROR((K$9)/(1-(1/(1+K$9)^Datu_ievade!$E$262)),0)</f>
        <v>0</v>
      </c>
      <c r="L113" s="166">
        <f>IFERROR((L$9)/(1-(1/(1+L$9)^Datu_ievade!$E$262)),0)</f>
        <v>0</v>
      </c>
      <c r="M113" s="166">
        <f>IFERROR((M$9)/(1-(1/(1+M$9)^Datu_ievade!$E$262)),0)</f>
        <v>0</v>
      </c>
      <c r="N113" s="166">
        <f>IFERROR((N$9)/(1-(1/(1+N$9)^Datu_ievade!$E$262)),0)</f>
        <v>0</v>
      </c>
      <c r="O113" s="166">
        <f>IFERROR((O$9)/(1-(1/(1+O$9)^Datu_ievade!$E$262)),0)</f>
        <v>0</v>
      </c>
      <c r="P113" s="166">
        <f>IFERROR((P$9)/(1-(1/(1+P$9)^Datu_ievade!$E$262)),0)</f>
        <v>0</v>
      </c>
      <c r="Q113" s="166">
        <f>IFERROR((Q$9)/(1-(1/(1+Q$9)^Datu_ievade!$E$262)),0)</f>
        <v>0</v>
      </c>
      <c r="R113" s="166">
        <f>IFERROR((R$9)/(1-(1/(1+R$9)^Datu_ievade!$E$262)),0)</f>
        <v>0</v>
      </c>
      <c r="S113" s="166">
        <f>IFERROR((S$9)/(1-(1/(1+S$9)^Datu_ievade!$E$262)),0)</f>
        <v>0</v>
      </c>
      <c r="T113" s="166">
        <f>IFERROR((T$9)/(1-(1/(1+T$9)^Datu_ievade!$E$262)),0)</f>
        <v>0</v>
      </c>
      <c r="U113" s="166">
        <f>IFERROR((U$9)/(1-(1/(1+U$9)^Datu_ievade!$E$262)),0)</f>
        <v>0</v>
      </c>
      <c r="V113" s="166">
        <f>IFERROR((V$9)/(1-(1/(1+V$9)^Datu_ievade!$E$262)),0)</f>
        <v>0</v>
      </c>
      <c r="W113" s="166">
        <f>IFERROR((W$9)/(1-(1/(1+W$9)^Datu_ievade!$E$262)),0)</f>
        <v>0</v>
      </c>
      <c r="X113" s="166">
        <f>IFERROR((X$9)/(1-(1/(1+X$9)^Datu_ievade!$E$262)),0)</f>
        <v>0</v>
      </c>
      <c r="Y113" s="166">
        <f>IFERROR((Y$9)/(1-(1/(1+Y$9)^Datu_ievade!$E$262)),0)</f>
        <v>0</v>
      </c>
      <c r="Z113" s="166">
        <f>IFERROR((Z$9)/(1-(1/(1+Z$9)^Datu_ievade!$E$262)),0)</f>
        <v>0</v>
      </c>
      <c r="AA113" s="166">
        <f>IFERROR((AA$9)/(1-(1/(1+AA$9)^Datu_ievade!$E$262)),0)</f>
        <v>0</v>
      </c>
      <c r="AB113" s="166">
        <f>IFERROR((AB$9)/(1-(1/(1+AB$9)^Datu_ievade!$E$262)),0)</f>
        <v>0</v>
      </c>
      <c r="AC113" s="166">
        <f>IFERROR((AC$9)/(1-(1/(1+AC$9)^Datu_ievade!$E$262)),0)</f>
        <v>0</v>
      </c>
      <c r="AD113" s="166">
        <f>IFERROR((AD$9)/(1-(1/(1+AD$9)^Datu_ievade!$E$262)),0)</f>
        <v>0</v>
      </c>
      <c r="AE113" s="166">
        <f>IFERROR((AE$9)/(1-(1/(1+AE$9)^Datu_ievade!$E$262)),0)</f>
        <v>0</v>
      </c>
      <c r="AF113" s="166">
        <f>IFERROR((AF$9)/(1-(1/(1+AF$9)^Datu_ievade!$E$262)),0)</f>
        <v>0</v>
      </c>
      <c r="AG113" s="166">
        <f>IFERROR((AG$9)/(1-(1/(1+AG$9)^Datu_ievade!$E$262)),0)</f>
        <v>0</v>
      </c>
      <c r="AH113" s="166">
        <f>IFERROR((AH$9)/(1-(1/(1+AH$9)^Datu_ievade!$E$262)),0)</f>
        <v>0</v>
      </c>
      <c r="AI113" s="166">
        <f>IFERROR((AI$9)/(1-(1/(1+AI$9)^Datu_ievade!$E$262)),0)</f>
        <v>0</v>
      </c>
      <c r="AJ113" s="166">
        <f>IFERROR((AJ$9)/(1-(1/(1+AJ$9)^Datu_ievade!$E$262)),0)</f>
        <v>0</v>
      </c>
      <c r="AK113" s="166">
        <f>IFERROR((AK$9)/(1-(1/(1+AK$9)^Datu_ievade!$E$262)),0)</f>
        <v>0</v>
      </c>
      <c r="AL113" s="166">
        <f>IFERROR((AL$9)/(1-(1/(1+AL$9)^Datu_ievade!$E$262)),0)</f>
        <v>0</v>
      </c>
      <c r="AM113" s="166">
        <f>IFERROR((AM$9)/(1-(1/(1+AM$9)^Datu_ievade!$E$262)),0)</f>
        <v>0</v>
      </c>
      <c r="AN113" s="166">
        <f>IFERROR((AN$9)/(1-(1/(1+AN$9)^Datu_ievade!$E$262)),0)</f>
        <v>0</v>
      </c>
      <c r="AO113" s="166">
        <f>IFERROR((AO$9)/(1-(1/(1+AO$9)^Datu_ievade!$E$262)),0)</f>
        <v>0</v>
      </c>
      <c r="AP113" s="166">
        <f>IFERROR((AP$9)/(1-(1/(1+AP$9)^Datu_ievade!$E$262)),0)</f>
        <v>0</v>
      </c>
      <c r="AQ113" s="166">
        <f>IFERROR((AQ$9)/(1-(1/(1+AQ$9)^Datu_ievade!$E$262)),0)</f>
        <v>0</v>
      </c>
      <c r="AR113" s="166">
        <f>IFERROR((AR$9)/(1-(1/(1+AR$9)^Datu_ievade!$E$262)),0)</f>
        <v>0</v>
      </c>
      <c r="AS113" s="166">
        <f>IFERROR((AS$9)/(1-(1/(1+AS$9)^Datu_ievade!$E$262)),0)</f>
        <v>0</v>
      </c>
      <c r="AT113" s="166">
        <f>IFERROR((AT$9)/(1-(1/(1+AT$9)^Datu_ievade!$E$262)),0)</f>
        <v>0</v>
      </c>
      <c r="AU113" s="166">
        <f>IFERROR((AU$9)/(1-(1/(1+AU$9)^Datu_ievade!$E$262)),0)</f>
        <v>0</v>
      </c>
      <c r="AV113" s="166">
        <f>IFERROR((AV$9)/(1-(1/(1+AV$9)^Datu_ievade!$E$262)),0)</f>
        <v>0</v>
      </c>
      <c r="AW113" s="166">
        <f>IFERROR((AW$9)/(1-(1/(1+AW$9)^Datu_ievade!$E$262)),0)</f>
        <v>0</v>
      </c>
      <c r="AX113" s="166">
        <f>IFERROR((AX$9)/(1-(1/(1+AX$9)^Datu_ievade!$E$262)),0)</f>
        <v>0</v>
      </c>
      <c r="AY113" s="166">
        <f>IFERROR((AY$9)/(1-(1/(1+AY$9)^Datu_ievade!$E$262)),0)</f>
        <v>0</v>
      </c>
      <c r="AZ113" s="166">
        <f>IFERROR((AZ$9)/(1-(1/(1+AZ$9)^Datu_ievade!$E$262)),0)</f>
        <v>0</v>
      </c>
      <c r="BA113" s="166">
        <f>IFERROR((BA$9)/(1-(1/(1+BA$9)^Datu_ievade!$E$262)),0)</f>
        <v>0</v>
      </c>
      <c r="BB113" s="166">
        <f>IFERROR((BB$9)/(1-(1/(1+BB$9)^Datu_ievade!$E$262)),0)</f>
        <v>0</v>
      </c>
      <c r="BC113" s="166">
        <f>IFERROR((BC$9)/(1-(1/(1+BC$9)^Datu_ievade!$E$262)),0)</f>
        <v>0</v>
      </c>
      <c r="BD113" s="166">
        <f>IFERROR((BD$9)/(1-(1/(1+BD$9)^Datu_ievade!$E$262)),0)</f>
        <v>0</v>
      </c>
      <c r="BE113" s="166">
        <f>IFERROR((BE$9)/(1-(1/(1+BE$9)^Datu_ievade!$E$262)),0)</f>
        <v>0</v>
      </c>
      <c r="BF113" s="166">
        <f>IFERROR((BF$9)/(1-(1/(1+BF$9)^Datu_ievade!$E$262)),0)</f>
        <v>0</v>
      </c>
    </row>
    <row r="114" spans="1:58" s="105" customFormat="1">
      <c r="D114" s="162"/>
      <c r="E114" s="106" t="s">
        <v>897</v>
      </c>
      <c r="F114" s="109" t="s">
        <v>1</v>
      </c>
      <c r="I114" s="166">
        <f>I113*I112</f>
        <v>0</v>
      </c>
      <c r="J114" s="166">
        <f>J113*J112</f>
        <v>0</v>
      </c>
      <c r="K114" s="166">
        <f t="shared" ref="K114:BF114" si="265">K113*K112</f>
        <v>0</v>
      </c>
      <c r="L114" s="166">
        <f t="shared" si="265"/>
        <v>0</v>
      </c>
      <c r="M114" s="166">
        <f t="shared" si="265"/>
        <v>0</v>
      </c>
      <c r="N114" s="166">
        <f t="shared" si="265"/>
        <v>0</v>
      </c>
      <c r="O114" s="166">
        <f t="shared" si="265"/>
        <v>0</v>
      </c>
      <c r="P114" s="166">
        <f t="shared" si="265"/>
        <v>0</v>
      </c>
      <c r="Q114" s="166">
        <f t="shared" si="265"/>
        <v>0</v>
      </c>
      <c r="R114" s="166">
        <f t="shared" si="265"/>
        <v>0</v>
      </c>
      <c r="S114" s="166">
        <f t="shared" si="265"/>
        <v>0</v>
      </c>
      <c r="T114" s="166">
        <f t="shared" si="265"/>
        <v>0</v>
      </c>
      <c r="U114" s="166">
        <f t="shared" si="265"/>
        <v>0</v>
      </c>
      <c r="V114" s="166">
        <f t="shared" si="265"/>
        <v>0</v>
      </c>
      <c r="W114" s="166">
        <f t="shared" si="265"/>
        <v>0</v>
      </c>
      <c r="X114" s="166">
        <f t="shared" si="265"/>
        <v>0</v>
      </c>
      <c r="Y114" s="166">
        <f t="shared" si="265"/>
        <v>0</v>
      </c>
      <c r="Z114" s="166">
        <f t="shared" si="265"/>
        <v>0</v>
      </c>
      <c r="AA114" s="166">
        <f t="shared" si="265"/>
        <v>0</v>
      </c>
      <c r="AB114" s="166">
        <f t="shared" si="265"/>
        <v>0</v>
      </c>
      <c r="AC114" s="166">
        <f t="shared" si="265"/>
        <v>0</v>
      </c>
      <c r="AD114" s="166">
        <f t="shared" si="265"/>
        <v>0</v>
      </c>
      <c r="AE114" s="166">
        <f t="shared" si="265"/>
        <v>0</v>
      </c>
      <c r="AF114" s="166">
        <f t="shared" si="265"/>
        <v>0</v>
      </c>
      <c r="AG114" s="166">
        <f t="shared" si="265"/>
        <v>0</v>
      </c>
      <c r="AH114" s="166">
        <f t="shared" si="265"/>
        <v>0</v>
      </c>
      <c r="AI114" s="166">
        <f t="shared" si="265"/>
        <v>0</v>
      </c>
      <c r="AJ114" s="166">
        <f t="shared" si="265"/>
        <v>0</v>
      </c>
      <c r="AK114" s="166">
        <f t="shared" si="265"/>
        <v>0</v>
      </c>
      <c r="AL114" s="166">
        <f t="shared" si="265"/>
        <v>0</v>
      </c>
      <c r="AM114" s="166">
        <f t="shared" si="265"/>
        <v>0</v>
      </c>
      <c r="AN114" s="166">
        <f t="shared" si="265"/>
        <v>0</v>
      </c>
      <c r="AO114" s="166">
        <f t="shared" si="265"/>
        <v>0</v>
      </c>
      <c r="AP114" s="166">
        <f t="shared" si="265"/>
        <v>0</v>
      </c>
      <c r="AQ114" s="166">
        <f t="shared" si="265"/>
        <v>0</v>
      </c>
      <c r="AR114" s="166">
        <f t="shared" si="265"/>
        <v>0</v>
      </c>
      <c r="AS114" s="166">
        <f t="shared" si="265"/>
        <v>0</v>
      </c>
      <c r="AT114" s="166">
        <f t="shared" si="265"/>
        <v>0</v>
      </c>
      <c r="AU114" s="166">
        <f t="shared" si="265"/>
        <v>0</v>
      </c>
      <c r="AV114" s="166">
        <f t="shared" si="265"/>
        <v>0</v>
      </c>
      <c r="AW114" s="166">
        <f t="shared" si="265"/>
        <v>0</v>
      </c>
      <c r="AX114" s="166">
        <f t="shared" si="265"/>
        <v>0</v>
      </c>
      <c r="AY114" s="166">
        <f t="shared" si="265"/>
        <v>0</v>
      </c>
      <c r="AZ114" s="166">
        <f t="shared" si="265"/>
        <v>0</v>
      </c>
      <c r="BA114" s="166">
        <f t="shared" si="265"/>
        <v>0</v>
      </c>
      <c r="BB114" s="166">
        <f t="shared" si="265"/>
        <v>0</v>
      </c>
      <c r="BC114" s="166">
        <f t="shared" si="265"/>
        <v>0</v>
      </c>
      <c r="BD114" s="166">
        <f t="shared" si="265"/>
        <v>0</v>
      </c>
      <c r="BE114" s="166">
        <f t="shared" si="265"/>
        <v>0</v>
      </c>
      <c r="BF114" s="166">
        <f t="shared" si="265"/>
        <v>0</v>
      </c>
    </row>
    <row r="115" spans="1:58" s="105" customFormat="1">
      <c r="D115" s="162"/>
      <c r="E115" s="106" t="s">
        <v>898</v>
      </c>
      <c r="F115" s="109" t="s">
        <v>1</v>
      </c>
      <c r="I115" s="90" t="e">
        <f>I114/SUM(Iekārtu_mērogošana!$D$23:$BA$23,Iekārtu_mērogošana!$D$38:$BA$38)</f>
        <v>#DIV/0!</v>
      </c>
      <c r="J115" s="90" t="e">
        <f>J114/SUM(Iekārtu_mērogošana!$D$23:$BA$23,Iekārtu_mērogošana!$D$38:$BA$38)</f>
        <v>#DIV/0!</v>
      </c>
      <c r="K115" s="90" t="e">
        <f>K114/SUM(Iekārtu_mērogošana!$D$23:$BA$23,Iekārtu_mērogošana!$D$38:$BA$38)</f>
        <v>#DIV/0!</v>
      </c>
      <c r="L115" s="90" t="e">
        <f>L114/SUM(Iekārtu_mērogošana!$D$23:$BA$23,Iekārtu_mērogošana!$D$38:$BA$38)</f>
        <v>#DIV/0!</v>
      </c>
      <c r="M115" s="90" t="e">
        <f>M114/SUM(Iekārtu_mērogošana!$D$23:$BA$23,Iekārtu_mērogošana!$D$38:$BA$38)</f>
        <v>#DIV/0!</v>
      </c>
      <c r="N115" s="90" t="e">
        <f>N114/SUM(Iekārtu_mērogošana!$D$23:$BA$23,Iekārtu_mērogošana!$D$38:$BA$38)</f>
        <v>#DIV/0!</v>
      </c>
      <c r="O115" s="90" t="e">
        <f>O114/SUM(Iekārtu_mērogošana!$D$23:$BA$23,Iekārtu_mērogošana!$D$38:$BA$38)</f>
        <v>#DIV/0!</v>
      </c>
      <c r="P115" s="90" t="e">
        <f>P114/SUM(Iekārtu_mērogošana!$D$23:$BA$23,Iekārtu_mērogošana!$D$38:$BA$38)</f>
        <v>#DIV/0!</v>
      </c>
      <c r="Q115" s="90" t="e">
        <f>Q114/SUM(Iekārtu_mērogošana!$D$23:$BA$23,Iekārtu_mērogošana!$D$38:$BA$38)</f>
        <v>#DIV/0!</v>
      </c>
      <c r="R115" s="90" t="e">
        <f>R114/SUM(Iekārtu_mērogošana!$D$23:$BA$23,Iekārtu_mērogošana!$D$38:$BA$38)</f>
        <v>#DIV/0!</v>
      </c>
      <c r="S115" s="90" t="e">
        <f>S114/SUM(Iekārtu_mērogošana!$D$23:$BA$23,Iekārtu_mērogošana!$D$38:$BA$38)</f>
        <v>#DIV/0!</v>
      </c>
      <c r="T115" s="90" t="e">
        <f>T114/SUM(Iekārtu_mērogošana!$D$23:$BA$23,Iekārtu_mērogošana!$D$38:$BA$38)</f>
        <v>#DIV/0!</v>
      </c>
      <c r="U115" s="90" t="e">
        <f>U114/SUM(Iekārtu_mērogošana!$D$23:$BA$23,Iekārtu_mērogošana!$D$38:$BA$38)</f>
        <v>#DIV/0!</v>
      </c>
      <c r="V115" s="90" t="e">
        <f>V114/SUM(Iekārtu_mērogošana!$D$23:$BA$23,Iekārtu_mērogošana!$D$38:$BA$38)</f>
        <v>#DIV/0!</v>
      </c>
      <c r="W115" s="90" t="e">
        <f>W114/SUM(Iekārtu_mērogošana!$D$23:$BA$23,Iekārtu_mērogošana!$D$38:$BA$38)</f>
        <v>#DIV/0!</v>
      </c>
      <c r="X115" s="90" t="e">
        <f>X114/SUM(Iekārtu_mērogošana!$D$23:$BA$23,Iekārtu_mērogošana!$D$38:$BA$38)</f>
        <v>#DIV/0!</v>
      </c>
      <c r="Y115" s="90" t="e">
        <f>Y114/SUM(Iekārtu_mērogošana!$D$23:$BA$23,Iekārtu_mērogošana!$D$38:$BA$38)</f>
        <v>#DIV/0!</v>
      </c>
      <c r="Z115" s="90" t="e">
        <f>Z114/SUM(Iekārtu_mērogošana!$D$23:$BA$23,Iekārtu_mērogošana!$D$38:$BA$38)</f>
        <v>#DIV/0!</v>
      </c>
      <c r="AA115" s="90" t="e">
        <f>AA114/SUM(Iekārtu_mērogošana!$D$23:$BA$23,Iekārtu_mērogošana!$D$38:$BA$38)</f>
        <v>#DIV/0!</v>
      </c>
      <c r="AB115" s="90" t="e">
        <f>AB114/SUM(Iekārtu_mērogošana!$D$23:$BA$23,Iekārtu_mērogošana!$D$38:$BA$38)</f>
        <v>#DIV/0!</v>
      </c>
      <c r="AC115" s="90" t="e">
        <f>AC114/SUM(Iekārtu_mērogošana!$D$23:$BA$23,Iekārtu_mērogošana!$D$38:$BA$38)</f>
        <v>#DIV/0!</v>
      </c>
      <c r="AD115" s="90" t="e">
        <f>AD114/SUM(Iekārtu_mērogošana!$D$23:$BA$23,Iekārtu_mērogošana!$D$38:$BA$38)</f>
        <v>#DIV/0!</v>
      </c>
      <c r="AE115" s="90" t="e">
        <f>AE114/SUM(Iekārtu_mērogošana!$D$23:$BA$23,Iekārtu_mērogošana!$D$38:$BA$38)</f>
        <v>#DIV/0!</v>
      </c>
      <c r="AF115" s="90" t="e">
        <f>AF114/SUM(Iekārtu_mērogošana!$D$23:$BA$23,Iekārtu_mērogošana!$D$38:$BA$38)</f>
        <v>#DIV/0!</v>
      </c>
      <c r="AG115" s="90" t="e">
        <f>AG114/SUM(Iekārtu_mērogošana!$D$23:$BA$23,Iekārtu_mērogošana!$D$38:$BA$38)</f>
        <v>#DIV/0!</v>
      </c>
      <c r="AH115" s="90" t="e">
        <f>AH114/SUM(Iekārtu_mērogošana!$D$23:$BA$23,Iekārtu_mērogošana!$D$38:$BA$38)</f>
        <v>#DIV/0!</v>
      </c>
      <c r="AI115" s="90" t="e">
        <f>AI114/SUM(Iekārtu_mērogošana!$D$23:$BA$23,Iekārtu_mērogošana!$D$38:$BA$38)</f>
        <v>#DIV/0!</v>
      </c>
      <c r="AJ115" s="90" t="e">
        <f>AJ114/SUM(Iekārtu_mērogošana!$D$23:$BA$23,Iekārtu_mērogošana!$D$38:$BA$38)</f>
        <v>#DIV/0!</v>
      </c>
      <c r="AK115" s="90" t="e">
        <f>AK114/SUM(Iekārtu_mērogošana!$D$23:$BA$23,Iekārtu_mērogošana!$D$38:$BA$38)</f>
        <v>#DIV/0!</v>
      </c>
      <c r="AL115" s="90" t="e">
        <f>AL114/SUM(Iekārtu_mērogošana!$D$23:$BA$23,Iekārtu_mērogošana!$D$38:$BA$38)</f>
        <v>#DIV/0!</v>
      </c>
      <c r="AM115" s="90" t="e">
        <f>AM114/SUM(Iekārtu_mērogošana!$D$23:$BA$23,Iekārtu_mērogošana!$D$38:$BA$38)</f>
        <v>#DIV/0!</v>
      </c>
      <c r="AN115" s="90" t="e">
        <f>AN114/SUM(Iekārtu_mērogošana!$D$23:$BA$23,Iekārtu_mērogošana!$D$38:$BA$38)</f>
        <v>#DIV/0!</v>
      </c>
      <c r="AO115" s="90" t="e">
        <f>AO114/SUM(Iekārtu_mērogošana!$D$23:$BA$23,Iekārtu_mērogošana!$D$38:$BA$38)</f>
        <v>#DIV/0!</v>
      </c>
      <c r="AP115" s="90" t="e">
        <f>AP114/SUM(Iekārtu_mērogošana!$D$23:$BA$23,Iekārtu_mērogošana!$D$38:$BA$38)</f>
        <v>#DIV/0!</v>
      </c>
      <c r="AQ115" s="90" t="e">
        <f>AQ114/SUM(Iekārtu_mērogošana!$D$23:$BA$23,Iekārtu_mērogošana!$D$38:$BA$38)</f>
        <v>#DIV/0!</v>
      </c>
      <c r="AR115" s="90" t="e">
        <f>AR114/SUM(Iekārtu_mērogošana!$D$23:$BA$23,Iekārtu_mērogošana!$D$38:$BA$38)</f>
        <v>#DIV/0!</v>
      </c>
      <c r="AS115" s="90" t="e">
        <f>AS114/SUM(Iekārtu_mērogošana!$D$23:$BA$23,Iekārtu_mērogošana!$D$38:$BA$38)</f>
        <v>#DIV/0!</v>
      </c>
      <c r="AT115" s="90" t="e">
        <f>AT114/SUM(Iekārtu_mērogošana!$D$23:$BA$23,Iekārtu_mērogošana!$D$38:$BA$38)</f>
        <v>#DIV/0!</v>
      </c>
      <c r="AU115" s="90" t="e">
        <f>AU114/SUM(Iekārtu_mērogošana!$D$23:$BA$23,Iekārtu_mērogošana!$D$38:$BA$38)</f>
        <v>#DIV/0!</v>
      </c>
      <c r="AV115" s="90" t="e">
        <f>AV114/SUM(Iekārtu_mērogošana!$D$23:$BA$23,Iekārtu_mērogošana!$D$38:$BA$38)</f>
        <v>#DIV/0!</v>
      </c>
      <c r="AW115" s="90" t="e">
        <f>AW114/SUM(Iekārtu_mērogošana!$D$23:$BA$23,Iekārtu_mērogošana!$D$38:$BA$38)</f>
        <v>#DIV/0!</v>
      </c>
      <c r="AX115" s="90" t="e">
        <f>AX114/SUM(Iekārtu_mērogošana!$D$23:$BA$23,Iekārtu_mērogošana!$D$38:$BA$38)</f>
        <v>#DIV/0!</v>
      </c>
      <c r="AY115" s="90" t="e">
        <f>AY114/SUM(Iekārtu_mērogošana!$D$23:$BA$23,Iekārtu_mērogošana!$D$38:$BA$38)</f>
        <v>#DIV/0!</v>
      </c>
      <c r="AZ115" s="90" t="e">
        <f>AZ114/SUM(Iekārtu_mērogošana!$D$23:$BA$23,Iekārtu_mērogošana!$D$38:$BA$38)</f>
        <v>#DIV/0!</v>
      </c>
      <c r="BA115" s="90" t="e">
        <f>BA114/SUM(Iekārtu_mērogošana!$D$23:$BA$23,Iekārtu_mērogošana!$D$38:$BA$38)</f>
        <v>#DIV/0!</v>
      </c>
      <c r="BB115" s="90" t="e">
        <f>BB114/SUM(Iekārtu_mērogošana!$D$23:$BA$23,Iekārtu_mērogošana!$D$38:$BA$38)</f>
        <v>#DIV/0!</v>
      </c>
      <c r="BC115" s="90" t="e">
        <f>BC114/SUM(Iekārtu_mērogošana!$D$23:$BA$23,Iekārtu_mērogošana!$D$38:$BA$38)</f>
        <v>#DIV/0!</v>
      </c>
      <c r="BD115" s="90" t="e">
        <f>BD114/SUM(Iekārtu_mērogošana!$D$23:$BA$23,Iekārtu_mērogošana!$D$38:$BA$38)</f>
        <v>#DIV/0!</v>
      </c>
      <c r="BE115" s="90" t="e">
        <f>BE114/SUM(Iekārtu_mērogošana!$D$23:$BA$23,Iekārtu_mērogošana!$D$38:$BA$38)</f>
        <v>#DIV/0!</v>
      </c>
      <c r="BF115" s="90" t="e">
        <f>BF114/SUM(Iekārtu_mērogošana!$D$23:$BA$23,Iekārtu_mērogošana!$D$38:$BA$38)</f>
        <v>#DIV/0!</v>
      </c>
    </row>
    <row r="116" spans="1:58" s="105" customFormat="1">
      <c r="D116" s="162"/>
      <c r="E116" s="106"/>
      <c r="F116" s="109"/>
      <c r="I116" s="106"/>
      <c r="J116" s="106"/>
      <c r="K116" s="106"/>
      <c r="L116" s="106"/>
      <c r="M116" s="106"/>
      <c r="N116" s="106"/>
      <c r="O116" s="106"/>
      <c r="P116" s="106"/>
      <c r="Q116" s="106"/>
      <c r="R116" s="106"/>
      <c r="S116" s="106"/>
      <c r="T116" s="106"/>
      <c r="U116" s="106"/>
      <c r="V116" s="106"/>
      <c r="W116" s="106"/>
      <c r="X116" s="106"/>
      <c r="Y116" s="106"/>
      <c r="Z116" s="106"/>
      <c r="AA116" s="106"/>
      <c r="AB116" s="106"/>
      <c r="AC116" s="106"/>
      <c r="AD116" s="106"/>
      <c r="AE116" s="106"/>
      <c r="AF116" s="106"/>
      <c r="AG116" s="106"/>
      <c r="AH116" s="106"/>
      <c r="AI116" s="106"/>
      <c r="AJ116" s="106"/>
      <c r="AK116" s="106"/>
      <c r="AL116" s="106"/>
      <c r="AM116" s="106"/>
      <c r="AN116" s="106"/>
      <c r="AO116" s="106"/>
      <c r="AP116" s="106"/>
      <c r="AQ116" s="106"/>
      <c r="AR116" s="106"/>
      <c r="AS116" s="106"/>
      <c r="AT116" s="106"/>
      <c r="AU116" s="106"/>
      <c r="AV116" s="106"/>
      <c r="AW116" s="106"/>
      <c r="AX116" s="106"/>
      <c r="AY116" s="106"/>
      <c r="AZ116" s="106"/>
      <c r="BA116" s="106"/>
      <c r="BB116" s="106"/>
      <c r="BC116" s="106"/>
      <c r="BD116" s="106"/>
      <c r="BE116" s="106"/>
      <c r="BF116" s="106"/>
    </row>
    <row r="117" spans="1:58" s="105" customFormat="1">
      <c r="D117" s="162" t="s">
        <v>674</v>
      </c>
      <c r="E117" s="106"/>
      <c r="F117" s="109"/>
      <c r="I117" s="106"/>
      <c r="J117" s="106"/>
      <c r="K117" s="106"/>
      <c r="L117" s="106"/>
      <c r="M117" s="106"/>
      <c r="N117" s="106"/>
      <c r="O117" s="106"/>
      <c r="P117" s="106"/>
      <c r="Q117" s="106"/>
      <c r="R117" s="106"/>
      <c r="S117" s="106"/>
      <c r="T117" s="106"/>
      <c r="U117" s="106"/>
      <c r="V117" s="106"/>
      <c r="W117" s="106"/>
      <c r="X117" s="106"/>
      <c r="Y117" s="106"/>
      <c r="Z117" s="106"/>
      <c r="AA117" s="106"/>
      <c r="AB117" s="106"/>
      <c r="AC117" s="106"/>
      <c r="AD117" s="106"/>
      <c r="AE117" s="106"/>
      <c r="AF117" s="106"/>
      <c r="AG117" s="106"/>
      <c r="AH117" s="106"/>
      <c r="AI117" s="106"/>
      <c r="AJ117" s="106"/>
      <c r="AK117" s="106"/>
      <c r="AL117" s="106"/>
      <c r="AM117" s="106"/>
      <c r="AN117" s="106"/>
      <c r="AO117" s="106"/>
      <c r="AP117" s="106"/>
      <c r="AQ117" s="106"/>
      <c r="AR117" s="106"/>
      <c r="AS117" s="106"/>
      <c r="AT117" s="106"/>
      <c r="AU117" s="106"/>
      <c r="AV117" s="106"/>
      <c r="AW117" s="106"/>
      <c r="AX117" s="106"/>
      <c r="AY117" s="106"/>
      <c r="AZ117" s="106"/>
      <c r="BA117" s="106"/>
      <c r="BB117" s="106"/>
      <c r="BC117" s="106"/>
      <c r="BD117" s="106"/>
      <c r="BE117" s="106"/>
      <c r="BF117" s="106"/>
    </row>
    <row r="118" spans="1:58" s="105" customFormat="1">
      <c r="D118" s="162"/>
      <c r="E118" s="3" t="str">
        <f>Datu_ievade!$C$181</f>
        <v>Mēneša nomātās līnijas ANO pamattīklam</v>
      </c>
      <c r="F118" s="109" t="s">
        <v>1</v>
      </c>
      <c r="I118" s="166">
        <f>Datu_ievade!$E$181*Iekārtu_mērogošana!$E$96</f>
        <v>0</v>
      </c>
      <c r="J118" s="166">
        <f>Datu_ievade!$E$181*Iekārtu_mērogošana!$E$96</f>
        <v>0</v>
      </c>
      <c r="K118" s="166">
        <f>Datu_ievade!$E$181*Iekārtu_mērogošana!$E$96</f>
        <v>0</v>
      </c>
      <c r="L118" s="166">
        <f>Datu_ievade!$E$181*Iekārtu_mērogošana!$E$96</f>
        <v>0</v>
      </c>
      <c r="M118" s="166">
        <f>Datu_ievade!$E$181*Iekārtu_mērogošana!$E$96</f>
        <v>0</v>
      </c>
      <c r="N118" s="166">
        <f>Datu_ievade!$E$181*Iekārtu_mērogošana!$E$96</f>
        <v>0</v>
      </c>
      <c r="O118" s="166">
        <f>Datu_ievade!$E$181*Iekārtu_mērogošana!$E$96</f>
        <v>0</v>
      </c>
      <c r="P118" s="166">
        <f>Datu_ievade!$E$181*Iekārtu_mērogošana!$E$96</f>
        <v>0</v>
      </c>
      <c r="Q118" s="166">
        <f>Datu_ievade!$E$181*Iekārtu_mērogošana!$E$96</f>
        <v>0</v>
      </c>
      <c r="R118" s="166">
        <f>Datu_ievade!$E$181*Iekārtu_mērogošana!$E$96</f>
        <v>0</v>
      </c>
      <c r="S118" s="166">
        <f>Datu_ievade!$E$181*Iekārtu_mērogošana!$E$96</f>
        <v>0</v>
      </c>
      <c r="T118" s="166">
        <f>Datu_ievade!$E$181*Iekārtu_mērogošana!$E$96</f>
        <v>0</v>
      </c>
      <c r="U118" s="166">
        <f>Datu_ievade!$E$181*Iekārtu_mērogošana!$E$96</f>
        <v>0</v>
      </c>
      <c r="V118" s="166">
        <f>Datu_ievade!$E$181*Iekārtu_mērogošana!$E$96</f>
        <v>0</v>
      </c>
      <c r="W118" s="166">
        <f>Datu_ievade!$E$181*Iekārtu_mērogošana!$E$96</f>
        <v>0</v>
      </c>
      <c r="X118" s="166">
        <f>Datu_ievade!$E$181*Iekārtu_mērogošana!$E$96</f>
        <v>0</v>
      </c>
      <c r="Y118" s="166">
        <f>Datu_ievade!$E$181*Iekārtu_mērogošana!$E$96</f>
        <v>0</v>
      </c>
      <c r="Z118" s="166">
        <f>Datu_ievade!$E$181*Iekārtu_mērogošana!$E$96</f>
        <v>0</v>
      </c>
      <c r="AA118" s="166">
        <f>Datu_ievade!$E$181*Iekārtu_mērogošana!$E$96</f>
        <v>0</v>
      </c>
      <c r="AB118" s="166">
        <f>Datu_ievade!$E$181*Iekārtu_mērogošana!$E$96</f>
        <v>0</v>
      </c>
      <c r="AC118" s="166">
        <f>Datu_ievade!$E$181*Iekārtu_mērogošana!$E$96</f>
        <v>0</v>
      </c>
      <c r="AD118" s="166">
        <f>Datu_ievade!$E$181*Iekārtu_mērogošana!$E$96</f>
        <v>0</v>
      </c>
      <c r="AE118" s="166">
        <f>Datu_ievade!$E$181*Iekārtu_mērogošana!$E$96</f>
        <v>0</v>
      </c>
      <c r="AF118" s="166">
        <f>Datu_ievade!$E$181*Iekārtu_mērogošana!$E$96</f>
        <v>0</v>
      </c>
      <c r="AG118" s="166">
        <f>Datu_ievade!$E$181*Iekārtu_mērogošana!$E$96</f>
        <v>0</v>
      </c>
      <c r="AH118" s="166">
        <f>Datu_ievade!$E$181*Iekārtu_mērogošana!$E$96</f>
        <v>0</v>
      </c>
      <c r="AI118" s="166">
        <f>Datu_ievade!$E$181*Iekārtu_mērogošana!$E$96</f>
        <v>0</v>
      </c>
      <c r="AJ118" s="166">
        <f>Datu_ievade!$E$181*Iekārtu_mērogošana!$E$96</f>
        <v>0</v>
      </c>
      <c r="AK118" s="166">
        <f>Datu_ievade!$E$181*Iekārtu_mērogošana!$E$96</f>
        <v>0</v>
      </c>
      <c r="AL118" s="166">
        <f>Datu_ievade!$E$181*Iekārtu_mērogošana!$E$96</f>
        <v>0</v>
      </c>
      <c r="AM118" s="166">
        <f>Datu_ievade!$E$181*Iekārtu_mērogošana!$E$96</f>
        <v>0</v>
      </c>
      <c r="AN118" s="166">
        <f>Datu_ievade!$E$181*Iekārtu_mērogošana!$E$96</f>
        <v>0</v>
      </c>
      <c r="AO118" s="166">
        <f>Datu_ievade!$E$181*Iekārtu_mērogošana!$E$96</f>
        <v>0</v>
      </c>
      <c r="AP118" s="166">
        <f>Datu_ievade!$E$181*Iekārtu_mērogošana!$E$96</f>
        <v>0</v>
      </c>
      <c r="AQ118" s="166">
        <f>Datu_ievade!$E$181*Iekārtu_mērogošana!$E$96</f>
        <v>0</v>
      </c>
      <c r="AR118" s="166">
        <f>Datu_ievade!$E$181*Iekārtu_mērogošana!$E$96</f>
        <v>0</v>
      </c>
      <c r="AS118" s="166">
        <f>Datu_ievade!$E$181*Iekārtu_mērogošana!$E$96</f>
        <v>0</v>
      </c>
      <c r="AT118" s="166">
        <f>Datu_ievade!$E$181*Iekārtu_mērogošana!$E$96</f>
        <v>0</v>
      </c>
      <c r="AU118" s="166">
        <f>Datu_ievade!$E$181*Iekārtu_mērogošana!$E$96</f>
        <v>0</v>
      </c>
      <c r="AV118" s="166">
        <f>Datu_ievade!$E$181*Iekārtu_mērogošana!$E$96</f>
        <v>0</v>
      </c>
      <c r="AW118" s="166">
        <f>Datu_ievade!$E$181*Iekārtu_mērogošana!$E$96</f>
        <v>0</v>
      </c>
      <c r="AX118" s="166">
        <f>Datu_ievade!$E$181*Iekārtu_mērogošana!$E$96</f>
        <v>0</v>
      </c>
      <c r="AY118" s="166">
        <f>Datu_ievade!$E$181*Iekārtu_mērogošana!$E$96</f>
        <v>0</v>
      </c>
      <c r="AZ118" s="166">
        <f>Datu_ievade!$E$181*Iekārtu_mērogošana!$E$96</f>
        <v>0</v>
      </c>
      <c r="BA118" s="166">
        <f>Datu_ievade!$E$181*Iekārtu_mērogošana!$E$96</f>
        <v>0</v>
      </c>
      <c r="BB118" s="166">
        <f>Datu_ievade!$E$181*Iekārtu_mērogošana!$E$96</f>
        <v>0</v>
      </c>
      <c r="BC118" s="166">
        <f>Datu_ievade!$E$181*Iekārtu_mērogošana!$E$96</f>
        <v>0</v>
      </c>
      <c r="BD118" s="166">
        <f>Datu_ievade!$E$181*Iekārtu_mērogošana!$E$96</f>
        <v>0</v>
      </c>
      <c r="BE118" s="166">
        <f>Datu_ievade!$E$181*Iekārtu_mērogošana!$E$96</f>
        <v>0</v>
      </c>
      <c r="BF118" s="166">
        <f>Datu_ievade!$E$181*Iekārtu_mērogošana!$E$96</f>
        <v>0</v>
      </c>
    </row>
    <row r="119" spans="1:58" s="161" customFormat="1">
      <c r="D119" s="162"/>
      <c r="E119" s="3" t="s">
        <v>900</v>
      </c>
      <c r="F119" s="165"/>
      <c r="I119" s="166" t="e">
        <f>IF($E$1=Saraksti!$C$6,I118*Iekārtu_mērogošana!D$25,IF($E$1=Saraksti!$C$7,I118*Iekārtu_mērogošana!D$40,""))</f>
        <v>#DIV/0!</v>
      </c>
      <c r="J119" s="166" t="e">
        <f>IF($E$1=Saraksti!$C$6,J118*Iekārtu_mērogošana!E$25,IF($E$1=Saraksti!$C$7,J118*Iekārtu_mērogošana!E$40,""))</f>
        <v>#DIV/0!</v>
      </c>
      <c r="K119" s="166" t="e">
        <f>IF($E$1=Saraksti!$C$6,K118*Iekārtu_mērogošana!F$25,IF($E$1=Saraksti!$C$7,K118*Iekārtu_mērogošana!F$40,""))</f>
        <v>#DIV/0!</v>
      </c>
      <c r="L119" s="166" t="e">
        <f>IF($E$1=Saraksti!$C$6,L118*Iekārtu_mērogošana!G$25,IF($E$1=Saraksti!$C$7,L118*Iekārtu_mērogošana!G$40,""))</f>
        <v>#DIV/0!</v>
      </c>
      <c r="M119" s="166" t="e">
        <f>IF($E$1=Saraksti!$C$6,M118*Iekārtu_mērogošana!H$25,IF($E$1=Saraksti!$C$7,M118*Iekārtu_mērogošana!H$40,""))</f>
        <v>#DIV/0!</v>
      </c>
      <c r="N119" s="166" t="e">
        <f>IF($E$1=Saraksti!$C$6,N118*Iekārtu_mērogošana!I$25,IF($E$1=Saraksti!$C$7,N118*Iekārtu_mērogošana!I$40,""))</f>
        <v>#DIV/0!</v>
      </c>
      <c r="O119" s="166" t="e">
        <f>IF($E$1=Saraksti!$C$6,O118*Iekārtu_mērogošana!J$25,IF($E$1=Saraksti!$C$7,O118*Iekārtu_mērogošana!J$40,""))</f>
        <v>#DIV/0!</v>
      </c>
      <c r="P119" s="166" t="e">
        <f>IF($E$1=Saraksti!$C$6,P118*Iekārtu_mērogošana!K$25,IF($E$1=Saraksti!$C$7,P118*Iekārtu_mērogošana!K$40,""))</f>
        <v>#DIV/0!</v>
      </c>
      <c r="Q119" s="166" t="e">
        <f>IF($E$1=Saraksti!$C$6,Q118*Iekārtu_mērogošana!L$25,IF($E$1=Saraksti!$C$7,Q118*Iekārtu_mērogošana!L$40,""))</f>
        <v>#DIV/0!</v>
      </c>
      <c r="R119" s="166" t="e">
        <f>IF($E$1=Saraksti!$C$6,R118*Iekārtu_mērogošana!M$25,IF($E$1=Saraksti!$C$7,R118*Iekārtu_mērogošana!M$40,""))</f>
        <v>#DIV/0!</v>
      </c>
      <c r="S119" s="166" t="e">
        <f>IF($E$1=Saraksti!$C$6,S118*Iekārtu_mērogošana!N$25,IF($E$1=Saraksti!$C$7,S118*Iekārtu_mērogošana!N$40,""))</f>
        <v>#DIV/0!</v>
      </c>
      <c r="T119" s="166" t="e">
        <f>IF($E$1=Saraksti!$C$6,T118*Iekārtu_mērogošana!O$25,IF($E$1=Saraksti!$C$7,T118*Iekārtu_mērogošana!O$40,""))</f>
        <v>#DIV/0!</v>
      </c>
      <c r="U119" s="166" t="e">
        <f>IF($E$1=Saraksti!$C$6,U118*Iekārtu_mērogošana!P$25,IF($E$1=Saraksti!$C$7,U118*Iekārtu_mērogošana!P$40,""))</f>
        <v>#DIV/0!</v>
      </c>
      <c r="V119" s="166" t="e">
        <f>IF($E$1=Saraksti!$C$6,V118*Iekārtu_mērogošana!Q$25,IF($E$1=Saraksti!$C$7,V118*Iekārtu_mērogošana!Q$40,""))</f>
        <v>#DIV/0!</v>
      </c>
      <c r="W119" s="166" t="e">
        <f>IF($E$1=Saraksti!$C$6,W118*Iekārtu_mērogošana!R$25,IF($E$1=Saraksti!$C$7,W118*Iekārtu_mērogošana!R$40,""))</f>
        <v>#DIV/0!</v>
      </c>
      <c r="X119" s="166" t="e">
        <f>IF($E$1=Saraksti!$C$6,X118*Iekārtu_mērogošana!S$25,IF($E$1=Saraksti!$C$7,X118*Iekārtu_mērogošana!S$40,""))</f>
        <v>#DIV/0!</v>
      </c>
      <c r="Y119" s="166" t="e">
        <f>IF($E$1=Saraksti!$C$6,Y118*Iekārtu_mērogošana!T$25,IF($E$1=Saraksti!$C$7,Y118*Iekārtu_mērogošana!T$40,""))</f>
        <v>#DIV/0!</v>
      </c>
      <c r="Z119" s="166" t="e">
        <f>IF($E$1=Saraksti!$C$6,Z118*Iekārtu_mērogošana!U$25,IF($E$1=Saraksti!$C$7,Z118*Iekārtu_mērogošana!U$40,""))</f>
        <v>#DIV/0!</v>
      </c>
      <c r="AA119" s="166" t="e">
        <f>IF($E$1=Saraksti!$C$6,AA118*Iekārtu_mērogošana!V$25,IF($E$1=Saraksti!$C$7,AA118*Iekārtu_mērogošana!V$40,""))</f>
        <v>#DIV/0!</v>
      </c>
      <c r="AB119" s="166" t="e">
        <f>IF($E$1=Saraksti!$C$6,AB118*Iekārtu_mērogošana!W$25,IF($E$1=Saraksti!$C$7,AB118*Iekārtu_mērogošana!W$40,""))</f>
        <v>#DIV/0!</v>
      </c>
      <c r="AC119" s="166" t="e">
        <f>IF($E$1=Saraksti!$C$6,AC118*Iekārtu_mērogošana!X$25,IF($E$1=Saraksti!$C$7,AC118*Iekārtu_mērogošana!X$40,""))</f>
        <v>#DIV/0!</v>
      </c>
      <c r="AD119" s="166" t="e">
        <f>IF($E$1=Saraksti!$C$6,AD118*Iekārtu_mērogošana!Y$25,IF($E$1=Saraksti!$C$7,AD118*Iekārtu_mērogošana!Y$40,""))</f>
        <v>#DIV/0!</v>
      </c>
      <c r="AE119" s="166" t="e">
        <f>IF($E$1=Saraksti!$C$6,AE118*Iekārtu_mērogošana!Z$25,IF($E$1=Saraksti!$C$7,AE118*Iekārtu_mērogošana!Z$40,""))</f>
        <v>#DIV/0!</v>
      </c>
      <c r="AF119" s="166" t="e">
        <f>IF($E$1=Saraksti!$C$6,AF118*Iekārtu_mērogošana!AA$25,IF($E$1=Saraksti!$C$7,AF118*Iekārtu_mērogošana!AA$40,""))</f>
        <v>#DIV/0!</v>
      </c>
      <c r="AG119" s="166" t="e">
        <f>IF($E$1=Saraksti!$C$6,AG118*Iekārtu_mērogošana!AB$25,IF($E$1=Saraksti!$C$7,AG118*Iekārtu_mērogošana!AB$40,""))</f>
        <v>#DIV/0!</v>
      </c>
      <c r="AH119" s="166" t="e">
        <f>IF($E$1=Saraksti!$C$6,AH118*Iekārtu_mērogošana!AC$25,IF($E$1=Saraksti!$C$7,AH118*Iekārtu_mērogošana!AC$40,""))</f>
        <v>#DIV/0!</v>
      </c>
      <c r="AI119" s="166" t="e">
        <f>IF($E$1=Saraksti!$C$6,AI118*Iekārtu_mērogošana!AD$25,IF($E$1=Saraksti!$C$7,AI118*Iekārtu_mērogošana!AD$40,""))</f>
        <v>#DIV/0!</v>
      </c>
      <c r="AJ119" s="166" t="e">
        <f>IF($E$1=Saraksti!$C$6,AJ118*Iekārtu_mērogošana!AE$25,IF($E$1=Saraksti!$C$7,AJ118*Iekārtu_mērogošana!AE$40,""))</f>
        <v>#DIV/0!</v>
      </c>
      <c r="AK119" s="166" t="e">
        <f>IF($E$1=Saraksti!$C$6,AK118*Iekārtu_mērogošana!AF$25,IF($E$1=Saraksti!$C$7,AK118*Iekārtu_mērogošana!AF$40,""))</f>
        <v>#DIV/0!</v>
      </c>
      <c r="AL119" s="166" t="e">
        <f>IF($E$1=Saraksti!$C$6,AL118*Iekārtu_mērogošana!AG$25,IF($E$1=Saraksti!$C$7,AL118*Iekārtu_mērogošana!AG$40,""))</f>
        <v>#DIV/0!</v>
      </c>
      <c r="AM119" s="166" t="e">
        <f>IF($E$1=Saraksti!$C$6,AM118*Iekārtu_mērogošana!AH$25,IF($E$1=Saraksti!$C$7,AM118*Iekārtu_mērogošana!AH$40,""))</f>
        <v>#DIV/0!</v>
      </c>
      <c r="AN119" s="166" t="e">
        <f>IF($E$1=Saraksti!$C$6,AN118*Iekārtu_mērogošana!AI$25,IF($E$1=Saraksti!$C$7,AN118*Iekārtu_mērogošana!AI$40,""))</f>
        <v>#DIV/0!</v>
      </c>
      <c r="AO119" s="166" t="e">
        <f>IF($E$1=Saraksti!$C$6,AO118*Iekārtu_mērogošana!AJ$25,IF($E$1=Saraksti!$C$7,AO118*Iekārtu_mērogošana!AJ$40,""))</f>
        <v>#DIV/0!</v>
      </c>
      <c r="AP119" s="166" t="e">
        <f>IF($E$1=Saraksti!$C$6,AP118*Iekārtu_mērogošana!AK$25,IF($E$1=Saraksti!$C$7,AP118*Iekārtu_mērogošana!AK$40,""))</f>
        <v>#DIV/0!</v>
      </c>
      <c r="AQ119" s="166" t="e">
        <f>IF($E$1=Saraksti!$C$6,AQ118*Iekārtu_mērogošana!AL$25,IF($E$1=Saraksti!$C$7,AQ118*Iekārtu_mērogošana!AL$40,""))</f>
        <v>#DIV/0!</v>
      </c>
      <c r="AR119" s="166" t="e">
        <f>IF($E$1=Saraksti!$C$6,AR118*Iekārtu_mērogošana!AM$25,IF($E$1=Saraksti!$C$7,AR118*Iekārtu_mērogošana!AM$40,""))</f>
        <v>#DIV/0!</v>
      </c>
      <c r="AS119" s="166" t="e">
        <f>IF($E$1=Saraksti!$C$6,AS118*Iekārtu_mērogošana!AN$25,IF($E$1=Saraksti!$C$7,AS118*Iekārtu_mērogošana!AN$40,""))</f>
        <v>#DIV/0!</v>
      </c>
      <c r="AT119" s="166" t="e">
        <f>IF($E$1=Saraksti!$C$6,AT118*Iekārtu_mērogošana!AO$25,IF($E$1=Saraksti!$C$7,AT118*Iekārtu_mērogošana!AO$40,""))</f>
        <v>#DIV/0!</v>
      </c>
      <c r="AU119" s="166" t="e">
        <f>IF($E$1=Saraksti!$C$6,AU118*Iekārtu_mērogošana!AP$25,IF($E$1=Saraksti!$C$7,AU118*Iekārtu_mērogošana!AP$40,""))</f>
        <v>#DIV/0!</v>
      </c>
      <c r="AV119" s="166" t="e">
        <f>IF($E$1=Saraksti!$C$6,AV118*Iekārtu_mērogošana!AQ$25,IF($E$1=Saraksti!$C$7,AV118*Iekārtu_mērogošana!AQ$40,""))</f>
        <v>#DIV/0!</v>
      </c>
      <c r="AW119" s="166" t="e">
        <f>IF($E$1=Saraksti!$C$6,AW118*Iekārtu_mērogošana!AR$25,IF($E$1=Saraksti!$C$7,AW118*Iekārtu_mērogošana!AR$40,""))</f>
        <v>#DIV/0!</v>
      </c>
      <c r="AX119" s="166" t="e">
        <f>IF($E$1=Saraksti!$C$6,AX118*Iekārtu_mērogošana!AS$25,IF($E$1=Saraksti!$C$7,AX118*Iekārtu_mērogošana!AS$40,""))</f>
        <v>#DIV/0!</v>
      </c>
      <c r="AY119" s="166" t="e">
        <f>IF($E$1=Saraksti!$C$6,AY118*Iekārtu_mērogošana!AT$25,IF($E$1=Saraksti!$C$7,AY118*Iekārtu_mērogošana!AT$40,""))</f>
        <v>#DIV/0!</v>
      </c>
      <c r="AZ119" s="166" t="e">
        <f>IF($E$1=Saraksti!$C$6,AZ118*Iekārtu_mērogošana!AU$25,IF($E$1=Saraksti!$C$7,AZ118*Iekārtu_mērogošana!AU$40,""))</f>
        <v>#DIV/0!</v>
      </c>
      <c r="BA119" s="166" t="e">
        <f>IF($E$1=Saraksti!$C$6,BA118*Iekārtu_mērogošana!AV$25,IF($E$1=Saraksti!$C$7,BA118*Iekārtu_mērogošana!AV$40,""))</f>
        <v>#DIV/0!</v>
      </c>
      <c r="BB119" s="166" t="e">
        <f>IF($E$1=Saraksti!$C$6,BB118*Iekārtu_mērogošana!AW$25,IF($E$1=Saraksti!$C$7,BB118*Iekārtu_mērogošana!AW$40,""))</f>
        <v>#DIV/0!</v>
      </c>
      <c r="BC119" s="166" t="e">
        <f>IF($E$1=Saraksti!$C$6,BC118*Iekārtu_mērogošana!AX$25,IF($E$1=Saraksti!$C$7,BC118*Iekārtu_mērogošana!AX$40,""))</f>
        <v>#DIV/0!</v>
      </c>
      <c r="BD119" s="166" t="e">
        <f>IF($E$1=Saraksti!$C$6,BD118*Iekārtu_mērogošana!AY$25,IF($E$1=Saraksti!$C$7,BD118*Iekārtu_mērogošana!AY$40,""))</f>
        <v>#DIV/0!</v>
      </c>
      <c r="BE119" s="166" t="e">
        <f>IF($E$1=Saraksti!$C$6,BE118*Iekārtu_mērogošana!AZ$25,IF($E$1=Saraksti!$C$7,BE118*Iekārtu_mērogošana!AZ$40,""))</f>
        <v>#DIV/0!</v>
      </c>
      <c r="BF119" s="166" t="e">
        <f>IF($E$1=Saraksti!$C$6,BF118*Iekārtu_mērogošana!BA$25,IF($E$1=Saraksti!$C$7,BF118*Iekārtu_mērogošana!BA$40,""))</f>
        <v>#DIV/0!</v>
      </c>
    </row>
    <row r="120" spans="1:58" s="105" customFormat="1">
      <c r="D120" s="162"/>
      <c r="E120" s="106" t="s">
        <v>899</v>
      </c>
      <c r="F120" s="109" t="s">
        <v>1</v>
      </c>
      <c r="I120" s="90" t="e">
        <f>I119/I$7</f>
        <v>#DIV/0!</v>
      </c>
      <c r="J120" s="90" t="e">
        <f t="shared" ref="J120" si="266">J119/J$7</f>
        <v>#DIV/0!</v>
      </c>
      <c r="K120" s="90" t="e">
        <f t="shared" ref="K120" si="267">K119/K$7</f>
        <v>#DIV/0!</v>
      </c>
      <c r="L120" s="90" t="e">
        <f t="shared" ref="L120" si="268">L119/L$7</f>
        <v>#DIV/0!</v>
      </c>
      <c r="M120" s="90" t="e">
        <f t="shared" ref="M120" si="269">M119/M$7</f>
        <v>#DIV/0!</v>
      </c>
      <c r="N120" s="90" t="e">
        <f t="shared" ref="N120" si="270">N119/N$7</f>
        <v>#DIV/0!</v>
      </c>
      <c r="O120" s="90" t="e">
        <f t="shared" ref="O120" si="271">O119/O$7</f>
        <v>#DIV/0!</v>
      </c>
      <c r="P120" s="90" t="e">
        <f t="shared" ref="P120" si="272">P119/P$7</f>
        <v>#DIV/0!</v>
      </c>
      <c r="Q120" s="90" t="e">
        <f t="shared" ref="Q120" si="273">Q119/Q$7</f>
        <v>#DIV/0!</v>
      </c>
      <c r="R120" s="90" t="e">
        <f t="shared" ref="R120" si="274">R119/R$7</f>
        <v>#DIV/0!</v>
      </c>
      <c r="S120" s="90" t="e">
        <f t="shared" ref="S120" si="275">S119/S$7</f>
        <v>#DIV/0!</v>
      </c>
      <c r="T120" s="90" t="e">
        <f t="shared" ref="T120" si="276">T119/T$7</f>
        <v>#DIV/0!</v>
      </c>
      <c r="U120" s="90" t="e">
        <f t="shared" ref="U120" si="277">U119/U$7</f>
        <v>#DIV/0!</v>
      </c>
      <c r="V120" s="90" t="e">
        <f t="shared" ref="V120" si="278">V119/V$7</f>
        <v>#DIV/0!</v>
      </c>
      <c r="W120" s="90" t="e">
        <f t="shared" ref="W120" si="279">W119/W$7</f>
        <v>#DIV/0!</v>
      </c>
      <c r="X120" s="90" t="e">
        <f t="shared" ref="X120" si="280">X119/X$7</f>
        <v>#DIV/0!</v>
      </c>
      <c r="Y120" s="90" t="e">
        <f t="shared" ref="Y120" si="281">Y119/Y$7</f>
        <v>#DIV/0!</v>
      </c>
      <c r="Z120" s="90" t="e">
        <f t="shared" ref="Z120" si="282">Z119/Z$7</f>
        <v>#DIV/0!</v>
      </c>
      <c r="AA120" s="90" t="e">
        <f t="shared" ref="AA120" si="283">AA119/AA$7</f>
        <v>#DIV/0!</v>
      </c>
      <c r="AB120" s="90" t="e">
        <f t="shared" ref="AB120" si="284">AB119/AB$7</f>
        <v>#DIV/0!</v>
      </c>
      <c r="AC120" s="90" t="e">
        <f t="shared" ref="AC120" si="285">AC119/AC$7</f>
        <v>#DIV/0!</v>
      </c>
      <c r="AD120" s="90" t="e">
        <f t="shared" ref="AD120" si="286">AD119/AD$7</f>
        <v>#DIV/0!</v>
      </c>
      <c r="AE120" s="90" t="e">
        <f t="shared" ref="AE120" si="287">AE119/AE$7</f>
        <v>#DIV/0!</v>
      </c>
      <c r="AF120" s="90" t="e">
        <f t="shared" ref="AF120" si="288">AF119/AF$7</f>
        <v>#DIV/0!</v>
      </c>
      <c r="AG120" s="90" t="e">
        <f t="shared" ref="AG120" si="289">AG119/AG$7</f>
        <v>#DIV/0!</v>
      </c>
      <c r="AH120" s="90" t="e">
        <f t="shared" ref="AH120" si="290">AH119/AH$7</f>
        <v>#DIV/0!</v>
      </c>
      <c r="AI120" s="90" t="e">
        <f t="shared" ref="AI120" si="291">AI119/AI$7</f>
        <v>#DIV/0!</v>
      </c>
      <c r="AJ120" s="90" t="e">
        <f t="shared" ref="AJ120" si="292">AJ119/AJ$7</f>
        <v>#DIV/0!</v>
      </c>
      <c r="AK120" s="90" t="e">
        <f t="shared" ref="AK120" si="293">AK119/AK$7</f>
        <v>#DIV/0!</v>
      </c>
      <c r="AL120" s="90" t="e">
        <f t="shared" ref="AL120" si="294">AL119/AL$7</f>
        <v>#DIV/0!</v>
      </c>
      <c r="AM120" s="90" t="e">
        <f t="shared" ref="AM120" si="295">AM119/AM$7</f>
        <v>#DIV/0!</v>
      </c>
      <c r="AN120" s="90" t="e">
        <f t="shared" ref="AN120" si="296">AN119/AN$7</f>
        <v>#DIV/0!</v>
      </c>
      <c r="AO120" s="90" t="e">
        <f t="shared" ref="AO120" si="297">AO119/AO$7</f>
        <v>#DIV/0!</v>
      </c>
      <c r="AP120" s="90" t="e">
        <f t="shared" ref="AP120" si="298">AP119/AP$7</f>
        <v>#DIV/0!</v>
      </c>
      <c r="AQ120" s="90" t="e">
        <f t="shared" ref="AQ120" si="299">AQ119/AQ$7</f>
        <v>#DIV/0!</v>
      </c>
      <c r="AR120" s="90" t="e">
        <f t="shared" ref="AR120" si="300">AR119/AR$7</f>
        <v>#DIV/0!</v>
      </c>
      <c r="AS120" s="90" t="e">
        <f t="shared" ref="AS120" si="301">AS119/AS$7</f>
        <v>#DIV/0!</v>
      </c>
      <c r="AT120" s="90" t="e">
        <f t="shared" ref="AT120" si="302">AT119/AT$7</f>
        <v>#DIV/0!</v>
      </c>
      <c r="AU120" s="90" t="e">
        <f t="shared" ref="AU120" si="303">AU119/AU$7</f>
        <v>#DIV/0!</v>
      </c>
      <c r="AV120" s="90" t="e">
        <f t="shared" ref="AV120" si="304">AV119/AV$7</f>
        <v>#DIV/0!</v>
      </c>
      <c r="AW120" s="90" t="e">
        <f t="shared" ref="AW120" si="305">AW119/AW$7</f>
        <v>#DIV/0!</v>
      </c>
      <c r="AX120" s="90" t="e">
        <f t="shared" ref="AX120" si="306">AX119/AX$7</f>
        <v>#DIV/0!</v>
      </c>
      <c r="AY120" s="90" t="e">
        <f t="shared" ref="AY120" si="307">AY119/AY$7</f>
        <v>#DIV/0!</v>
      </c>
      <c r="AZ120" s="90" t="e">
        <f t="shared" ref="AZ120" si="308">AZ119/AZ$7</f>
        <v>#DIV/0!</v>
      </c>
      <c r="BA120" s="90" t="e">
        <f t="shared" ref="BA120" si="309">BA119/BA$7</f>
        <v>#DIV/0!</v>
      </c>
      <c r="BB120" s="90" t="e">
        <f t="shared" ref="BB120" si="310">BB119/BB$7</f>
        <v>#DIV/0!</v>
      </c>
      <c r="BC120" s="90" t="e">
        <f t="shared" ref="BC120" si="311">BC119/BC$7</f>
        <v>#DIV/0!</v>
      </c>
      <c r="BD120" s="90" t="e">
        <f t="shared" ref="BD120" si="312">BD119/BD$7</f>
        <v>#DIV/0!</v>
      </c>
      <c r="BE120" s="90" t="e">
        <f t="shared" ref="BE120" si="313">BE119/BE$7</f>
        <v>#DIV/0!</v>
      </c>
      <c r="BF120" s="90" t="e">
        <f t="shared" ref="BF120" si="314">BF119/BF$7</f>
        <v>#DIV/0!</v>
      </c>
    </row>
    <row r="121" spans="1:58" s="105" customFormat="1">
      <c r="D121" s="162"/>
      <c r="E121" s="106"/>
      <c r="F121" s="109"/>
      <c r="I121" s="106"/>
      <c r="J121" s="106"/>
      <c r="K121" s="106"/>
      <c r="L121" s="106"/>
      <c r="M121" s="106"/>
      <c r="N121" s="106"/>
      <c r="O121" s="106"/>
      <c r="P121" s="106"/>
      <c r="Q121" s="106"/>
      <c r="R121" s="106"/>
      <c r="S121" s="106"/>
      <c r="T121" s="106"/>
      <c r="U121" s="106"/>
      <c r="V121" s="106"/>
      <c r="W121" s="106"/>
      <c r="X121" s="106"/>
      <c r="Y121" s="106"/>
      <c r="Z121" s="106"/>
      <c r="AA121" s="106"/>
      <c r="AB121" s="106"/>
      <c r="AC121" s="106"/>
      <c r="AD121" s="106"/>
      <c r="AE121" s="106"/>
      <c r="AF121" s="106"/>
      <c r="AG121" s="106"/>
      <c r="AH121" s="106"/>
      <c r="AI121" s="106"/>
      <c r="AJ121" s="106"/>
      <c r="AK121" s="106"/>
      <c r="AL121" s="106"/>
      <c r="AM121" s="106"/>
      <c r="AN121" s="106"/>
      <c r="AO121" s="106"/>
      <c r="AP121" s="106"/>
      <c r="AQ121" s="106"/>
      <c r="AR121" s="106"/>
      <c r="AS121" s="106"/>
      <c r="AT121" s="106"/>
      <c r="AU121" s="106"/>
      <c r="AV121" s="106"/>
      <c r="AW121" s="106"/>
      <c r="AX121" s="106"/>
      <c r="AY121" s="106"/>
      <c r="AZ121" s="106"/>
      <c r="BA121" s="106"/>
      <c r="BB121" s="106"/>
      <c r="BC121" s="106"/>
      <c r="BD121" s="106"/>
      <c r="BE121" s="106"/>
      <c r="BF121" s="106"/>
    </row>
    <row r="122" spans="1:58" s="105" customFormat="1">
      <c r="A122" s="161"/>
      <c r="D122" s="162" t="s">
        <v>901</v>
      </c>
      <c r="F122" s="109"/>
      <c r="H122" s="240"/>
    </row>
    <row r="123" spans="1:58" s="105" customFormat="1">
      <c r="A123" s="161"/>
      <c r="D123" s="162"/>
      <c r="E123" s="105" t="s">
        <v>902</v>
      </c>
      <c r="F123" s="105" t="str">
        <f>F1</f>
        <v>Reģionālā L3</v>
      </c>
      <c r="H123" s="258"/>
    </row>
    <row r="124" spans="1:58" s="105" customFormat="1">
      <c r="A124" s="161"/>
      <c r="D124" s="162"/>
      <c r="E124" s="105" t="s">
        <v>903</v>
      </c>
    </row>
    <row r="125" spans="1:58" s="105" customFormat="1">
      <c r="A125" s="161"/>
      <c r="D125" s="162"/>
    </row>
    <row r="126" spans="1:58" s="105" customFormat="1">
      <c r="A126" s="161"/>
      <c r="D126" s="162"/>
      <c r="E126" s="105">
        <f>Datu_ievade!C194</f>
        <v>10000</v>
      </c>
      <c r="F126" s="105" t="s">
        <v>800</v>
      </c>
      <c r="G126" s="105" t="s">
        <v>1</v>
      </c>
      <c r="I126" s="75" t="e">
        <f>IF(OR($F$1=Saraksti!$B$10,$F$1=Saraksti!$B$11),VLOOKUP($E126,Iekārtu_mērogošana!$C$131:$E$149,3,FALSE)*VLOOKUP($E126,Datu_ievade!$C$194:$E$212,3,FALSE),0)</f>
        <v>#DIV/0!</v>
      </c>
      <c r="J126" s="166" t="e">
        <f>IF(OR($F$1=Saraksti!$B$10,$F$1=Saraksti!$B$11),VLOOKUP($E126,Iekārtu_mērogošana!$C$131:$E$149,3,FALSE)*VLOOKUP($E126,Datu_ievade!$C$194:$E$212,3,FALSE),0)</f>
        <v>#DIV/0!</v>
      </c>
      <c r="K126" s="166" t="e">
        <f>IF(OR($F$1=Saraksti!$B$10,$F$1=Saraksti!$B$11),VLOOKUP($E126,Iekārtu_mērogošana!$C$131:$E$149,3,FALSE)*VLOOKUP($E126,Datu_ievade!$C$194:$E$212,3,FALSE),0)</f>
        <v>#DIV/0!</v>
      </c>
      <c r="L126" s="166" t="e">
        <f>IF(OR($F$1=Saraksti!$B$10,$F$1=Saraksti!$B$11),VLOOKUP($E126,Iekārtu_mērogošana!$C$131:$E$149,3,FALSE)*VLOOKUP($E126,Datu_ievade!$C$194:$E$212,3,FALSE),0)</f>
        <v>#DIV/0!</v>
      </c>
      <c r="M126" s="166" t="e">
        <f>IF(OR($F$1=Saraksti!$B$10,$F$1=Saraksti!$B$11),VLOOKUP($E126,Iekārtu_mērogošana!$C$131:$E$149,3,FALSE)*VLOOKUP($E126,Datu_ievade!$C$194:$E$212,3,FALSE),0)</f>
        <v>#DIV/0!</v>
      </c>
      <c r="N126" s="166" t="e">
        <f>IF(OR($F$1=Saraksti!$B$10,$F$1=Saraksti!$B$11),VLOOKUP($E126,Iekārtu_mērogošana!$C$131:$E$149,3,FALSE)*VLOOKUP($E126,Datu_ievade!$C$194:$E$212,3,FALSE),0)</f>
        <v>#DIV/0!</v>
      </c>
      <c r="O126" s="166" t="e">
        <f>IF(OR($F$1=Saraksti!$B$10,$F$1=Saraksti!$B$11),VLOOKUP($E126,Iekārtu_mērogošana!$C$131:$E$149,3,FALSE)*VLOOKUP($E126,Datu_ievade!$C$194:$E$212,3,FALSE),0)</f>
        <v>#DIV/0!</v>
      </c>
      <c r="P126" s="166" t="e">
        <f>IF(OR($F$1=Saraksti!$B$10,$F$1=Saraksti!$B$11),VLOOKUP($E126,Iekārtu_mērogošana!$C$131:$E$149,3,FALSE)*VLOOKUP($E126,Datu_ievade!$C$194:$E$212,3,FALSE),0)</f>
        <v>#DIV/0!</v>
      </c>
      <c r="Q126" s="166" t="e">
        <f>IF(OR($F$1=Saraksti!$B$10,$F$1=Saraksti!$B$11),VLOOKUP($E126,Iekārtu_mērogošana!$C$131:$E$149,3,FALSE)*VLOOKUP($E126,Datu_ievade!$C$194:$E$212,3,FALSE),0)</f>
        <v>#DIV/0!</v>
      </c>
      <c r="R126" s="166" t="e">
        <f>IF(OR($F$1=Saraksti!$B$10,$F$1=Saraksti!$B$11),VLOOKUP($E126,Iekārtu_mērogošana!$C$131:$E$149,3,FALSE)*VLOOKUP($E126,Datu_ievade!$C$194:$E$212,3,FALSE),0)</f>
        <v>#DIV/0!</v>
      </c>
      <c r="S126" s="166" t="e">
        <f>IF(OR($F$1=Saraksti!$B$10,$F$1=Saraksti!$B$11),VLOOKUP($E126,Iekārtu_mērogošana!$C$131:$E$149,3,FALSE)*VLOOKUP($E126,Datu_ievade!$C$194:$E$212,3,FALSE),0)</f>
        <v>#DIV/0!</v>
      </c>
      <c r="T126" s="166" t="e">
        <f>IF(OR($F$1=Saraksti!$B$10,$F$1=Saraksti!$B$11),VLOOKUP($E126,Iekārtu_mērogošana!$C$131:$E$149,3,FALSE)*VLOOKUP($E126,Datu_ievade!$C$194:$E$212,3,FALSE),0)</f>
        <v>#DIV/0!</v>
      </c>
      <c r="U126" s="166" t="e">
        <f>IF(OR($F$1=Saraksti!$B$10,$F$1=Saraksti!$B$11),VLOOKUP($E126,Iekārtu_mērogošana!$C$131:$E$149,3,FALSE)*VLOOKUP($E126,Datu_ievade!$C$194:$E$212,3,FALSE),0)</f>
        <v>#DIV/0!</v>
      </c>
      <c r="V126" s="166" t="e">
        <f>IF(OR($F$1=Saraksti!$B$10,$F$1=Saraksti!$B$11),VLOOKUP($E126,Iekārtu_mērogošana!$C$131:$E$149,3,FALSE)*VLOOKUP($E126,Datu_ievade!$C$194:$E$212,3,FALSE),0)</f>
        <v>#DIV/0!</v>
      </c>
      <c r="W126" s="166" t="e">
        <f>IF(OR($F$1=Saraksti!$B$10,$F$1=Saraksti!$B$11),VLOOKUP($E126,Iekārtu_mērogošana!$C$131:$E$149,3,FALSE)*VLOOKUP($E126,Datu_ievade!$C$194:$E$212,3,FALSE),0)</f>
        <v>#DIV/0!</v>
      </c>
      <c r="X126" s="166" t="e">
        <f>IF(OR($F$1=Saraksti!$B$10,$F$1=Saraksti!$B$11),VLOOKUP($E126,Iekārtu_mērogošana!$C$131:$E$149,3,FALSE)*VLOOKUP($E126,Datu_ievade!$C$194:$E$212,3,FALSE),0)</f>
        <v>#DIV/0!</v>
      </c>
      <c r="Y126" s="166" t="e">
        <f>IF(OR($F$1=Saraksti!$B$10,$F$1=Saraksti!$B$11),VLOOKUP($E126,Iekārtu_mērogošana!$C$131:$E$149,3,FALSE)*VLOOKUP($E126,Datu_ievade!$C$194:$E$212,3,FALSE),0)</f>
        <v>#DIV/0!</v>
      </c>
      <c r="Z126" s="166" t="e">
        <f>IF(OR($F$1=Saraksti!$B$10,$F$1=Saraksti!$B$11),VLOOKUP($E126,Iekārtu_mērogošana!$C$131:$E$149,3,FALSE)*VLOOKUP($E126,Datu_ievade!$C$194:$E$212,3,FALSE),0)</f>
        <v>#DIV/0!</v>
      </c>
      <c r="AA126" s="166" t="e">
        <f>IF(OR($F$1=Saraksti!$B$10,$F$1=Saraksti!$B$11),VLOOKUP($E126,Iekārtu_mērogošana!$C$131:$E$149,3,FALSE)*VLOOKUP($E126,Datu_ievade!$C$194:$E$212,3,FALSE),0)</f>
        <v>#DIV/0!</v>
      </c>
      <c r="AB126" s="166" t="e">
        <f>IF(OR($F$1=Saraksti!$B$10,$F$1=Saraksti!$B$11),VLOOKUP($E126,Iekārtu_mērogošana!$C$131:$E$149,3,FALSE)*VLOOKUP($E126,Datu_ievade!$C$194:$E$212,3,FALSE),0)</f>
        <v>#DIV/0!</v>
      </c>
      <c r="AC126" s="166" t="e">
        <f>IF(OR($F$1=Saraksti!$B$10,$F$1=Saraksti!$B$11),VLOOKUP($E126,Iekārtu_mērogošana!$C$131:$E$149,3,FALSE)*VLOOKUP($E126,Datu_ievade!$C$194:$E$212,3,FALSE),0)</f>
        <v>#DIV/0!</v>
      </c>
      <c r="AD126" s="166" t="e">
        <f>IF(OR($F$1=Saraksti!$B$10,$F$1=Saraksti!$B$11),VLOOKUP($E126,Iekārtu_mērogošana!$C$131:$E$149,3,FALSE)*VLOOKUP($E126,Datu_ievade!$C$194:$E$212,3,FALSE),0)</f>
        <v>#DIV/0!</v>
      </c>
      <c r="AE126" s="166" t="e">
        <f>IF(OR($F$1=Saraksti!$B$10,$F$1=Saraksti!$B$11),VLOOKUP($E126,Iekārtu_mērogošana!$C$131:$E$149,3,FALSE)*VLOOKUP($E126,Datu_ievade!$C$194:$E$212,3,FALSE),0)</f>
        <v>#DIV/0!</v>
      </c>
      <c r="AF126" s="166" t="e">
        <f>IF(OR($F$1=Saraksti!$B$10,$F$1=Saraksti!$B$11),VLOOKUP($E126,Iekārtu_mērogošana!$C$131:$E$149,3,FALSE)*VLOOKUP($E126,Datu_ievade!$C$194:$E$212,3,FALSE),0)</f>
        <v>#DIV/0!</v>
      </c>
      <c r="AG126" s="166" t="e">
        <f>IF(OR($F$1=Saraksti!$B$10,$F$1=Saraksti!$B$11),VLOOKUP($E126,Iekārtu_mērogošana!$C$131:$E$149,3,FALSE)*VLOOKUP($E126,Datu_ievade!$C$194:$E$212,3,FALSE),0)</f>
        <v>#DIV/0!</v>
      </c>
      <c r="AH126" s="166" t="e">
        <f>IF(OR($F$1=Saraksti!$B$10,$F$1=Saraksti!$B$11),VLOOKUP($E126,Iekārtu_mērogošana!$C$131:$E$149,3,FALSE)*VLOOKUP($E126,Datu_ievade!$C$194:$E$212,3,FALSE),0)</f>
        <v>#DIV/0!</v>
      </c>
      <c r="AI126" s="166" t="e">
        <f>IF(OR($F$1=Saraksti!$B$10,$F$1=Saraksti!$B$11),VLOOKUP($E126,Iekārtu_mērogošana!$C$131:$E$149,3,FALSE)*VLOOKUP($E126,Datu_ievade!$C$194:$E$212,3,FALSE),0)</f>
        <v>#DIV/0!</v>
      </c>
      <c r="AJ126" s="166" t="e">
        <f>IF(OR($F$1=Saraksti!$B$10,$F$1=Saraksti!$B$11),VLOOKUP($E126,Iekārtu_mērogošana!$C$131:$E$149,3,FALSE)*VLOOKUP($E126,Datu_ievade!$C$194:$E$212,3,FALSE),0)</f>
        <v>#DIV/0!</v>
      </c>
      <c r="AK126" s="166" t="e">
        <f>IF(OR($F$1=Saraksti!$B$10,$F$1=Saraksti!$B$11),VLOOKUP($E126,Iekārtu_mērogošana!$C$131:$E$149,3,FALSE)*VLOOKUP($E126,Datu_ievade!$C$194:$E$212,3,FALSE),0)</f>
        <v>#DIV/0!</v>
      </c>
      <c r="AL126" s="166" t="e">
        <f>IF(OR($F$1=Saraksti!$B$10,$F$1=Saraksti!$B$11),VLOOKUP($E126,Iekārtu_mērogošana!$C$131:$E$149,3,FALSE)*VLOOKUP($E126,Datu_ievade!$C$194:$E$212,3,FALSE),0)</f>
        <v>#DIV/0!</v>
      </c>
      <c r="AM126" s="166" t="e">
        <f>IF(OR($F$1=Saraksti!$B$10,$F$1=Saraksti!$B$11),VLOOKUP($E126,Iekārtu_mērogošana!$C$131:$E$149,3,FALSE)*VLOOKUP($E126,Datu_ievade!$C$194:$E$212,3,FALSE),0)</f>
        <v>#DIV/0!</v>
      </c>
      <c r="AN126" s="166" t="e">
        <f>IF(OR($F$1=Saraksti!$B$10,$F$1=Saraksti!$B$11),VLOOKUP($E126,Iekārtu_mērogošana!$C$131:$E$149,3,FALSE)*VLOOKUP($E126,Datu_ievade!$C$194:$E$212,3,FALSE),0)</f>
        <v>#DIV/0!</v>
      </c>
      <c r="AO126" s="166" t="e">
        <f>IF(OR($F$1=Saraksti!$B$10,$F$1=Saraksti!$B$11),VLOOKUP($E126,Iekārtu_mērogošana!$C$131:$E$149,3,FALSE)*VLOOKUP($E126,Datu_ievade!$C$194:$E$212,3,FALSE),0)</f>
        <v>#DIV/0!</v>
      </c>
      <c r="AP126" s="166" t="e">
        <f>IF(OR($F$1=Saraksti!$B$10,$F$1=Saraksti!$B$11),VLOOKUP($E126,Iekārtu_mērogošana!$C$131:$E$149,3,FALSE)*VLOOKUP($E126,Datu_ievade!$C$194:$E$212,3,FALSE),0)</f>
        <v>#DIV/0!</v>
      </c>
      <c r="AQ126" s="166" t="e">
        <f>IF(OR($F$1=Saraksti!$B$10,$F$1=Saraksti!$B$11),VLOOKUP($E126,Iekārtu_mērogošana!$C$131:$E$149,3,FALSE)*VLOOKUP($E126,Datu_ievade!$C$194:$E$212,3,FALSE),0)</f>
        <v>#DIV/0!</v>
      </c>
      <c r="AR126" s="166" t="e">
        <f>IF(OR($F$1=Saraksti!$B$10,$F$1=Saraksti!$B$11),VLOOKUP($E126,Iekārtu_mērogošana!$C$131:$E$149,3,FALSE)*VLOOKUP($E126,Datu_ievade!$C$194:$E$212,3,FALSE),0)</f>
        <v>#DIV/0!</v>
      </c>
      <c r="AS126" s="166" t="e">
        <f>IF(OR($F$1=Saraksti!$B$10,$F$1=Saraksti!$B$11),VLOOKUP($E126,Iekārtu_mērogošana!$C$131:$E$149,3,FALSE)*VLOOKUP($E126,Datu_ievade!$C$194:$E$212,3,FALSE),0)</f>
        <v>#DIV/0!</v>
      </c>
      <c r="AT126" s="166" t="e">
        <f>IF(OR($F$1=Saraksti!$B$10,$F$1=Saraksti!$B$11),VLOOKUP($E126,Iekārtu_mērogošana!$C$131:$E$149,3,FALSE)*VLOOKUP($E126,Datu_ievade!$C$194:$E$212,3,FALSE),0)</f>
        <v>#DIV/0!</v>
      </c>
      <c r="AU126" s="166" t="e">
        <f>IF(OR($F$1=Saraksti!$B$10,$F$1=Saraksti!$B$11),VLOOKUP($E126,Iekārtu_mērogošana!$C$131:$E$149,3,FALSE)*VLOOKUP($E126,Datu_ievade!$C$194:$E$212,3,FALSE),0)</f>
        <v>#DIV/0!</v>
      </c>
      <c r="AV126" s="166" t="e">
        <f>IF(OR($F$1=Saraksti!$B$10,$F$1=Saraksti!$B$11),VLOOKUP($E126,Iekārtu_mērogošana!$C$131:$E$149,3,FALSE)*VLOOKUP($E126,Datu_ievade!$C$194:$E$212,3,FALSE),0)</f>
        <v>#DIV/0!</v>
      </c>
      <c r="AW126" s="166" t="e">
        <f>IF(OR($F$1=Saraksti!$B$10,$F$1=Saraksti!$B$11),VLOOKUP($E126,Iekārtu_mērogošana!$C$131:$E$149,3,FALSE)*VLOOKUP($E126,Datu_ievade!$C$194:$E$212,3,FALSE),0)</f>
        <v>#DIV/0!</v>
      </c>
      <c r="AX126" s="166" t="e">
        <f>IF(OR($F$1=Saraksti!$B$10,$F$1=Saraksti!$B$11),VLOOKUP($E126,Iekārtu_mērogošana!$C$131:$E$149,3,FALSE)*VLOOKUP($E126,Datu_ievade!$C$194:$E$212,3,FALSE),0)</f>
        <v>#DIV/0!</v>
      </c>
      <c r="AY126" s="166" t="e">
        <f>IF(OR($F$1=Saraksti!$B$10,$F$1=Saraksti!$B$11),VLOOKUP($E126,Iekārtu_mērogošana!$C$131:$E$149,3,FALSE)*VLOOKUP($E126,Datu_ievade!$C$194:$E$212,3,FALSE),0)</f>
        <v>#DIV/0!</v>
      </c>
      <c r="AZ126" s="166" t="e">
        <f>IF(OR($F$1=Saraksti!$B$10,$F$1=Saraksti!$B$11),VLOOKUP($E126,Iekārtu_mērogošana!$C$131:$E$149,3,FALSE)*VLOOKUP($E126,Datu_ievade!$C$194:$E$212,3,FALSE),0)</f>
        <v>#DIV/0!</v>
      </c>
      <c r="BA126" s="166" t="e">
        <f>IF(OR($F$1=Saraksti!$B$10,$F$1=Saraksti!$B$11),VLOOKUP($E126,Iekārtu_mērogošana!$C$131:$E$149,3,FALSE)*VLOOKUP($E126,Datu_ievade!$C$194:$E$212,3,FALSE),0)</f>
        <v>#DIV/0!</v>
      </c>
      <c r="BB126" s="166" t="e">
        <f>IF(OR($F$1=Saraksti!$B$10,$F$1=Saraksti!$B$11),VLOOKUP($E126,Iekārtu_mērogošana!$C$131:$E$149,3,FALSE)*VLOOKUP($E126,Datu_ievade!$C$194:$E$212,3,FALSE),0)</f>
        <v>#DIV/0!</v>
      </c>
      <c r="BC126" s="166" t="e">
        <f>IF(OR($F$1=Saraksti!$B$10,$F$1=Saraksti!$B$11),VLOOKUP($E126,Iekārtu_mērogošana!$C$131:$E$149,3,FALSE)*VLOOKUP($E126,Datu_ievade!$C$194:$E$212,3,FALSE),0)</f>
        <v>#DIV/0!</v>
      </c>
      <c r="BD126" s="166" t="e">
        <f>IF(OR($F$1=Saraksti!$B$10,$F$1=Saraksti!$B$11),VLOOKUP($E126,Iekārtu_mērogošana!$C$131:$E$149,3,FALSE)*VLOOKUP($E126,Datu_ievade!$C$194:$E$212,3,FALSE),0)</f>
        <v>#DIV/0!</v>
      </c>
      <c r="BE126" s="166" t="e">
        <f>IF(OR($F$1=Saraksti!$B$10,$F$1=Saraksti!$B$11),VLOOKUP($E126,Iekārtu_mērogošana!$C$131:$E$149,3,FALSE)*VLOOKUP($E126,Datu_ievade!$C$194:$E$212,3,FALSE),0)</f>
        <v>#DIV/0!</v>
      </c>
      <c r="BF126" s="166" t="e">
        <f>IF(OR($F$1=Saraksti!$B$10,$F$1=Saraksti!$B$11),VLOOKUP($E126,Iekārtu_mērogošana!$C$131:$E$149,3,FALSE)*VLOOKUP($E126,Datu_ievade!$C$194:$E$212,3,FALSE),0)</f>
        <v>#DIV/0!</v>
      </c>
    </row>
    <row r="127" spans="1:58" s="105" customFormat="1">
      <c r="A127" s="161"/>
      <c r="D127" s="162"/>
      <c r="E127" s="105">
        <f>Datu_ievade!C195</f>
        <v>9000</v>
      </c>
      <c r="F127" s="240" t="s">
        <v>800</v>
      </c>
      <c r="G127" s="161" t="s">
        <v>1</v>
      </c>
      <c r="I127" s="166" t="e">
        <f>IF(OR($F$1=Saraksti!$B$10,$F$1=Saraksti!$B$11),VLOOKUP($E127,Iekārtu_mērogošana!$C$131:$E$149,3,FALSE)*VLOOKUP($E127,Datu_ievade!$C$194:$E$212,3,FALSE),0)</f>
        <v>#DIV/0!</v>
      </c>
      <c r="J127" s="166" t="e">
        <f>IF(OR($F$1=Saraksti!$B$10,$F$1=Saraksti!$B$11),VLOOKUP($E127,Iekārtu_mērogošana!$C$131:$E$149,3,FALSE)*VLOOKUP($E127,Datu_ievade!$C$194:$E$212,3,FALSE),0)</f>
        <v>#DIV/0!</v>
      </c>
      <c r="K127" s="166" t="e">
        <f>IF(OR($F$1=Saraksti!$B$10,$F$1=Saraksti!$B$11),VLOOKUP($E127,Iekārtu_mērogošana!$C$131:$E$149,3,FALSE)*VLOOKUP($E127,Datu_ievade!$C$194:$E$212,3,FALSE),0)</f>
        <v>#DIV/0!</v>
      </c>
      <c r="L127" s="166" t="e">
        <f>IF(OR($F$1=Saraksti!$B$10,$F$1=Saraksti!$B$11),VLOOKUP($E127,Iekārtu_mērogošana!$C$131:$E$149,3,FALSE)*VLOOKUP($E127,Datu_ievade!$C$194:$E$212,3,FALSE),0)</f>
        <v>#DIV/0!</v>
      </c>
      <c r="M127" s="166" t="e">
        <f>IF(OR($F$1=Saraksti!$B$10,$F$1=Saraksti!$B$11),VLOOKUP($E127,Iekārtu_mērogošana!$C$131:$E$149,3,FALSE)*VLOOKUP($E127,Datu_ievade!$C$194:$E$212,3,FALSE),0)</f>
        <v>#DIV/0!</v>
      </c>
      <c r="N127" s="166" t="e">
        <f>IF(OR($F$1=Saraksti!$B$10,$F$1=Saraksti!$B$11),VLOOKUP($E127,Iekārtu_mērogošana!$C$131:$E$149,3,FALSE)*VLOOKUP($E127,Datu_ievade!$C$194:$E$212,3,FALSE),0)</f>
        <v>#DIV/0!</v>
      </c>
      <c r="O127" s="166" t="e">
        <f>IF(OR($F$1=Saraksti!$B$10,$F$1=Saraksti!$B$11),VLOOKUP($E127,Iekārtu_mērogošana!$C$131:$E$149,3,FALSE)*VLOOKUP($E127,Datu_ievade!$C$194:$E$212,3,FALSE),0)</f>
        <v>#DIV/0!</v>
      </c>
      <c r="P127" s="166" t="e">
        <f>IF(OR($F$1=Saraksti!$B$10,$F$1=Saraksti!$B$11),VLOOKUP($E127,Iekārtu_mērogošana!$C$131:$E$149,3,FALSE)*VLOOKUP($E127,Datu_ievade!$C$194:$E$212,3,FALSE),0)</f>
        <v>#DIV/0!</v>
      </c>
      <c r="Q127" s="166" t="e">
        <f>IF(OR($F$1=Saraksti!$B$10,$F$1=Saraksti!$B$11),VLOOKUP($E127,Iekārtu_mērogošana!$C$131:$E$149,3,FALSE)*VLOOKUP($E127,Datu_ievade!$C$194:$E$212,3,FALSE),0)</f>
        <v>#DIV/0!</v>
      </c>
      <c r="R127" s="166" t="e">
        <f>IF(OR($F$1=Saraksti!$B$10,$F$1=Saraksti!$B$11),VLOOKUP($E127,Iekārtu_mērogošana!$C$131:$E$149,3,FALSE)*VLOOKUP($E127,Datu_ievade!$C$194:$E$212,3,FALSE),0)</f>
        <v>#DIV/0!</v>
      </c>
      <c r="S127" s="166" t="e">
        <f>IF(OR($F$1=Saraksti!$B$10,$F$1=Saraksti!$B$11),VLOOKUP($E127,Iekārtu_mērogošana!$C$131:$E$149,3,FALSE)*VLOOKUP($E127,Datu_ievade!$C$194:$E$212,3,FALSE),0)</f>
        <v>#DIV/0!</v>
      </c>
      <c r="T127" s="166" t="e">
        <f>IF(OR($F$1=Saraksti!$B$10,$F$1=Saraksti!$B$11),VLOOKUP($E127,Iekārtu_mērogošana!$C$131:$E$149,3,FALSE)*VLOOKUP($E127,Datu_ievade!$C$194:$E$212,3,FALSE),0)</f>
        <v>#DIV/0!</v>
      </c>
      <c r="U127" s="166" t="e">
        <f>IF(OR($F$1=Saraksti!$B$10,$F$1=Saraksti!$B$11),VLOOKUP($E127,Iekārtu_mērogošana!$C$131:$E$149,3,FALSE)*VLOOKUP($E127,Datu_ievade!$C$194:$E$212,3,FALSE),0)</f>
        <v>#DIV/0!</v>
      </c>
      <c r="V127" s="166" t="e">
        <f>IF(OR($F$1=Saraksti!$B$10,$F$1=Saraksti!$B$11),VLOOKUP($E127,Iekārtu_mērogošana!$C$131:$E$149,3,FALSE)*VLOOKUP($E127,Datu_ievade!$C$194:$E$212,3,FALSE),0)</f>
        <v>#DIV/0!</v>
      </c>
      <c r="W127" s="166" t="e">
        <f>IF(OR($F$1=Saraksti!$B$10,$F$1=Saraksti!$B$11),VLOOKUP($E127,Iekārtu_mērogošana!$C$131:$E$149,3,FALSE)*VLOOKUP($E127,Datu_ievade!$C$194:$E$212,3,FALSE),0)</f>
        <v>#DIV/0!</v>
      </c>
      <c r="X127" s="166" t="e">
        <f>IF(OR($F$1=Saraksti!$B$10,$F$1=Saraksti!$B$11),VLOOKUP($E127,Iekārtu_mērogošana!$C$131:$E$149,3,FALSE)*VLOOKUP($E127,Datu_ievade!$C$194:$E$212,3,FALSE),0)</f>
        <v>#DIV/0!</v>
      </c>
      <c r="Y127" s="166" t="e">
        <f>IF(OR($F$1=Saraksti!$B$10,$F$1=Saraksti!$B$11),VLOOKUP($E127,Iekārtu_mērogošana!$C$131:$E$149,3,FALSE)*VLOOKUP($E127,Datu_ievade!$C$194:$E$212,3,FALSE),0)</f>
        <v>#DIV/0!</v>
      </c>
      <c r="Z127" s="166" t="e">
        <f>IF(OR($F$1=Saraksti!$B$10,$F$1=Saraksti!$B$11),VLOOKUP($E127,Iekārtu_mērogošana!$C$131:$E$149,3,FALSE)*VLOOKUP($E127,Datu_ievade!$C$194:$E$212,3,FALSE),0)</f>
        <v>#DIV/0!</v>
      </c>
      <c r="AA127" s="166" t="e">
        <f>IF(OR($F$1=Saraksti!$B$10,$F$1=Saraksti!$B$11),VLOOKUP($E127,Iekārtu_mērogošana!$C$131:$E$149,3,FALSE)*VLOOKUP($E127,Datu_ievade!$C$194:$E$212,3,FALSE),0)</f>
        <v>#DIV/0!</v>
      </c>
      <c r="AB127" s="166" t="e">
        <f>IF(OR($F$1=Saraksti!$B$10,$F$1=Saraksti!$B$11),VLOOKUP($E127,Iekārtu_mērogošana!$C$131:$E$149,3,FALSE)*VLOOKUP($E127,Datu_ievade!$C$194:$E$212,3,FALSE),0)</f>
        <v>#DIV/0!</v>
      </c>
      <c r="AC127" s="166" t="e">
        <f>IF(OR($F$1=Saraksti!$B$10,$F$1=Saraksti!$B$11),VLOOKUP($E127,Iekārtu_mērogošana!$C$131:$E$149,3,FALSE)*VLOOKUP($E127,Datu_ievade!$C$194:$E$212,3,FALSE),0)</f>
        <v>#DIV/0!</v>
      </c>
      <c r="AD127" s="166" t="e">
        <f>IF(OR($F$1=Saraksti!$B$10,$F$1=Saraksti!$B$11),VLOOKUP($E127,Iekārtu_mērogošana!$C$131:$E$149,3,FALSE)*VLOOKUP($E127,Datu_ievade!$C$194:$E$212,3,FALSE),0)</f>
        <v>#DIV/0!</v>
      </c>
      <c r="AE127" s="166" t="e">
        <f>IF(OR($F$1=Saraksti!$B$10,$F$1=Saraksti!$B$11),VLOOKUP($E127,Iekārtu_mērogošana!$C$131:$E$149,3,FALSE)*VLOOKUP($E127,Datu_ievade!$C$194:$E$212,3,FALSE),0)</f>
        <v>#DIV/0!</v>
      </c>
      <c r="AF127" s="166" t="e">
        <f>IF(OR($F$1=Saraksti!$B$10,$F$1=Saraksti!$B$11),VLOOKUP($E127,Iekārtu_mērogošana!$C$131:$E$149,3,FALSE)*VLOOKUP($E127,Datu_ievade!$C$194:$E$212,3,FALSE),0)</f>
        <v>#DIV/0!</v>
      </c>
      <c r="AG127" s="166" t="e">
        <f>IF(OR($F$1=Saraksti!$B$10,$F$1=Saraksti!$B$11),VLOOKUP($E127,Iekārtu_mērogošana!$C$131:$E$149,3,FALSE)*VLOOKUP($E127,Datu_ievade!$C$194:$E$212,3,FALSE),0)</f>
        <v>#DIV/0!</v>
      </c>
      <c r="AH127" s="166" t="e">
        <f>IF(OR($F$1=Saraksti!$B$10,$F$1=Saraksti!$B$11),VLOOKUP($E127,Iekārtu_mērogošana!$C$131:$E$149,3,FALSE)*VLOOKUP($E127,Datu_ievade!$C$194:$E$212,3,FALSE),0)</f>
        <v>#DIV/0!</v>
      </c>
      <c r="AI127" s="166" t="e">
        <f>IF(OR($F$1=Saraksti!$B$10,$F$1=Saraksti!$B$11),VLOOKUP($E127,Iekārtu_mērogošana!$C$131:$E$149,3,FALSE)*VLOOKUP($E127,Datu_ievade!$C$194:$E$212,3,FALSE),0)</f>
        <v>#DIV/0!</v>
      </c>
      <c r="AJ127" s="166" t="e">
        <f>IF(OR($F$1=Saraksti!$B$10,$F$1=Saraksti!$B$11),VLOOKUP($E127,Iekārtu_mērogošana!$C$131:$E$149,3,FALSE)*VLOOKUP($E127,Datu_ievade!$C$194:$E$212,3,FALSE),0)</f>
        <v>#DIV/0!</v>
      </c>
      <c r="AK127" s="166" t="e">
        <f>IF(OR($F$1=Saraksti!$B$10,$F$1=Saraksti!$B$11),VLOOKUP($E127,Iekārtu_mērogošana!$C$131:$E$149,3,FALSE)*VLOOKUP($E127,Datu_ievade!$C$194:$E$212,3,FALSE),0)</f>
        <v>#DIV/0!</v>
      </c>
      <c r="AL127" s="166" t="e">
        <f>IF(OR($F$1=Saraksti!$B$10,$F$1=Saraksti!$B$11),VLOOKUP($E127,Iekārtu_mērogošana!$C$131:$E$149,3,FALSE)*VLOOKUP($E127,Datu_ievade!$C$194:$E$212,3,FALSE),0)</f>
        <v>#DIV/0!</v>
      </c>
      <c r="AM127" s="166" t="e">
        <f>IF(OR($F$1=Saraksti!$B$10,$F$1=Saraksti!$B$11),VLOOKUP($E127,Iekārtu_mērogošana!$C$131:$E$149,3,FALSE)*VLOOKUP($E127,Datu_ievade!$C$194:$E$212,3,FALSE),0)</f>
        <v>#DIV/0!</v>
      </c>
      <c r="AN127" s="166" t="e">
        <f>IF(OR($F$1=Saraksti!$B$10,$F$1=Saraksti!$B$11),VLOOKUP($E127,Iekārtu_mērogošana!$C$131:$E$149,3,FALSE)*VLOOKUP($E127,Datu_ievade!$C$194:$E$212,3,FALSE),0)</f>
        <v>#DIV/0!</v>
      </c>
      <c r="AO127" s="166" t="e">
        <f>IF(OR($F$1=Saraksti!$B$10,$F$1=Saraksti!$B$11),VLOOKUP($E127,Iekārtu_mērogošana!$C$131:$E$149,3,FALSE)*VLOOKUP($E127,Datu_ievade!$C$194:$E$212,3,FALSE),0)</f>
        <v>#DIV/0!</v>
      </c>
      <c r="AP127" s="166" t="e">
        <f>IF(OR($F$1=Saraksti!$B$10,$F$1=Saraksti!$B$11),VLOOKUP($E127,Iekārtu_mērogošana!$C$131:$E$149,3,FALSE)*VLOOKUP($E127,Datu_ievade!$C$194:$E$212,3,FALSE),0)</f>
        <v>#DIV/0!</v>
      </c>
      <c r="AQ127" s="166" t="e">
        <f>IF(OR($F$1=Saraksti!$B$10,$F$1=Saraksti!$B$11),VLOOKUP($E127,Iekārtu_mērogošana!$C$131:$E$149,3,FALSE)*VLOOKUP($E127,Datu_ievade!$C$194:$E$212,3,FALSE),0)</f>
        <v>#DIV/0!</v>
      </c>
      <c r="AR127" s="166" t="e">
        <f>IF(OR($F$1=Saraksti!$B$10,$F$1=Saraksti!$B$11),VLOOKUP($E127,Iekārtu_mērogošana!$C$131:$E$149,3,FALSE)*VLOOKUP($E127,Datu_ievade!$C$194:$E$212,3,FALSE),0)</f>
        <v>#DIV/0!</v>
      </c>
      <c r="AS127" s="166" t="e">
        <f>IF(OR($F$1=Saraksti!$B$10,$F$1=Saraksti!$B$11),VLOOKUP($E127,Iekārtu_mērogošana!$C$131:$E$149,3,FALSE)*VLOOKUP($E127,Datu_ievade!$C$194:$E$212,3,FALSE),0)</f>
        <v>#DIV/0!</v>
      </c>
      <c r="AT127" s="166" t="e">
        <f>IF(OR($F$1=Saraksti!$B$10,$F$1=Saraksti!$B$11),VLOOKUP($E127,Iekārtu_mērogošana!$C$131:$E$149,3,FALSE)*VLOOKUP($E127,Datu_ievade!$C$194:$E$212,3,FALSE),0)</f>
        <v>#DIV/0!</v>
      </c>
      <c r="AU127" s="166" t="e">
        <f>IF(OR($F$1=Saraksti!$B$10,$F$1=Saraksti!$B$11),VLOOKUP($E127,Iekārtu_mērogošana!$C$131:$E$149,3,FALSE)*VLOOKUP($E127,Datu_ievade!$C$194:$E$212,3,FALSE),0)</f>
        <v>#DIV/0!</v>
      </c>
      <c r="AV127" s="166" t="e">
        <f>IF(OR($F$1=Saraksti!$B$10,$F$1=Saraksti!$B$11),VLOOKUP($E127,Iekārtu_mērogošana!$C$131:$E$149,3,FALSE)*VLOOKUP($E127,Datu_ievade!$C$194:$E$212,3,FALSE),0)</f>
        <v>#DIV/0!</v>
      </c>
      <c r="AW127" s="166" t="e">
        <f>IF(OR($F$1=Saraksti!$B$10,$F$1=Saraksti!$B$11),VLOOKUP($E127,Iekārtu_mērogošana!$C$131:$E$149,3,FALSE)*VLOOKUP($E127,Datu_ievade!$C$194:$E$212,3,FALSE),0)</f>
        <v>#DIV/0!</v>
      </c>
      <c r="AX127" s="166" t="e">
        <f>IF(OR($F$1=Saraksti!$B$10,$F$1=Saraksti!$B$11),VLOOKUP($E127,Iekārtu_mērogošana!$C$131:$E$149,3,FALSE)*VLOOKUP($E127,Datu_ievade!$C$194:$E$212,3,FALSE),0)</f>
        <v>#DIV/0!</v>
      </c>
      <c r="AY127" s="166" t="e">
        <f>IF(OR($F$1=Saraksti!$B$10,$F$1=Saraksti!$B$11),VLOOKUP($E127,Iekārtu_mērogošana!$C$131:$E$149,3,FALSE)*VLOOKUP($E127,Datu_ievade!$C$194:$E$212,3,FALSE),0)</f>
        <v>#DIV/0!</v>
      </c>
      <c r="AZ127" s="166" t="e">
        <f>IF(OR($F$1=Saraksti!$B$10,$F$1=Saraksti!$B$11),VLOOKUP($E127,Iekārtu_mērogošana!$C$131:$E$149,3,FALSE)*VLOOKUP($E127,Datu_ievade!$C$194:$E$212,3,FALSE),0)</f>
        <v>#DIV/0!</v>
      </c>
      <c r="BA127" s="166" t="e">
        <f>IF(OR($F$1=Saraksti!$B$10,$F$1=Saraksti!$B$11),VLOOKUP($E127,Iekārtu_mērogošana!$C$131:$E$149,3,FALSE)*VLOOKUP($E127,Datu_ievade!$C$194:$E$212,3,FALSE),0)</f>
        <v>#DIV/0!</v>
      </c>
      <c r="BB127" s="166" t="e">
        <f>IF(OR($F$1=Saraksti!$B$10,$F$1=Saraksti!$B$11),VLOOKUP($E127,Iekārtu_mērogošana!$C$131:$E$149,3,FALSE)*VLOOKUP($E127,Datu_ievade!$C$194:$E$212,3,FALSE),0)</f>
        <v>#DIV/0!</v>
      </c>
      <c r="BC127" s="166" t="e">
        <f>IF(OR($F$1=Saraksti!$B$10,$F$1=Saraksti!$B$11),VLOOKUP($E127,Iekārtu_mērogošana!$C$131:$E$149,3,FALSE)*VLOOKUP($E127,Datu_ievade!$C$194:$E$212,3,FALSE),0)</f>
        <v>#DIV/0!</v>
      </c>
      <c r="BD127" s="166" t="e">
        <f>IF(OR($F$1=Saraksti!$B$10,$F$1=Saraksti!$B$11),VLOOKUP($E127,Iekārtu_mērogošana!$C$131:$E$149,3,FALSE)*VLOOKUP($E127,Datu_ievade!$C$194:$E$212,3,FALSE),0)</f>
        <v>#DIV/0!</v>
      </c>
      <c r="BE127" s="166" t="e">
        <f>IF(OR($F$1=Saraksti!$B$10,$F$1=Saraksti!$B$11),VLOOKUP($E127,Iekārtu_mērogošana!$C$131:$E$149,3,FALSE)*VLOOKUP($E127,Datu_ievade!$C$194:$E$212,3,FALSE),0)</f>
        <v>#DIV/0!</v>
      </c>
      <c r="BF127" s="166" t="e">
        <f>IF(OR($F$1=Saraksti!$B$10,$F$1=Saraksti!$B$11),VLOOKUP($E127,Iekārtu_mērogošana!$C$131:$E$149,3,FALSE)*VLOOKUP($E127,Datu_ievade!$C$194:$E$212,3,FALSE),0)</f>
        <v>#DIV/0!</v>
      </c>
    </row>
    <row r="128" spans="1:58" s="105" customFormat="1">
      <c r="A128" s="161"/>
      <c r="D128" s="162"/>
      <c r="E128" s="105">
        <f>Datu_ievade!C196</f>
        <v>8000</v>
      </c>
      <c r="F128" s="240" t="s">
        <v>800</v>
      </c>
      <c r="G128" s="161" t="s">
        <v>1</v>
      </c>
      <c r="I128" s="166" t="e">
        <f>IF(OR($F$1=Saraksti!$B$10,$F$1=Saraksti!$B$11),VLOOKUP($E128,Iekārtu_mērogošana!$C$131:$E$149,3,FALSE)*VLOOKUP($E128,Datu_ievade!$C$194:$E$212,3,FALSE),0)</f>
        <v>#DIV/0!</v>
      </c>
      <c r="J128" s="166" t="e">
        <f>IF(OR($F$1=Saraksti!$B$10,$F$1=Saraksti!$B$11),VLOOKUP($E128,Iekārtu_mērogošana!$C$131:$E$149,3,FALSE)*VLOOKUP($E128,Datu_ievade!$C$194:$E$212,3,FALSE),0)</f>
        <v>#DIV/0!</v>
      </c>
      <c r="K128" s="166" t="e">
        <f>IF(OR($F$1=Saraksti!$B$10,$F$1=Saraksti!$B$11),VLOOKUP($E128,Iekārtu_mērogošana!$C$131:$E$149,3,FALSE)*VLOOKUP($E128,Datu_ievade!$C$194:$E$212,3,FALSE),0)</f>
        <v>#DIV/0!</v>
      </c>
      <c r="L128" s="166" t="e">
        <f>IF(OR($F$1=Saraksti!$B$10,$F$1=Saraksti!$B$11),VLOOKUP($E128,Iekārtu_mērogošana!$C$131:$E$149,3,FALSE)*VLOOKUP($E128,Datu_ievade!$C$194:$E$212,3,FALSE),0)</f>
        <v>#DIV/0!</v>
      </c>
      <c r="M128" s="166" t="e">
        <f>IF(OR($F$1=Saraksti!$B$10,$F$1=Saraksti!$B$11),VLOOKUP($E128,Iekārtu_mērogošana!$C$131:$E$149,3,FALSE)*VLOOKUP($E128,Datu_ievade!$C$194:$E$212,3,FALSE),0)</f>
        <v>#DIV/0!</v>
      </c>
      <c r="N128" s="166" t="e">
        <f>IF(OR($F$1=Saraksti!$B$10,$F$1=Saraksti!$B$11),VLOOKUP($E128,Iekārtu_mērogošana!$C$131:$E$149,3,FALSE)*VLOOKUP($E128,Datu_ievade!$C$194:$E$212,3,FALSE),0)</f>
        <v>#DIV/0!</v>
      </c>
      <c r="O128" s="166" t="e">
        <f>IF(OR($F$1=Saraksti!$B$10,$F$1=Saraksti!$B$11),VLOOKUP($E128,Iekārtu_mērogošana!$C$131:$E$149,3,FALSE)*VLOOKUP($E128,Datu_ievade!$C$194:$E$212,3,FALSE),0)</f>
        <v>#DIV/0!</v>
      </c>
      <c r="P128" s="166" t="e">
        <f>IF(OR($F$1=Saraksti!$B$10,$F$1=Saraksti!$B$11),VLOOKUP($E128,Iekārtu_mērogošana!$C$131:$E$149,3,FALSE)*VLOOKUP($E128,Datu_ievade!$C$194:$E$212,3,FALSE),0)</f>
        <v>#DIV/0!</v>
      </c>
      <c r="Q128" s="166" t="e">
        <f>IF(OR($F$1=Saraksti!$B$10,$F$1=Saraksti!$B$11),VLOOKUP($E128,Iekārtu_mērogošana!$C$131:$E$149,3,FALSE)*VLOOKUP($E128,Datu_ievade!$C$194:$E$212,3,FALSE),0)</f>
        <v>#DIV/0!</v>
      </c>
      <c r="R128" s="166" t="e">
        <f>IF(OR($F$1=Saraksti!$B$10,$F$1=Saraksti!$B$11),VLOOKUP($E128,Iekārtu_mērogošana!$C$131:$E$149,3,FALSE)*VLOOKUP($E128,Datu_ievade!$C$194:$E$212,3,FALSE),0)</f>
        <v>#DIV/0!</v>
      </c>
      <c r="S128" s="166" t="e">
        <f>IF(OR($F$1=Saraksti!$B$10,$F$1=Saraksti!$B$11),VLOOKUP($E128,Iekārtu_mērogošana!$C$131:$E$149,3,FALSE)*VLOOKUP($E128,Datu_ievade!$C$194:$E$212,3,FALSE),0)</f>
        <v>#DIV/0!</v>
      </c>
      <c r="T128" s="166" t="e">
        <f>IF(OR($F$1=Saraksti!$B$10,$F$1=Saraksti!$B$11),VLOOKUP($E128,Iekārtu_mērogošana!$C$131:$E$149,3,FALSE)*VLOOKUP($E128,Datu_ievade!$C$194:$E$212,3,FALSE),0)</f>
        <v>#DIV/0!</v>
      </c>
      <c r="U128" s="166" t="e">
        <f>IF(OR($F$1=Saraksti!$B$10,$F$1=Saraksti!$B$11),VLOOKUP($E128,Iekārtu_mērogošana!$C$131:$E$149,3,FALSE)*VLOOKUP($E128,Datu_ievade!$C$194:$E$212,3,FALSE),0)</f>
        <v>#DIV/0!</v>
      </c>
      <c r="V128" s="166" t="e">
        <f>IF(OR($F$1=Saraksti!$B$10,$F$1=Saraksti!$B$11),VLOOKUP($E128,Iekārtu_mērogošana!$C$131:$E$149,3,FALSE)*VLOOKUP($E128,Datu_ievade!$C$194:$E$212,3,FALSE),0)</f>
        <v>#DIV/0!</v>
      </c>
      <c r="W128" s="166" t="e">
        <f>IF(OR($F$1=Saraksti!$B$10,$F$1=Saraksti!$B$11),VLOOKUP($E128,Iekārtu_mērogošana!$C$131:$E$149,3,FALSE)*VLOOKUP($E128,Datu_ievade!$C$194:$E$212,3,FALSE),0)</f>
        <v>#DIV/0!</v>
      </c>
      <c r="X128" s="166" t="e">
        <f>IF(OR($F$1=Saraksti!$B$10,$F$1=Saraksti!$B$11),VLOOKUP($E128,Iekārtu_mērogošana!$C$131:$E$149,3,FALSE)*VLOOKUP($E128,Datu_ievade!$C$194:$E$212,3,FALSE),0)</f>
        <v>#DIV/0!</v>
      </c>
      <c r="Y128" s="166" t="e">
        <f>IF(OR($F$1=Saraksti!$B$10,$F$1=Saraksti!$B$11),VLOOKUP($E128,Iekārtu_mērogošana!$C$131:$E$149,3,FALSE)*VLOOKUP($E128,Datu_ievade!$C$194:$E$212,3,FALSE),0)</f>
        <v>#DIV/0!</v>
      </c>
      <c r="Z128" s="166" t="e">
        <f>IF(OR($F$1=Saraksti!$B$10,$F$1=Saraksti!$B$11),VLOOKUP($E128,Iekārtu_mērogošana!$C$131:$E$149,3,FALSE)*VLOOKUP($E128,Datu_ievade!$C$194:$E$212,3,FALSE),0)</f>
        <v>#DIV/0!</v>
      </c>
      <c r="AA128" s="166" t="e">
        <f>IF(OR($F$1=Saraksti!$B$10,$F$1=Saraksti!$B$11),VLOOKUP($E128,Iekārtu_mērogošana!$C$131:$E$149,3,FALSE)*VLOOKUP($E128,Datu_ievade!$C$194:$E$212,3,FALSE),0)</f>
        <v>#DIV/0!</v>
      </c>
      <c r="AB128" s="166" t="e">
        <f>IF(OR($F$1=Saraksti!$B$10,$F$1=Saraksti!$B$11),VLOOKUP($E128,Iekārtu_mērogošana!$C$131:$E$149,3,FALSE)*VLOOKUP($E128,Datu_ievade!$C$194:$E$212,3,FALSE),0)</f>
        <v>#DIV/0!</v>
      </c>
      <c r="AC128" s="166" t="e">
        <f>IF(OR($F$1=Saraksti!$B$10,$F$1=Saraksti!$B$11),VLOOKUP($E128,Iekārtu_mērogošana!$C$131:$E$149,3,FALSE)*VLOOKUP($E128,Datu_ievade!$C$194:$E$212,3,FALSE),0)</f>
        <v>#DIV/0!</v>
      </c>
      <c r="AD128" s="166" t="e">
        <f>IF(OR($F$1=Saraksti!$B$10,$F$1=Saraksti!$B$11),VLOOKUP($E128,Iekārtu_mērogošana!$C$131:$E$149,3,FALSE)*VLOOKUP($E128,Datu_ievade!$C$194:$E$212,3,FALSE),0)</f>
        <v>#DIV/0!</v>
      </c>
      <c r="AE128" s="166" t="e">
        <f>IF(OR($F$1=Saraksti!$B$10,$F$1=Saraksti!$B$11),VLOOKUP($E128,Iekārtu_mērogošana!$C$131:$E$149,3,FALSE)*VLOOKUP($E128,Datu_ievade!$C$194:$E$212,3,FALSE),0)</f>
        <v>#DIV/0!</v>
      </c>
      <c r="AF128" s="166" t="e">
        <f>IF(OR($F$1=Saraksti!$B$10,$F$1=Saraksti!$B$11),VLOOKUP($E128,Iekārtu_mērogošana!$C$131:$E$149,3,FALSE)*VLOOKUP($E128,Datu_ievade!$C$194:$E$212,3,FALSE),0)</f>
        <v>#DIV/0!</v>
      </c>
      <c r="AG128" s="166" t="e">
        <f>IF(OR($F$1=Saraksti!$B$10,$F$1=Saraksti!$B$11),VLOOKUP($E128,Iekārtu_mērogošana!$C$131:$E$149,3,FALSE)*VLOOKUP($E128,Datu_ievade!$C$194:$E$212,3,FALSE),0)</f>
        <v>#DIV/0!</v>
      </c>
      <c r="AH128" s="166" t="e">
        <f>IF(OR($F$1=Saraksti!$B$10,$F$1=Saraksti!$B$11),VLOOKUP($E128,Iekārtu_mērogošana!$C$131:$E$149,3,FALSE)*VLOOKUP($E128,Datu_ievade!$C$194:$E$212,3,FALSE),0)</f>
        <v>#DIV/0!</v>
      </c>
      <c r="AI128" s="166" t="e">
        <f>IF(OR($F$1=Saraksti!$B$10,$F$1=Saraksti!$B$11),VLOOKUP($E128,Iekārtu_mērogošana!$C$131:$E$149,3,FALSE)*VLOOKUP($E128,Datu_ievade!$C$194:$E$212,3,FALSE),0)</f>
        <v>#DIV/0!</v>
      </c>
      <c r="AJ128" s="166" t="e">
        <f>IF(OR($F$1=Saraksti!$B$10,$F$1=Saraksti!$B$11),VLOOKUP($E128,Iekārtu_mērogošana!$C$131:$E$149,3,FALSE)*VLOOKUP($E128,Datu_ievade!$C$194:$E$212,3,FALSE),0)</f>
        <v>#DIV/0!</v>
      </c>
      <c r="AK128" s="166" t="e">
        <f>IF(OR($F$1=Saraksti!$B$10,$F$1=Saraksti!$B$11),VLOOKUP($E128,Iekārtu_mērogošana!$C$131:$E$149,3,FALSE)*VLOOKUP($E128,Datu_ievade!$C$194:$E$212,3,FALSE),0)</f>
        <v>#DIV/0!</v>
      </c>
      <c r="AL128" s="166" t="e">
        <f>IF(OR($F$1=Saraksti!$B$10,$F$1=Saraksti!$B$11),VLOOKUP($E128,Iekārtu_mērogošana!$C$131:$E$149,3,FALSE)*VLOOKUP($E128,Datu_ievade!$C$194:$E$212,3,FALSE),0)</f>
        <v>#DIV/0!</v>
      </c>
      <c r="AM128" s="166" t="e">
        <f>IF(OR($F$1=Saraksti!$B$10,$F$1=Saraksti!$B$11),VLOOKUP($E128,Iekārtu_mērogošana!$C$131:$E$149,3,FALSE)*VLOOKUP($E128,Datu_ievade!$C$194:$E$212,3,FALSE),0)</f>
        <v>#DIV/0!</v>
      </c>
      <c r="AN128" s="166" t="e">
        <f>IF(OR($F$1=Saraksti!$B$10,$F$1=Saraksti!$B$11),VLOOKUP($E128,Iekārtu_mērogošana!$C$131:$E$149,3,FALSE)*VLOOKUP($E128,Datu_ievade!$C$194:$E$212,3,FALSE),0)</f>
        <v>#DIV/0!</v>
      </c>
      <c r="AO128" s="166" t="e">
        <f>IF(OR($F$1=Saraksti!$B$10,$F$1=Saraksti!$B$11),VLOOKUP($E128,Iekārtu_mērogošana!$C$131:$E$149,3,FALSE)*VLOOKUP($E128,Datu_ievade!$C$194:$E$212,3,FALSE),0)</f>
        <v>#DIV/0!</v>
      </c>
      <c r="AP128" s="166" t="e">
        <f>IF(OR($F$1=Saraksti!$B$10,$F$1=Saraksti!$B$11),VLOOKUP($E128,Iekārtu_mērogošana!$C$131:$E$149,3,FALSE)*VLOOKUP($E128,Datu_ievade!$C$194:$E$212,3,FALSE),0)</f>
        <v>#DIV/0!</v>
      </c>
      <c r="AQ128" s="166" t="e">
        <f>IF(OR($F$1=Saraksti!$B$10,$F$1=Saraksti!$B$11),VLOOKUP($E128,Iekārtu_mērogošana!$C$131:$E$149,3,FALSE)*VLOOKUP($E128,Datu_ievade!$C$194:$E$212,3,FALSE),0)</f>
        <v>#DIV/0!</v>
      </c>
      <c r="AR128" s="166" t="e">
        <f>IF(OR($F$1=Saraksti!$B$10,$F$1=Saraksti!$B$11),VLOOKUP($E128,Iekārtu_mērogošana!$C$131:$E$149,3,FALSE)*VLOOKUP($E128,Datu_ievade!$C$194:$E$212,3,FALSE),0)</f>
        <v>#DIV/0!</v>
      </c>
      <c r="AS128" s="166" t="e">
        <f>IF(OR($F$1=Saraksti!$B$10,$F$1=Saraksti!$B$11),VLOOKUP($E128,Iekārtu_mērogošana!$C$131:$E$149,3,FALSE)*VLOOKUP($E128,Datu_ievade!$C$194:$E$212,3,FALSE),0)</f>
        <v>#DIV/0!</v>
      </c>
      <c r="AT128" s="166" t="e">
        <f>IF(OR($F$1=Saraksti!$B$10,$F$1=Saraksti!$B$11),VLOOKUP($E128,Iekārtu_mērogošana!$C$131:$E$149,3,FALSE)*VLOOKUP($E128,Datu_ievade!$C$194:$E$212,3,FALSE),0)</f>
        <v>#DIV/0!</v>
      </c>
      <c r="AU128" s="166" t="e">
        <f>IF(OR($F$1=Saraksti!$B$10,$F$1=Saraksti!$B$11),VLOOKUP($E128,Iekārtu_mērogošana!$C$131:$E$149,3,FALSE)*VLOOKUP($E128,Datu_ievade!$C$194:$E$212,3,FALSE),0)</f>
        <v>#DIV/0!</v>
      </c>
      <c r="AV128" s="166" t="e">
        <f>IF(OR($F$1=Saraksti!$B$10,$F$1=Saraksti!$B$11),VLOOKUP($E128,Iekārtu_mērogošana!$C$131:$E$149,3,FALSE)*VLOOKUP($E128,Datu_ievade!$C$194:$E$212,3,FALSE),0)</f>
        <v>#DIV/0!</v>
      </c>
      <c r="AW128" s="166" t="e">
        <f>IF(OR($F$1=Saraksti!$B$10,$F$1=Saraksti!$B$11),VLOOKUP($E128,Iekārtu_mērogošana!$C$131:$E$149,3,FALSE)*VLOOKUP($E128,Datu_ievade!$C$194:$E$212,3,FALSE),0)</f>
        <v>#DIV/0!</v>
      </c>
      <c r="AX128" s="166" t="e">
        <f>IF(OR($F$1=Saraksti!$B$10,$F$1=Saraksti!$B$11),VLOOKUP($E128,Iekārtu_mērogošana!$C$131:$E$149,3,FALSE)*VLOOKUP($E128,Datu_ievade!$C$194:$E$212,3,FALSE),0)</f>
        <v>#DIV/0!</v>
      </c>
      <c r="AY128" s="166" t="e">
        <f>IF(OR($F$1=Saraksti!$B$10,$F$1=Saraksti!$B$11),VLOOKUP($E128,Iekārtu_mērogošana!$C$131:$E$149,3,FALSE)*VLOOKUP($E128,Datu_ievade!$C$194:$E$212,3,FALSE),0)</f>
        <v>#DIV/0!</v>
      </c>
      <c r="AZ128" s="166" t="e">
        <f>IF(OR($F$1=Saraksti!$B$10,$F$1=Saraksti!$B$11),VLOOKUP($E128,Iekārtu_mērogošana!$C$131:$E$149,3,FALSE)*VLOOKUP($E128,Datu_ievade!$C$194:$E$212,3,FALSE),0)</f>
        <v>#DIV/0!</v>
      </c>
      <c r="BA128" s="166" t="e">
        <f>IF(OR($F$1=Saraksti!$B$10,$F$1=Saraksti!$B$11),VLOOKUP($E128,Iekārtu_mērogošana!$C$131:$E$149,3,FALSE)*VLOOKUP($E128,Datu_ievade!$C$194:$E$212,3,FALSE),0)</f>
        <v>#DIV/0!</v>
      </c>
      <c r="BB128" s="166" t="e">
        <f>IF(OR($F$1=Saraksti!$B$10,$F$1=Saraksti!$B$11),VLOOKUP($E128,Iekārtu_mērogošana!$C$131:$E$149,3,FALSE)*VLOOKUP($E128,Datu_ievade!$C$194:$E$212,3,FALSE),0)</f>
        <v>#DIV/0!</v>
      </c>
      <c r="BC128" s="166" t="e">
        <f>IF(OR($F$1=Saraksti!$B$10,$F$1=Saraksti!$B$11),VLOOKUP($E128,Iekārtu_mērogošana!$C$131:$E$149,3,FALSE)*VLOOKUP($E128,Datu_ievade!$C$194:$E$212,3,FALSE),0)</f>
        <v>#DIV/0!</v>
      </c>
      <c r="BD128" s="166" t="e">
        <f>IF(OR($F$1=Saraksti!$B$10,$F$1=Saraksti!$B$11),VLOOKUP($E128,Iekārtu_mērogošana!$C$131:$E$149,3,FALSE)*VLOOKUP($E128,Datu_ievade!$C$194:$E$212,3,FALSE),0)</f>
        <v>#DIV/0!</v>
      </c>
      <c r="BE128" s="166" t="e">
        <f>IF(OR($F$1=Saraksti!$B$10,$F$1=Saraksti!$B$11),VLOOKUP($E128,Iekārtu_mērogošana!$C$131:$E$149,3,FALSE)*VLOOKUP($E128,Datu_ievade!$C$194:$E$212,3,FALSE),0)</f>
        <v>#DIV/0!</v>
      </c>
      <c r="BF128" s="166" t="e">
        <f>IF(OR($F$1=Saraksti!$B$10,$F$1=Saraksti!$B$11),VLOOKUP($E128,Iekārtu_mērogošana!$C$131:$E$149,3,FALSE)*VLOOKUP($E128,Datu_ievade!$C$194:$E$212,3,FALSE),0)</f>
        <v>#DIV/0!</v>
      </c>
    </row>
    <row r="129" spans="1:58" s="105" customFormat="1">
      <c r="A129" s="161"/>
      <c r="D129" s="162"/>
      <c r="E129" s="105">
        <f>Datu_ievade!C197</f>
        <v>7000</v>
      </c>
      <c r="F129" s="240" t="s">
        <v>800</v>
      </c>
      <c r="G129" s="161" t="s">
        <v>1</v>
      </c>
      <c r="I129" s="166" t="e">
        <f>IF(OR($F$1=Saraksti!$B$10,$F$1=Saraksti!$B$11),VLOOKUP($E129,Iekārtu_mērogošana!$C$131:$E$149,3,FALSE)*VLOOKUP($E129,Datu_ievade!$C$194:$E$212,3,FALSE),0)</f>
        <v>#DIV/0!</v>
      </c>
      <c r="J129" s="166" t="e">
        <f>IF(OR($F$1=Saraksti!$B$10,$F$1=Saraksti!$B$11),VLOOKUP($E129,Iekārtu_mērogošana!$C$131:$E$149,3,FALSE)*VLOOKUP($E129,Datu_ievade!$C$194:$E$212,3,FALSE),0)</f>
        <v>#DIV/0!</v>
      </c>
      <c r="K129" s="166" t="e">
        <f>IF(OR($F$1=Saraksti!$B$10,$F$1=Saraksti!$B$11),VLOOKUP($E129,Iekārtu_mērogošana!$C$131:$E$149,3,FALSE)*VLOOKUP($E129,Datu_ievade!$C$194:$E$212,3,FALSE),0)</f>
        <v>#DIV/0!</v>
      </c>
      <c r="L129" s="166" t="e">
        <f>IF(OR($F$1=Saraksti!$B$10,$F$1=Saraksti!$B$11),VLOOKUP($E129,Iekārtu_mērogošana!$C$131:$E$149,3,FALSE)*VLOOKUP($E129,Datu_ievade!$C$194:$E$212,3,FALSE),0)</f>
        <v>#DIV/0!</v>
      </c>
      <c r="M129" s="166" t="e">
        <f>IF(OR($F$1=Saraksti!$B$10,$F$1=Saraksti!$B$11),VLOOKUP($E129,Iekārtu_mērogošana!$C$131:$E$149,3,FALSE)*VLOOKUP($E129,Datu_ievade!$C$194:$E$212,3,FALSE),0)</f>
        <v>#DIV/0!</v>
      </c>
      <c r="N129" s="166" t="e">
        <f>IF(OR($F$1=Saraksti!$B$10,$F$1=Saraksti!$B$11),VLOOKUP($E129,Iekārtu_mērogošana!$C$131:$E$149,3,FALSE)*VLOOKUP($E129,Datu_ievade!$C$194:$E$212,3,FALSE),0)</f>
        <v>#DIV/0!</v>
      </c>
      <c r="O129" s="166" t="e">
        <f>IF(OR($F$1=Saraksti!$B$10,$F$1=Saraksti!$B$11),VLOOKUP($E129,Iekārtu_mērogošana!$C$131:$E$149,3,FALSE)*VLOOKUP($E129,Datu_ievade!$C$194:$E$212,3,FALSE),0)</f>
        <v>#DIV/0!</v>
      </c>
      <c r="P129" s="166" t="e">
        <f>IF(OR($F$1=Saraksti!$B$10,$F$1=Saraksti!$B$11),VLOOKUP($E129,Iekārtu_mērogošana!$C$131:$E$149,3,FALSE)*VLOOKUP($E129,Datu_ievade!$C$194:$E$212,3,FALSE),0)</f>
        <v>#DIV/0!</v>
      </c>
      <c r="Q129" s="166" t="e">
        <f>IF(OR($F$1=Saraksti!$B$10,$F$1=Saraksti!$B$11),VLOOKUP($E129,Iekārtu_mērogošana!$C$131:$E$149,3,FALSE)*VLOOKUP($E129,Datu_ievade!$C$194:$E$212,3,FALSE),0)</f>
        <v>#DIV/0!</v>
      </c>
      <c r="R129" s="166" t="e">
        <f>IF(OR($F$1=Saraksti!$B$10,$F$1=Saraksti!$B$11),VLOOKUP($E129,Iekārtu_mērogošana!$C$131:$E$149,3,FALSE)*VLOOKUP($E129,Datu_ievade!$C$194:$E$212,3,FALSE),0)</f>
        <v>#DIV/0!</v>
      </c>
      <c r="S129" s="166" t="e">
        <f>IF(OR($F$1=Saraksti!$B$10,$F$1=Saraksti!$B$11),VLOOKUP($E129,Iekārtu_mērogošana!$C$131:$E$149,3,FALSE)*VLOOKUP($E129,Datu_ievade!$C$194:$E$212,3,FALSE),0)</f>
        <v>#DIV/0!</v>
      </c>
      <c r="T129" s="166" t="e">
        <f>IF(OR($F$1=Saraksti!$B$10,$F$1=Saraksti!$B$11),VLOOKUP($E129,Iekārtu_mērogošana!$C$131:$E$149,3,FALSE)*VLOOKUP($E129,Datu_ievade!$C$194:$E$212,3,FALSE),0)</f>
        <v>#DIV/0!</v>
      </c>
      <c r="U129" s="166" t="e">
        <f>IF(OR($F$1=Saraksti!$B$10,$F$1=Saraksti!$B$11),VLOOKUP($E129,Iekārtu_mērogošana!$C$131:$E$149,3,FALSE)*VLOOKUP($E129,Datu_ievade!$C$194:$E$212,3,FALSE),0)</f>
        <v>#DIV/0!</v>
      </c>
      <c r="V129" s="166" t="e">
        <f>IF(OR($F$1=Saraksti!$B$10,$F$1=Saraksti!$B$11),VLOOKUP($E129,Iekārtu_mērogošana!$C$131:$E$149,3,FALSE)*VLOOKUP($E129,Datu_ievade!$C$194:$E$212,3,FALSE),0)</f>
        <v>#DIV/0!</v>
      </c>
      <c r="W129" s="166" t="e">
        <f>IF(OR($F$1=Saraksti!$B$10,$F$1=Saraksti!$B$11),VLOOKUP($E129,Iekārtu_mērogošana!$C$131:$E$149,3,FALSE)*VLOOKUP($E129,Datu_ievade!$C$194:$E$212,3,FALSE),0)</f>
        <v>#DIV/0!</v>
      </c>
      <c r="X129" s="166" t="e">
        <f>IF(OR($F$1=Saraksti!$B$10,$F$1=Saraksti!$B$11),VLOOKUP($E129,Iekārtu_mērogošana!$C$131:$E$149,3,FALSE)*VLOOKUP($E129,Datu_ievade!$C$194:$E$212,3,FALSE),0)</f>
        <v>#DIV/0!</v>
      </c>
      <c r="Y129" s="166" t="e">
        <f>IF(OR($F$1=Saraksti!$B$10,$F$1=Saraksti!$B$11),VLOOKUP($E129,Iekārtu_mērogošana!$C$131:$E$149,3,FALSE)*VLOOKUP($E129,Datu_ievade!$C$194:$E$212,3,FALSE),0)</f>
        <v>#DIV/0!</v>
      </c>
      <c r="Z129" s="166" t="e">
        <f>IF(OR($F$1=Saraksti!$B$10,$F$1=Saraksti!$B$11),VLOOKUP($E129,Iekārtu_mērogošana!$C$131:$E$149,3,FALSE)*VLOOKUP($E129,Datu_ievade!$C$194:$E$212,3,FALSE),0)</f>
        <v>#DIV/0!</v>
      </c>
      <c r="AA129" s="166" t="e">
        <f>IF(OR($F$1=Saraksti!$B$10,$F$1=Saraksti!$B$11),VLOOKUP($E129,Iekārtu_mērogošana!$C$131:$E$149,3,FALSE)*VLOOKUP($E129,Datu_ievade!$C$194:$E$212,3,FALSE),0)</f>
        <v>#DIV/0!</v>
      </c>
      <c r="AB129" s="166" t="e">
        <f>IF(OR($F$1=Saraksti!$B$10,$F$1=Saraksti!$B$11),VLOOKUP($E129,Iekārtu_mērogošana!$C$131:$E$149,3,FALSE)*VLOOKUP($E129,Datu_ievade!$C$194:$E$212,3,FALSE),0)</f>
        <v>#DIV/0!</v>
      </c>
      <c r="AC129" s="166" t="e">
        <f>IF(OR($F$1=Saraksti!$B$10,$F$1=Saraksti!$B$11),VLOOKUP($E129,Iekārtu_mērogošana!$C$131:$E$149,3,FALSE)*VLOOKUP($E129,Datu_ievade!$C$194:$E$212,3,FALSE),0)</f>
        <v>#DIV/0!</v>
      </c>
      <c r="AD129" s="166" t="e">
        <f>IF(OR($F$1=Saraksti!$B$10,$F$1=Saraksti!$B$11),VLOOKUP($E129,Iekārtu_mērogošana!$C$131:$E$149,3,FALSE)*VLOOKUP($E129,Datu_ievade!$C$194:$E$212,3,FALSE),0)</f>
        <v>#DIV/0!</v>
      </c>
      <c r="AE129" s="166" t="e">
        <f>IF(OR($F$1=Saraksti!$B$10,$F$1=Saraksti!$B$11),VLOOKUP($E129,Iekārtu_mērogošana!$C$131:$E$149,3,FALSE)*VLOOKUP($E129,Datu_ievade!$C$194:$E$212,3,FALSE),0)</f>
        <v>#DIV/0!</v>
      </c>
      <c r="AF129" s="166" t="e">
        <f>IF(OR($F$1=Saraksti!$B$10,$F$1=Saraksti!$B$11),VLOOKUP($E129,Iekārtu_mērogošana!$C$131:$E$149,3,FALSE)*VLOOKUP($E129,Datu_ievade!$C$194:$E$212,3,FALSE),0)</f>
        <v>#DIV/0!</v>
      </c>
      <c r="AG129" s="166" t="e">
        <f>IF(OR($F$1=Saraksti!$B$10,$F$1=Saraksti!$B$11),VLOOKUP($E129,Iekārtu_mērogošana!$C$131:$E$149,3,FALSE)*VLOOKUP($E129,Datu_ievade!$C$194:$E$212,3,FALSE),0)</f>
        <v>#DIV/0!</v>
      </c>
      <c r="AH129" s="166" t="e">
        <f>IF(OR($F$1=Saraksti!$B$10,$F$1=Saraksti!$B$11),VLOOKUP($E129,Iekārtu_mērogošana!$C$131:$E$149,3,FALSE)*VLOOKUP($E129,Datu_ievade!$C$194:$E$212,3,FALSE),0)</f>
        <v>#DIV/0!</v>
      </c>
      <c r="AI129" s="166" t="e">
        <f>IF(OR($F$1=Saraksti!$B$10,$F$1=Saraksti!$B$11),VLOOKUP($E129,Iekārtu_mērogošana!$C$131:$E$149,3,FALSE)*VLOOKUP($E129,Datu_ievade!$C$194:$E$212,3,FALSE),0)</f>
        <v>#DIV/0!</v>
      </c>
      <c r="AJ129" s="166" t="e">
        <f>IF(OR($F$1=Saraksti!$B$10,$F$1=Saraksti!$B$11),VLOOKUP($E129,Iekārtu_mērogošana!$C$131:$E$149,3,FALSE)*VLOOKUP($E129,Datu_ievade!$C$194:$E$212,3,FALSE),0)</f>
        <v>#DIV/0!</v>
      </c>
      <c r="AK129" s="166" t="e">
        <f>IF(OR($F$1=Saraksti!$B$10,$F$1=Saraksti!$B$11),VLOOKUP($E129,Iekārtu_mērogošana!$C$131:$E$149,3,FALSE)*VLOOKUP($E129,Datu_ievade!$C$194:$E$212,3,FALSE),0)</f>
        <v>#DIV/0!</v>
      </c>
      <c r="AL129" s="166" t="e">
        <f>IF(OR($F$1=Saraksti!$B$10,$F$1=Saraksti!$B$11),VLOOKUP($E129,Iekārtu_mērogošana!$C$131:$E$149,3,FALSE)*VLOOKUP($E129,Datu_ievade!$C$194:$E$212,3,FALSE),0)</f>
        <v>#DIV/0!</v>
      </c>
      <c r="AM129" s="166" t="e">
        <f>IF(OR($F$1=Saraksti!$B$10,$F$1=Saraksti!$B$11),VLOOKUP($E129,Iekārtu_mērogošana!$C$131:$E$149,3,FALSE)*VLOOKUP($E129,Datu_ievade!$C$194:$E$212,3,FALSE),0)</f>
        <v>#DIV/0!</v>
      </c>
      <c r="AN129" s="166" t="e">
        <f>IF(OR($F$1=Saraksti!$B$10,$F$1=Saraksti!$B$11),VLOOKUP($E129,Iekārtu_mērogošana!$C$131:$E$149,3,FALSE)*VLOOKUP($E129,Datu_ievade!$C$194:$E$212,3,FALSE),0)</f>
        <v>#DIV/0!</v>
      </c>
      <c r="AO129" s="166" t="e">
        <f>IF(OR($F$1=Saraksti!$B$10,$F$1=Saraksti!$B$11),VLOOKUP($E129,Iekārtu_mērogošana!$C$131:$E$149,3,FALSE)*VLOOKUP($E129,Datu_ievade!$C$194:$E$212,3,FALSE),0)</f>
        <v>#DIV/0!</v>
      </c>
      <c r="AP129" s="166" t="e">
        <f>IF(OR($F$1=Saraksti!$B$10,$F$1=Saraksti!$B$11),VLOOKUP($E129,Iekārtu_mērogošana!$C$131:$E$149,3,FALSE)*VLOOKUP($E129,Datu_ievade!$C$194:$E$212,3,FALSE),0)</f>
        <v>#DIV/0!</v>
      </c>
      <c r="AQ129" s="166" t="e">
        <f>IF(OR($F$1=Saraksti!$B$10,$F$1=Saraksti!$B$11),VLOOKUP($E129,Iekārtu_mērogošana!$C$131:$E$149,3,FALSE)*VLOOKUP($E129,Datu_ievade!$C$194:$E$212,3,FALSE),0)</f>
        <v>#DIV/0!</v>
      </c>
      <c r="AR129" s="166" t="e">
        <f>IF(OR($F$1=Saraksti!$B$10,$F$1=Saraksti!$B$11),VLOOKUP($E129,Iekārtu_mērogošana!$C$131:$E$149,3,FALSE)*VLOOKUP($E129,Datu_ievade!$C$194:$E$212,3,FALSE),0)</f>
        <v>#DIV/0!</v>
      </c>
      <c r="AS129" s="166" t="e">
        <f>IF(OR($F$1=Saraksti!$B$10,$F$1=Saraksti!$B$11),VLOOKUP($E129,Iekārtu_mērogošana!$C$131:$E$149,3,FALSE)*VLOOKUP($E129,Datu_ievade!$C$194:$E$212,3,FALSE),0)</f>
        <v>#DIV/0!</v>
      </c>
      <c r="AT129" s="166" t="e">
        <f>IF(OR($F$1=Saraksti!$B$10,$F$1=Saraksti!$B$11),VLOOKUP($E129,Iekārtu_mērogošana!$C$131:$E$149,3,FALSE)*VLOOKUP($E129,Datu_ievade!$C$194:$E$212,3,FALSE),0)</f>
        <v>#DIV/0!</v>
      </c>
      <c r="AU129" s="166" t="e">
        <f>IF(OR($F$1=Saraksti!$B$10,$F$1=Saraksti!$B$11),VLOOKUP($E129,Iekārtu_mērogošana!$C$131:$E$149,3,FALSE)*VLOOKUP($E129,Datu_ievade!$C$194:$E$212,3,FALSE),0)</f>
        <v>#DIV/0!</v>
      </c>
      <c r="AV129" s="166" t="e">
        <f>IF(OR($F$1=Saraksti!$B$10,$F$1=Saraksti!$B$11),VLOOKUP($E129,Iekārtu_mērogošana!$C$131:$E$149,3,FALSE)*VLOOKUP($E129,Datu_ievade!$C$194:$E$212,3,FALSE),0)</f>
        <v>#DIV/0!</v>
      </c>
      <c r="AW129" s="166" t="e">
        <f>IF(OR($F$1=Saraksti!$B$10,$F$1=Saraksti!$B$11),VLOOKUP($E129,Iekārtu_mērogošana!$C$131:$E$149,3,FALSE)*VLOOKUP($E129,Datu_ievade!$C$194:$E$212,3,FALSE),0)</f>
        <v>#DIV/0!</v>
      </c>
      <c r="AX129" s="166" t="e">
        <f>IF(OR($F$1=Saraksti!$B$10,$F$1=Saraksti!$B$11),VLOOKUP($E129,Iekārtu_mērogošana!$C$131:$E$149,3,FALSE)*VLOOKUP($E129,Datu_ievade!$C$194:$E$212,3,FALSE),0)</f>
        <v>#DIV/0!</v>
      </c>
      <c r="AY129" s="166" t="e">
        <f>IF(OR($F$1=Saraksti!$B$10,$F$1=Saraksti!$B$11),VLOOKUP($E129,Iekārtu_mērogošana!$C$131:$E$149,3,FALSE)*VLOOKUP($E129,Datu_ievade!$C$194:$E$212,3,FALSE),0)</f>
        <v>#DIV/0!</v>
      </c>
      <c r="AZ129" s="166" t="e">
        <f>IF(OR($F$1=Saraksti!$B$10,$F$1=Saraksti!$B$11),VLOOKUP($E129,Iekārtu_mērogošana!$C$131:$E$149,3,FALSE)*VLOOKUP($E129,Datu_ievade!$C$194:$E$212,3,FALSE),0)</f>
        <v>#DIV/0!</v>
      </c>
      <c r="BA129" s="166" t="e">
        <f>IF(OR($F$1=Saraksti!$B$10,$F$1=Saraksti!$B$11),VLOOKUP($E129,Iekārtu_mērogošana!$C$131:$E$149,3,FALSE)*VLOOKUP($E129,Datu_ievade!$C$194:$E$212,3,FALSE),0)</f>
        <v>#DIV/0!</v>
      </c>
      <c r="BB129" s="166" t="e">
        <f>IF(OR($F$1=Saraksti!$B$10,$F$1=Saraksti!$B$11),VLOOKUP($E129,Iekārtu_mērogošana!$C$131:$E$149,3,FALSE)*VLOOKUP($E129,Datu_ievade!$C$194:$E$212,3,FALSE),0)</f>
        <v>#DIV/0!</v>
      </c>
      <c r="BC129" s="166" t="e">
        <f>IF(OR($F$1=Saraksti!$B$10,$F$1=Saraksti!$B$11),VLOOKUP($E129,Iekārtu_mērogošana!$C$131:$E$149,3,FALSE)*VLOOKUP($E129,Datu_ievade!$C$194:$E$212,3,FALSE),0)</f>
        <v>#DIV/0!</v>
      </c>
      <c r="BD129" s="166" t="e">
        <f>IF(OR($F$1=Saraksti!$B$10,$F$1=Saraksti!$B$11),VLOOKUP($E129,Iekārtu_mērogošana!$C$131:$E$149,3,FALSE)*VLOOKUP($E129,Datu_ievade!$C$194:$E$212,3,FALSE),0)</f>
        <v>#DIV/0!</v>
      </c>
      <c r="BE129" s="166" t="e">
        <f>IF(OR($F$1=Saraksti!$B$10,$F$1=Saraksti!$B$11),VLOOKUP($E129,Iekārtu_mērogošana!$C$131:$E$149,3,FALSE)*VLOOKUP($E129,Datu_ievade!$C$194:$E$212,3,FALSE),0)</f>
        <v>#DIV/0!</v>
      </c>
      <c r="BF129" s="166" t="e">
        <f>IF(OR($F$1=Saraksti!$B$10,$F$1=Saraksti!$B$11),VLOOKUP($E129,Iekārtu_mērogošana!$C$131:$E$149,3,FALSE)*VLOOKUP($E129,Datu_ievade!$C$194:$E$212,3,FALSE),0)</f>
        <v>#DIV/0!</v>
      </c>
    </row>
    <row r="130" spans="1:58" s="105" customFormat="1">
      <c r="A130" s="161"/>
      <c r="D130" s="162"/>
      <c r="E130" s="105">
        <f>Datu_ievade!C198</f>
        <v>6000</v>
      </c>
      <c r="F130" s="240" t="s">
        <v>800</v>
      </c>
      <c r="G130" s="161" t="s">
        <v>1</v>
      </c>
      <c r="I130" s="166" t="e">
        <f>IF(OR($F$1=Saraksti!$B$10,$F$1=Saraksti!$B$11),VLOOKUP($E130,Iekārtu_mērogošana!$C$131:$E$149,3,FALSE)*VLOOKUP($E130,Datu_ievade!$C$194:$E$212,3,FALSE),0)</f>
        <v>#DIV/0!</v>
      </c>
      <c r="J130" s="166" t="e">
        <f>IF(OR($F$1=Saraksti!$B$10,$F$1=Saraksti!$B$11),VLOOKUP($E130,Iekārtu_mērogošana!$C$131:$E$149,3,FALSE)*VLOOKUP($E130,Datu_ievade!$C$194:$E$212,3,FALSE),0)</f>
        <v>#DIV/0!</v>
      </c>
      <c r="K130" s="166" t="e">
        <f>IF(OR($F$1=Saraksti!$B$10,$F$1=Saraksti!$B$11),VLOOKUP($E130,Iekārtu_mērogošana!$C$131:$E$149,3,FALSE)*VLOOKUP($E130,Datu_ievade!$C$194:$E$212,3,FALSE),0)</f>
        <v>#DIV/0!</v>
      </c>
      <c r="L130" s="166" t="e">
        <f>IF(OR($F$1=Saraksti!$B$10,$F$1=Saraksti!$B$11),VLOOKUP($E130,Iekārtu_mērogošana!$C$131:$E$149,3,FALSE)*VLOOKUP($E130,Datu_ievade!$C$194:$E$212,3,FALSE),0)</f>
        <v>#DIV/0!</v>
      </c>
      <c r="M130" s="166" t="e">
        <f>IF(OR($F$1=Saraksti!$B$10,$F$1=Saraksti!$B$11),VLOOKUP($E130,Iekārtu_mērogošana!$C$131:$E$149,3,FALSE)*VLOOKUP($E130,Datu_ievade!$C$194:$E$212,3,FALSE),0)</f>
        <v>#DIV/0!</v>
      </c>
      <c r="N130" s="166" t="e">
        <f>IF(OR($F$1=Saraksti!$B$10,$F$1=Saraksti!$B$11),VLOOKUP($E130,Iekārtu_mērogošana!$C$131:$E$149,3,FALSE)*VLOOKUP($E130,Datu_ievade!$C$194:$E$212,3,FALSE),0)</f>
        <v>#DIV/0!</v>
      </c>
      <c r="O130" s="166" t="e">
        <f>IF(OR($F$1=Saraksti!$B$10,$F$1=Saraksti!$B$11),VLOOKUP($E130,Iekārtu_mērogošana!$C$131:$E$149,3,FALSE)*VLOOKUP($E130,Datu_ievade!$C$194:$E$212,3,FALSE),0)</f>
        <v>#DIV/0!</v>
      </c>
      <c r="P130" s="166" t="e">
        <f>IF(OR($F$1=Saraksti!$B$10,$F$1=Saraksti!$B$11),VLOOKUP($E130,Iekārtu_mērogošana!$C$131:$E$149,3,FALSE)*VLOOKUP($E130,Datu_ievade!$C$194:$E$212,3,FALSE),0)</f>
        <v>#DIV/0!</v>
      </c>
      <c r="Q130" s="166" t="e">
        <f>IF(OR($F$1=Saraksti!$B$10,$F$1=Saraksti!$B$11),VLOOKUP($E130,Iekārtu_mērogošana!$C$131:$E$149,3,FALSE)*VLOOKUP($E130,Datu_ievade!$C$194:$E$212,3,FALSE),0)</f>
        <v>#DIV/0!</v>
      </c>
      <c r="R130" s="166" t="e">
        <f>IF(OR($F$1=Saraksti!$B$10,$F$1=Saraksti!$B$11),VLOOKUP($E130,Iekārtu_mērogošana!$C$131:$E$149,3,FALSE)*VLOOKUP($E130,Datu_ievade!$C$194:$E$212,3,FALSE),0)</f>
        <v>#DIV/0!</v>
      </c>
      <c r="S130" s="166" t="e">
        <f>IF(OR($F$1=Saraksti!$B$10,$F$1=Saraksti!$B$11),VLOOKUP($E130,Iekārtu_mērogošana!$C$131:$E$149,3,FALSE)*VLOOKUP($E130,Datu_ievade!$C$194:$E$212,3,FALSE),0)</f>
        <v>#DIV/0!</v>
      </c>
      <c r="T130" s="166" t="e">
        <f>IF(OR($F$1=Saraksti!$B$10,$F$1=Saraksti!$B$11),VLOOKUP($E130,Iekārtu_mērogošana!$C$131:$E$149,3,FALSE)*VLOOKUP($E130,Datu_ievade!$C$194:$E$212,3,FALSE),0)</f>
        <v>#DIV/0!</v>
      </c>
      <c r="U130" s="166" t="e">
        <f>IF(OR($F$1=Saraksti!$B$10,$F$1=Saraksti!$B$11),VLOOKUP($E130,Iekārtu_mērogošana!$C$131:$E$149,3,FALSE)*VLOOKUP($E130,Datu_ievade!$C$194:$E$212,3,FALSE),0)</f>
        <v>#DIV/0!</v>
      </c>
      <c r="V130" s="166" t="e">
        <f>IF(OR($F$1=Saraksti!$B$10,$F$1=Saraksti!$B$11),VLOOKUP($E130,Iekārtu_mērogošana!$C$131:$E$149,3,FALSE)*VLOOKUP($E130,Datu_ievade!$C$194:$E$212,3,FALSE),0)</f>
        <v>#DIV/0!</v>
      </c>
      <c r="W130" s="166" t="e">
        <f>IF(OR($F$1=Saraksti!$B$10,$F$1=Saraksti!$B$11),VLOOKUP($E130,Iekārtu_mērogošana!$C$131:$E$149,3,FALSE)*VLOOKUP($E130,Datu_ievade!$C$194:$E$212,3,FALSE),0)</f>
        <v>#DIV/0!</v>
      </c>
      <c r="X130" s="166" t="e">
        <f>IF(OR($F$1=Saraksti!$B$10,$F$1=Saraksti!$B$11),VLOOKUP($E130,Iekārtu_mērogošana!$C$131:$E$149,3,FALSE)*VLOOKUP($E130,Datu_ievade!$C$194:$E$212,3,FALSE),0)</f>
        <v>#DIV/0!</v>
      </c>
      <c r="Y130" s="166" t="e">
        <f>IF(OR($F$1=Saraksti!$B$10,$F$1=Saraksti!$B$11),VLOOKUP($E130,Iekārtu_mērogošana!$C$131:$E$149,3,FALSE)*VLOOKUP($E130,Datu_ievade!$C$194:$E$212,3,FALSE),0)</f>
        <v>#DIV/0!</v>
      </c>
      <c r="Z130" s="166" t="e">
        <f>IF(OR($F$1=Saraksti!$B$10,$F$1=Saraksti!$B$11),VLOOKUP($E130,Iekārtu_mērogošana!$C$131:$E$149,3,FALSE)*VLOOKUP($E130,Datu_ievade!$C$194:$E$212,3,FALSE),0)</f>
        <v>#DIV/0!</v>
      </c>
      <c r="AA130" s="166" t="e">
        <f>IF(OR($F$1=Saraksti!$B$10,$F$1=Saraksti!$B$11),VLOOKUP($E130,Iekārtu_mērogošana!$C$131:$E$149,3,FALSE)*VLOOKUP($E130,Datu_ievade!$C$194:$E$212,3,FALSE),0)</f>
        <v>#DIV/0!</v>
      </c>
      <c r="AB130" s="166" t="e">
        <f>IF(OR($F$1=Saraksti!$B$10,$F$1=Saraksti!$B$11),VLOOKUP($E130,Iekārtu_mērogošana!$C$131:$E$149,3,FALSE)*VLOOKUP($E130,Datu_ievade!$C$194:$E$212,3,FALSE),0)</f>
        <v>#DIV/0!</v>
      </c>
      <c r="AC130" s="166" t="e">
        <f>IF(OR($F$1=Saraksti!$B$10,$F$1=Saraksti!$B$11),VLOOKUP($E130,Iekārtu_mērogošana!$C$131:$E$149,3,FALSE)*VLOOKUP($E130,Datu_ievade!$C$194:$E$212,3,FALSE),0)</f>
        <v>#DIV/0!</v>
      </c>
      <c r="AD130" s="166" t="e">
        <f>IF(OR($F$1=Saraksti!$B$10,$F$1=Saraksti!$B$11),VLOOKUP($E130,Iekārtu_mērogošana!$C$131:$E$149,3,FALSE)*VLOOKUP($E130,Datu_ievade!$C$194:$E$212,3,FALSE),0)</f>
        <v>#DIV/0!</v>
      </c>
      <c r="AE130" s="166" t="e">
        <f>IF(OR($F$1=Saraksti!$B$10,$F$1=Saraksti!$B$11),VLOOKUP($E130,Iekārtu_mērogošana!$C$131:$E$149,3,FALSE)*VLOOKUP($E130,Datu_ievade!$C$194:$E$212,3,FALSE),0)</f>
        <v>#DIV/0!</v>
      </c>
      <c r="AF130" s="166" t="e">
        <f>IF(OR($F$1=Saraksti!$B$10,$F$1=Saraksti!$B$11),VLOOKUP($E130,Iekārtu_mērogošana!$C$131:$E$149,3,FALSE)*VLOOKUP($E130,Datu_ievade!$C$194:$E$212,3,FALSE),0)</f>
        <v>#DIV/0!</v>
      </c>
      <c r="AG130" s="166" t="e">
        <f>IF(OR($F$1=Saraksti!$B$10,$F$1=Saraksti!$B$11),VLOOKUP($E130,Iekārtu_mērogošana!$C$131:$E$149,3,FALSE)*VLOOKUP($E130,Datu_ievade!$C$194:$E$212,3,FALSE),0)</f>
        <v>#DIV/0!</v>
      </c>
      <c r="AH130" s="166" t="e">
        <f>IF(OR($F$1=Saraksti!$B$10,$F$1=Saraksti!$B$11),VLOOKUP($E130,Iekārtu_mērogošana!$C$131:$E$149,3,FALSE)*VLOOKUP($E130,Datu_ievade!$C$194:$E$212,3,FALSE),0)</f>
        <v>#DIV/0!</v>
      </c>
      <c r="AI130" s="166" t="e">
        <f>IF(OR($F$1=Saraksti!$B$10,$F$1=Saraksti!$B$11),VLOOKUP($E130,Iekārtu_mērogošana!$C$131:$E$149,3,FALSE)*VLOOKUP($E130,Datu_ievade!$C$194:$E$212,3,FALSE),0)</f>
        <v>#DIV/0!</v>
      </c>
      <c r="AJ130" s="166" t="e">
        <f>IF(OR($F$1=Saraksti!$B$10,$F$1=Saraksti!$B$11),VLOOKUP($E130,Iekārtu_mērogošana!$C$131:$E$149,3,FALSE)*VLOOKUP($E130,Datu_ievade!$C$194:$E$212,3,FALSE),0)</f>
        <v>#DIV/0!</v>
      </c>
      <c r="AK130" s="166" t="e">
        <f>IF(OR($F$1=Saraksti!$B$10,$F$1=Saraksti!$B$11),VLOOKUP($E130,Iekārtu_mērogošana!$C$131:$E$149,3,FALSE)*VLOOKUP($E130,Datu_ievade!$C$194:$E$212,3,FALSE),0)</f>
        <v>#DIV/0!</v>
      </c>
      <c r="AL130" s="166" t="e">
        <f>IF(OR($F$1=Saraksti!$B$10,$F$1=Saraksti!$B$11),VLOOKUP($E130,Iekārtu_mērogošana!$C$131:$E$149,3,FALSE)*VLOOKUP($E130,Datu_ievade!$C$194:$E$212,3,FALSE),0)</f>
        <v>#DIV/0!</v>
      </c>
      <c r="AM130" s="166" t="e">
        <f>IF(OR($F$1=Saraksti!$B$10,$F$1=Saraksti!$B$11),VLOOKUP($E130,Iekārtu_mērogošana!$C$131:$E$149,3,FALSE)*VLOOKUP($E130,Datu_ievade!$C$194:$E$212,3,FALSE),0)</f>
        <v>#DIV/0!</v>
      </c>
      <c r="AN130" s="166" t="e">
        <f>IF(OR($F$1=Saraksti!$B$10,$F$1=Saraksti!$B$11),VLOOKUP($E130,Iekārtu_mērogošana!$C$131:$E$149,3,FALSE)*VLOOKUP($E130,Datu_ievade!$C$194:$E$212,3,FALSE),0)</f>
        <v>#DIV/0!</v>
      </c>
      <c r="AO130" s="166" t="e">
        <f>IF(OR($F$1=Saraksti!$B$10,$F$1=Saraksti!$B$11),VLOOKUP($E130,Iekārtu_mērogošana!$C$131:$E$149,3,FALSE)*VLOOKUP($E130,Datu_ievade!$C$194:$E$212,3,FALSE),0)</f>
        <v>#DIV/0!</v>
      </c>
      <c r="AP130" s="166" t="e">
        <f>IF(OR($F$1=Saraksti!$B$10,$F$1=Saraksti!$B$11),VLOOKUP($E130,Iekārtu_mērogošana!$C$131:$E$149,3,FALSE)*VLOOKUP($E130,Datu_ievade!$C$194:$E$212,3,FALSE),0)</f>
        <v>#DIV/0!</v>
      </c>
      <c r="AQ130" s="166" t="e">
        <f>IF(OR($F$1=Saraksti!$B$10,$F$1=Saraksti!$B$11),VLOOKUP($E130,Iekārtu_mērogošana!$C$131:$E$149,3,FALSE)*VLOOKUP($E130,Datu_ievade!$C$194:$E$212,3,FALSE),0)</f>
        <v>#DIV/0!</v>
      </c>
      <c r="AR130" s="166" t="e">
        <f>IF(OR($F$1=Saraksti!$B$10,$F$1=Saraksti!$B$11),VLOOKUP($E130,Iekārtu_mērogošana!$C$131:$E$149,3,FALSE)*VLOOKUP($E130,Datu_ievade!$C$194:$E$212,3,FALSE),0)</f>
        <v>#DIV/0!</v>
      </c>
      <c r="AS130" s="166" t="e">
        <f>IF(OR($F$1=Saraksti!$B$10,$F$1=Saraksti!$B$11),VLOOKUP($E130,Iekārtu_mērogošana!$C$131:$E$149,3,FALSE)*VLOOKUP($E130,Datu_ievade!$C$194:$E$212,3,FALSE),0)</f>
        <v>#DIV/0!</v>
      </c>
      <c r="AT130" s="166" t="e">
        <f>IF(OR($F$1=Saraksti!$B$10,$F$1=Saraksti!$B$11),VLOOKUP($E130,Iekārtu_mērogošana!$C$131:$E$149,3,FALSE)*VLOOKUP($E130,Datu_ievade!$C$194:$E$212,3,FALSE),0)</f>
        <v>#DIV/0!</v>
      </c>
      <c r="AU130" s="166" t="e">
        <f>IF(OR($F$1=Saraksti!$B$10,$F$1=Saraksti!$B$11),VLOOKUP($E130,Iekārtu_mērogošana!$C$131:$E$149,3,FALSE)*VLOOKUP($E130,Datu_ievade!$C$194:$E$212,3,FALSE),0)</f>
        <v>#DIV/0!</v>
      </c>
      <c r="AV130" s="166" t="e">
        <f>IF(OR($F$1=Saraksti!$B$10,$F$1=Saraksti!$B$11),VLOOKUP($E130,Iekārtu_mērogošana!$C$131:$E$149,3,FALSE)*VLOOKUP($E130,Datu_ievade!$C$194:$E$212,3,FALSE),0)</f>
        <v>#DIV/0!</v>
      </c>
      <c r="AW130" s="166" t="e">
        <f>IF(OR($F$1=Saraksti!$B$10,$F$1=Saraksti!$B$11),VLOOKUP($E130,Iekārtu_mērogošana!$C$131:$E$149,3,FALSE)*VLOOKUP($E130,Datu_ievade!$C$194:$E$212,3,FALSE),0)</f>
        <v>#DIV/0!</v>
      </c>
      <c r="AX130" s="166" t="e">
        <f>IF(OR($F$1=Saraksti!$B$10,$F$1=Saraksti!$B$11),VLOOKUP($E130,Iekārtu_mērogošana!$C$131:$E$149,3,FALSE)*VLOOKUP($E130,Datu_ievade!$C$194:$E$212,3,FALSE),0)</f>
        <v>#DIV/0!</v>
      </c>
      <c r="AY130" s="166" t="e">
        <f>IF(OR($F$1=Saraksti!$B$10,$F$1=Saraksti!$B$11),VLOOKUP($E130,Iekārtu_mērogošana!$C$131:$E$149,3,FALSE)*VLOOKUP($E130,Datu_ievade!$C$194:$E$212,3,FALSE),0)</f>
        <v>#DIV/0!</v>
      </c>
      <c r="AZ130" s="166" t="e">
        <f>IF(OR($F$1=Saraksti!$B$10,$F$1=Saraksti!$B$11),VLOOKUP($E130,Iekārtu_mērogošana!$C$131:$E$149,3,FALSE)*VLOOKUP($E130,Datu_ievade!$C$194:$E$212,3,FALSE),0)</f>
        <v>#DIV/0!</v>
      </c>
      <c r="BA130" s="166" t="e">
        <f>IF(OR($F$1=Saraksti!$B$10,$F$1=Saraksti!$B$11),VLOOKUP($E130,Iekārtu_mērogošana!$C$131:$E$149,3,FALSE)*VLOOKUP($E130,Datu_ievade!$C$194:$E$212,3,FALSE),0)</f>
        <v>#DIV/0!</v>
      </c>
      <c r="BB130" s="166" t="e">
        <f>IF(OR($F$1=Saraksti!$B$10,$F$1=Saraksti!$B$11),VLOOKUP($E130,Iekārtu_mērogošana!$C$131:$E$149,3,FALSE)*VLOOKUP($E130,Datu_ievade!$C$194:$E$212,3,FALSE),0)</f>
        <v>#DIV/0!</v>
      </c>
      <c r="BC130" s="166" t="e">
        <f>IF(OR($F$1=Saraksti!$B$10,$F$1=Saraksti!$B$11),VLOOKUP($E130,Iekārtu_mērogošana!$C$131:$E$149,3,FALSE)*VLOOKUP($E130,Datu_ievade!$C$194:$E$212,3,FALSE),0)</f>
        <v>#DIV/0!</v>
      </c>
      <c r="BD130" s="166" t="e">
        <f>IF(OR($F$1=Saraksti!$B$10,$F$1=Saraksti!$B$11),VLOOKUP($E130,Iekārtu_mērogošana!$C$131:$E$149,3,FALSE)*VLOOKUP($E130,Datu_ievade!$C$194:$E$212,3,FALSE),0)</f>
        <v>#DIV/0!</v>
      </c>
      <c r="BE130" s="166" t="e">
        <f>IF(OR($F$1=Saraksti!$B$10,$F$1=Saraksti!$B$11),VLOOKUP($E130,Iekārtu_mērogošana!$C$131:$E$149,3,FALSE)*VLOOKUP($E130,Datu_ievade!$C$194:$E$212,3,FALSE),0)</f>
        <v>#DIV/0!</v>
      </c>
      <c r="BF130" s="166" t="e">
        <f>IF(OR($F$1=Saraksti!$B$10,$F$1=Saraksti!$B$11),VLOOKUP($E130,Iekārtu_mērogošana!$C$131:$E$149,3,FALSE)*VLOOKUP($E130,Datu_ievade!$C$194:$E$212,3,FALSE),0)</f>
        <v>#DIV/0!</v>
      </c>
    </row>
    <row r="131" spans="1:58" s="105" customFormat="1">
      <c r="A131" s="161"/>
      <c r="D131" s="162"/>
      <c r="E131" s="105">
        <f>Datu_ievade!C199</f>
        <v>5000</v>
      </c>
      <c r="F131" s="240" t="s">
        <v>800</v>
      </c>
      <c r="G131" s="161" t="s">
        <v>1</v>
      </c>
      <c r="I131" s="166" t="e">
        <f>IF(OR($F$1=Saraksti!$B$10,$F$1=Saraksti!$B$11),VLOOKUP($E131,Iekārtu_mērogošana!$C$131:$E$149,3,FALSE)*VLOOKUP($E131,Datu_ievade!$C$194:$E$212,3,FALSE),0)</f>
        <v>#DIV/0!</v>
      </c>
      <c r="J131" s="166" t="e">
        <f>IF(OR($F$1=Saraksti!$B$10,$F$1=Saraksti!$B$11),VLOOKUP($E131,Iekārtu_mērogošana!$C$131:$E$149,3,FALSE)*VLOOKUP($E131,Datu_ievade!$C$194:$E$212,3,FALSE),0)</f>
        <v>#DIV/0!</v>
      </c>
      <c r="K131" s="166" t="e">
        <f>IF(OR($F$1=Saraksti!$B$10,$F$1=Saraksti!$B$11),VLOOKUP($E131,Iekārtu_mērogošana!$C$131:$E$149,3,FALSE)*VLOOKUP($E131,Datu_ievade!$C$194:$E$212,3,FALSE),0)</f>
        <v>#DIV/0!</v>
      </c>
      <c r="L131" s="166" t="e">
        <f>IF(OR($F$1=Saraksti!$B$10,$F$1=Saraksti!$B$11),VLOOKUP($E131,Iekārtu_mērogošana!$C$131:$E$149,3,FALSE)*VLOOKUP($E131,Datu_ievade!$C$194:$E$212,3,FALSE),0)</f>
        <v>#DIV/0!</v>
      </c>
      <c r="M131" s="166" t="e">
        <f>IF(OR($F$1=Saraksti!$B$10,$F$1=Saraksti!$B$11),VLOOKUP($E131,Iekārtu_mērogošana!$C$131:$E$149,3,FALSE)*VLOOKUP($E131,Datu_ievade!$C$194:$E$212,3,FALSE),0)</f>
        <v>#DIV/0!</v>
      </c>
      <c r="N131" s="166" t="e">
        <f>IF(OR($F$1=Saraksti!$B$10,$F$1=Saraksti!$B$11),VLOOKUP($E131,Iekārtu_mērogošana!$C$131:$E$149,3,FALSE)*VLOOKUP($E131,Datu_ievade!$C$194:$E$212,3,FALSE),0)</f>
        <v>#DIV/0!</v>
      </c>
      <c r="O131" s="166" t="e">
        <f>IF(OR($F$1=Saraksti!$B$10,$F$1=Saraksti!$B$11),VLOOKUP($E131,Iekārtu_mērogošana!$C$131:$E$149,3,FALSE)*VLOOKUP($E131,Datu_ievade!$C$194:$E$212,3,FALSE),0)</f>
        <v>#DIV/0!</v>
      </c>
      <c r="P131" s="166" t="e">
        <f>IF(OR($F$1=Saraksti!$B$10,$F$1=Saraksti!$B$11),VLOOKUP($E131,Iekārtu_mērogošana!$C$131:$E$149,3,FALSE)*VLOOKUP($E131,Datu_ievade!$C$194:$E$212,3,FALSE),0)</f>
        <v>#DIV/0!</v>
      </c>
      <c r="Q131" s="166" t="e">
        <f>IF(OR($F$1=Saraksti!$B$10,$F$1=Saraksti!$B$11),VLOOKUP($E131,Iekārtu_mērogošana!$C$131:$E$149,3,FALSE)*VLOOKUP($E131,Datu_ievade!$C$194:$E$212,3,FALSE),0)</f>
        <v>#DIV/0!</v>
      </c>
      <c r="R131" s="166" t="e">
        <f>IF(OR($F$1=Saraksti!$B$10,$F$1=Saraksti!$B$11),VLOOKUP($E131,Iekārtu_mērogošana!$C$131:$E$149,3,FALSE)*VLOOKUP($E131,Datu_ievade!$C$194:$E$212,3,FALSE),0)</f>
        <v>#DIV/0!</v>
      </c>
      <c r="S131" s="166" t="e">
        <f>IF(OR($F$1=Saraksti!$B$10,$F$1=Saraksti!$B$11),VLOOKUP($E131,Iekārtu_mērogošana!$C$131:$E$149,3,FALSE)*VLOOKUP($E131,Datu_ievade!$C$194:$E$212,3,FALSE),0)</f>
        <v>#DIV/0!</v>
      </c>
      <c r="T131" s="166" t="e">
        <f>IF(OR($F$1=Saraksti!$B$10,$F$1=Saraksti!$B$11),VLOOKUP($E131,Iekārtu_mērogošana!$C$131:$E$149,3,FALSE)*VLOOKUP($E131,Datu_ievade!$C$194:$E$212,3,FALSE),0)</f>
        <v>#DIV/0!</v>
      </c>
      <c r="U131" s="166" t="e">
        <f>IF(OR($F$1=Saraksti!$B$10,$F$1=Saraksti!$B$11),VLOOKUP($E131,Iekārtu_mērogošana!$C$131:$E$149,3,FALSE)*VLOOKUP($E131,Datu_ievade!$C$194:$E$212,3,FALSE),0)</f>
        <v>#DIV/0!</v>
      </c>
      <c r="V131" s="166" t="e">
        <f>IF(OR($F$1=Saraksti!$B$10,$F$1=Saraksti!$B$11),VLOOKUP($E131,Iekārtu_mērogošana!$C$131:$E$149,3,FALSE)*VLOOKUP($E131,Datu_ievade!$C$194:$E$212,3,FALSE),0)</f>
        <v>#DIV/0!</v>
      </c>
      <c r="W131" s="166" t="e">
        <f>IF(OR($F$1=Saraksti!$B$10,$F$1=Saraksti!$B$11),VLOOKUP($E131,Iekārtu_mērogošana!$C$131:$E$149,3,FALSE)*VLOOKUP($E131,Datu_ievade!$C$194:$E$212,3,FALSE),0)</f>
        <v>#DIV/0!</v>
      </c>
      <c r="X131" s="166" t="e">
        <f>IF(OR($F$1=Saraksti!$B$10,$F$1=Saraksti!$B$11),VLOOKUP($E131,Iekārtu_mērogošana!$C$131:$E$149,3,FALSE)*VLOOKUP($E131,Datu_ievade!$C$194:$E$212,3,FALSE),0)</f>
        <v>#DIV/0!</v>
      </c>
      <c r="Y131" s="166" t="e">
        <f>IF(OR($F$1=Saraksti!$B$10,$F$1=Saraksti!$B$11),VLOOKUP($E131,Iekārtu_mērogošana!$C$131:$E$149,3,FALSE)*VLOOKUP($E131,Datu_ievade!$C$194:$E$212,3,FALSE),0)</f>
        <v>#DIV/0!</v>
      </c>
      <c r="Z131" s="166" t="e">
        <f>IF(OR($F$1=Saraksti!$B$10,$F$1=Saraksti!$B$11),VLOOKUP($E131,Iekārtu_mērogošana!$C$131:$E$149,3,FALSE)*VLOOKUP($E131,Datu_ievade!$C$194:$E$212,3,FALSE),0)</f>
        <v>#DIV/0!</v>
      </c>
      <c r="AA131" s="166" t="e">
        <f>IF(OR($F$1=Saraksti!$B$10,$F$1=Saraksti!$B$11),VLOOKUP($E131,Iekārtu_mērogošana!$C$131:$E$149,3,FALSE)*VLOOKUP($E131,Datu_ievade!$C$194:$E$212,3,FALSE),0)</f>
        <v>#DIV/0!</v>
      </c>
      <c r="AB131" s="166" t="e">
        <f>IF(OR($F$1=Saraksti!$B$10,$F$1=Saraksti!$B$11),VLOOKUP($E131,Iekārtu_mērogošana!$C$131:$E$149,3,FALSE)*VLOOKUP($E131,Datu_ievade!$C$194:$E$212,3,FALSE),0)</f>
        <v>#DIV/0!</v>
      </c>
      <c r="AC131" s="166" t="e">
        <f>IF(OR($F$1=Saraksti!$B$10,$F$1=Saraksti!$B$11),VLOOKUP($E131,Iekārtu_mērogošana!$C$131:$E$149,3,FALSE)*VLOOKUP($E131,Datu_ievade!$C$194:$E$212,3,FALSE),0)</f>
        <v>#DIV/0!</v>
      </c>
      <c r="AD131" s="166" t="e">
        <f>IF(OR($F$1=Saraksti!$B$10,$F$1=Saraksti!$B$11),VLOOKUP($E131,Iekārtu_mērogošana!$C$131:$E$149,3,FALSE)*VLOOKUP($E131,Datu_ievade!$C$194:$E$212,3,FALSE),0)</f>
        <v>#DIV/0!</v>
      </c>
      <c r="AE131" s="166" t="e">
        <f>IF(OR($F$1=Saraksti!$B$10,$F$1=Saraksti!$B$11),VLOOKUP($E131,Iekārtu_mērogošana!$C$131:$E$149,3,FALSE)*VLOOKUP($E131,Datu_ievade!$C$194:$E$212,3,FALSE),0)</f>
        <v>#DIV/0!</v>
      </c>
      <c r="AF131" s="166" t="e">
        <f>IF(OR($F$1=Saraksti!$B$10,$F$1=Saraksti!$B$11),VLOOKUP($E131,Iekārtu_mērogošana!$C$131:$E$149,3,FALSE)*VLOOKUP($E131,Datu_ievade!$C$194:$E$212,3,FALSE),0)</f>
        <v>#DIV/0!</v>
      </c>
      <c r="AG131" s="166" t="e">
        <f>IF(OR($F$1=Saraksti!$B$10,$F$1=Saraksti!$B$11),VLOOKUP($E131,Iekārtu_mērogošana!$C$131:$E$149,3,FALSE)*VLOOKUP($E131,Datu_ievade!$C$194:$E$212,3,FALSE),0)</f>
        <v>#DIV/0!</v>
      </c>
      <c r="AH131" s="166" t="e">
        <f>IF(OR($F$1=Saraksti!$B$10,$F$1=Saraksti!$B$11),VLOOKUP($E131,Iekārtu_mērogošana!$C$131:$E$149,3,FALSE)*VLOOKUP($E131,Datu_ievade!$C$194:$E$212,3,FALSE),0)</f>
        <v>#DIV/0!</v>
      </c>
      <c r="AI131" s="166" t="e">
        <f>IF(OR($F$1=Saraksti!$B$10,$F$1=Saraksti!$B$11),VLOOKUP($E131,Iekārtu_mērogošana!$C$131:$E$149,3,FALSE)*VLOOKUP($E131,Datu_ievade!$C$194:$E$212,3,FALSE),0)</f>
        <v>#DIV/0!</v>
      </c>
      <c r="AJ131" s="166" t="e">
        <f>IF(OR($F$1=Saraksti!$B$10,$F$1=Saraksti!$B$11),VLOOKUP($E131,Iekārtu_mērogošana!$C$131:$E$149,3,FALSE)*VLOOKUP($E131,Datu_ievade!$C$194:$E$212,3,FALSE),0)</f>
        <v>#DIV/0!</v>
      </c>
      <c r="AK131" s="166" t="e">
        <f>IF(OR($F$1=Saraksti!$B$10,$F$1=Saraksti!$B$11),VLOOKUP($E131,Iekārtu_mērogošana!$C$131:$E$149,3,FALSE)*VLOOKUP($E131,Datu_ievade!$C$194:$E$212,3,FALSE),0)</f>
        <v>#DIV/0!</v>
      </c>
      <c r="AL131" s="166" t="e">
        <f>IF(OR($F$1=Saraksti!$B$10,$F$1=Saraksti!$B$11),VLOOKUP($E131,Iekārtu_mērogošana!$C$131:$E$149,3,FALSE)*VLOOKUP($E131,Datu_ievade!$C$194:$E$212,3,FALSE),0)</f>
        <v>#DIV/0!</v>
      </c>
      <c r="AM131" s="166" t="e">
        <f>IF(OR($F$1=Saraksti!$B$10,$F$1=Saraksti!$B$11),VLOOKUP($E131,Iekārtu_mērogošana!$C$131:$E$149,3,FALSE)*VLOOKUP($E131,Datu_ievade!$C$194:$E$212,3,FALSE),0)</f>
        <v>#DIV/0!</v>
      </c>
      <c r="AN131" s="166" t="e">
        <f>IF(OR($F$1=Saraksti!$B$10,$F$1=Saraksti!$B$11),VLOOKUP($E131,Iekārtu_mērogošana!$C$131:$E$149,3,FALSE)*VLOOKUP($E131,Datu_ievade!$C$194:$E$212,3,FALSE),0)</f>
        <v>#DIV/0!</v>
      </c>
      <c r="AO131" s="166" t="e">
        <f>IF(OR($F$1=Saraksti!$B$10,$F$1=Saraksti!$B$11),VLOOKUP($E131,Iekārtu_mērogošana!$C$131:$E$149,3,FALSE)*VLOOKUP($E131,Datu_ievade!$C$194:$E$212,3,FALSE),0)</f>
        <v>#DIV/0!</v>
      </c>
      <c r="AP131" s="166" t="e">
        <f>IF(OR($F$1=Saraksti!$B$10,$F$1=Saraksti!$B$11),VLOOKUP($E131,Iekārtu_mērogošana!$C$131:$E$149,3,FALSE)*VLOOKUP($E131,Datu_ievade!$C$194:$E$212,3,FALSE),0)</f>
        <v>#DIV/0!</v>
      </c>
      <c r="AQ131" s="166" t="e">
        <f>IF(OR($F$1=Saraksti!$B$10,$F$1=Saraksti!$B$11),VLOOKUP($E131,Iekārtu_mērogošana!$C$131:$E$149,3,FALSE)*VLOOKUP($E131,Datu_ievade!$C$194:$E$212,3,FALSE),0)</f>
        <v>#DIV/0!</v>
      </c>
      <c r="AR131" s="166" t="e">
        <f>IF(OR($F$1=Saraksti!$B$10,$F$1=Saraksti!$B$11),VLOOKUP($E131,Iekārtu_mērogošana!$C$131:$E$149,3,FALSE)*VLOOKUP($E131,Datu_ievade!$C$194:$E$212,3,FALSE),0)</f>
        <v>#DIV/0!</v>
      </c>
      <c r="AS131" s="166" t="e">
        <f>IF(OR($F$1=Saraksti!$B$10,$F$1=Saraksti!$B$11),VLOOKUP($E131,Iekārtu_mērogošana!$C$131:$E$149,3,FALSE)*VLOOKUP($E131,Datu_ievade!$C$194:$E$212,3,FALSE),0)</f>
        <v>#DIV/0!</v>
      </c>
      <c r="AT131" s="166" t="e">
        <f>IF(OR($F$1=Saraksti!$B$10,$F$1=Saraksti!$B$11),VLOOKUP($E131,Iekārtu_mērogošana!$C$131:$E$149,3,FALSE)*VLOOKUP($E131,Datu_ievade!$C$194:$E$212,3,FALSE),0)</f>
        <v>#DIV/0!</v>
      </c>
      <c r="AU131" s="166" t="e">
        <f>IF(OR($F$1=Saraksti!$B$10,$F$1=Saraksti!$B$11),VLOOKUP($E131,Iekārtu_mērogošana!$C$131:$E$149,3,FALSE)*VLOOKUP($E131,Datu_ievade!$C$194:$E$212,3,FALSE),0)</f>
        <v>#DIV/0!</v>
      </c>
      <c r="AV131" s="166" t="e">
        <f>IF(OR($F$1=Saraksti!$B$10,$F$1=Saraksti!$B$11),VLOOKUP($E131,Iekārtu_mērogošana!$C$131:$E$149,3,FALSE)*VLOOKUP($E131,Datu_ievade!$C$194:$E$212,3,FALSE),0)</f>
        <v>#DIV/0!</v>
      </c>
      <c r="AW131" s="166" t="e">
        <f>IF(OR($F$1=Saraksti!$B$10,$F$1=Saraksti!$B$11),VLOOKUP($E131,Iekārtu_mērogošana!$C$131:$E$149,3,FALSE)*VLOOKUP($E131,Datu_ievade!$C$194:$E$212,3,FALSE),0)</f>
        <v>#DIV/0!</v>
      </c>
      <c r="AX131" s="166" t="e">
        <f>IF(OR($F$1=Saraksti!$B$10,$F$1=Saraksti!$B$11),VLOOKUP($E131,Iekārtu_mērogošana!$C$131:$E$149,3,FALSE)*VLOOKUP($E131,Datu_ievade!$C$194:$E$212,3,FALSE),0)</f>
        <v>#DIV/0!</v>
      </c>
      <c r="AY131" s="166" t="e">
        <f>IF(OR($F$1=Saraksti!$B$10,$F$1=Saraksti!$B$11),VLOOKUP($E131,Iekārtu_mērogošana!$C$131:$E$149,3,FALSE)*VLOOKUP($E131,Datu_ievade!$C$194:$E$212,3,FALSE),0)</f>
        <v>#DIV/0!</v>
      </c>
      <c r="AZ131" s="166" t="e">
        <f>IF(OR($F$1=Saraksti!$B$10,$F$1=Saraksti!$B$11),VLOOKUP($E131,Iekārtu_mērogošana!$C$131:$E$149,3,FALSE)*VLOOKUP($E131,Datu_ievade!$C$194:$E$212,3,FALSE),0)</f>
        <v>#DIV/0!</v>
      </c>
      <c r="BA131" s="166" t="e">
        <f>IF(OR($F$1=Saraksti!$B$10,$F$1=Saraksti!$B$11),VLOOKUP($E131,Iekārtu_mērogošana!$C$131:$E$149,3,FALSE)*VLOOKUP($E131,Datu_ievade!$C$194:$E$212,3,FALSE),0)</f>
        <v>#DIV/0!</v>
      </c>
      <c r="BB131" s="166" t="e">
        <f>IF(OR($F$1=Saraksti!$B$10,$F$1=Saraksti!$B$11),VLOOKUP($E131,Iekārtu_mērogošana!$C$131:$E$149,3,FALSE)*VLOOKUP($E131,Datu_ievade!$C$194:$E$212,3,FALSE),0)</f>
        <v>#DIV/0!</v>
      </c>
      <c r="BC131" s="166" t="e">
        <f>IF(OR($F$1=Saraksti!$B$10,$F$1=Saraksti!$B$11),VLOOKUP($E131,Iekārtu_mērogošana!$C$131:$E$149,3,FALSE)*VLOOKUP($E131,Datu_ievade!$C$194:$E$212,3,FALSE),0)</f>
        <v>#DIV/0!</v>
      </c>
      <c r="BD131" s="166" t="e">
        <f>IF(OR($F$1=Saraksti!$B$10,$F$1=Saraksti!$B$11),VLOOKUP($E131,Iekārtu_mērogošana!$C$131:$E$149,3,FALSE)*VLOOKUP($E131,Datu_ievade!$C$194:$E$212,3,FALSE),0)</f>
        <v>#DIV/0!</v>
      </c>
      <c r="BE131" s="166" t="e">
        <f>IF(OR($F$1=Saraksti!$B$10,$F$1=Saraksti!$B$11),VLOOKUP($E131,Iekārtu_mērogošana!$C$131:$E$149,3,FALSE)*VLOOKUP($E131,Datu_ievade!$C$194:$E$212,3,FALSE),0)</f>
        <v>#DIV/0!</v>
      </c>
      <c r="BF131" s="166" t="e">
        <f>IF(OR($F$1=Saraksti!$B$10,$F$1=Saraksti!$B$11),VLOOKUP($E131,Iekārtu_mērogošana!$C$131:$E$149,3,FALSE)*VLOOKUP($E131,Datu_ievade!$C$194:$E$212,3,FALSE),0)</f>
        <v>#DIV/0!</v>
      </c>
    </row>
    <row r="132" spans="1:58" s="105" customFormat="1">
      <c r="A132" s="161"/>
      <c r="D132" s="162"/>
      <c r="E132" s="105">
        <f>Datu_ievade!C200</f>
        <v>4000</v>
      </c>
      <c r="F132" s="240" t="s">
        <v>800</v>
      </c>
      <c r="G132" s="161" t="s">
        <v>1</v>
      </c>
      <c r="I132" s="166" t="e">
        <f>IF(OR($F$1=Saraksti!$B$10,$F$1=Saraksti!$B$11),VLOOKUP($E132,Iekārtu_mērogošana!$C$131:$E$149,3,FALSE)*VLOOKUP($E132,Datu_ievade!$C$194:$E$212,3,FALSE),0)</f>
        <v>#DIV/0!</v>
      </c>
      <c r="J132" s="166" t="e">
        <f>IF(OR($F$1=Saraksti!$B$10,$F$1=Saraksti!$B$11),VLOOKUP($E132,Iekārtu_mērogošana!$C$131:$E$149,3,FALSE)*VLOOKUP($E132,Datu_ievade!$C$194:$E$212,3,FALSE),0)</f>
        <v>#DIV/0!</v>
      </c>
      <c r="K132" s="166" t="e">
        <f>IF(OR($F$1=Saraksti!$B$10,$F$1=Saraksti!$B$11),VLOOKUP($E132,Iekārtu_mērogošana!$C$131:$E$149,3,FALSE)*VLOOKUP($E132,Datu_ievade!$C$194:$E$212,3,FALSE),0)</f>
        <v>#DIV/0!</v>
      </c>
      <c r="L132" s="166" t="e">
        <f>IF(OR($F$1=Saraksti!$B$10,$F$1=Saraksti!$B$11),VLOOKUP($E132,Iekārtu_mērogošana!$C$131:$E$149,3,FALSE)*VLOOKUP($E132,Datu_ievade!$C$194:$E$212,3,FALSE),0)</f>
        <v>#DIV/0!</v>
      </c>
      <c r="M132" s="166" t="e">
        <f>IF(OR($F$1=Saraksti!$B$10,$F$1=Saraksti!$B$11),VLOOKUP($E132,Iekārtu_mērogošana!$C$131:$E$149,3,FALSE)*VLOOKUP($E132,Datu_ievade!$C$194:$E$212,3,FALSE),0)</f>
        <v>#DIV/0!</v>
      </c>
      <c r="N132" s="166" t="e">
        <f>IF(OR($F$1=Saraksti!$B$10,$F$1=Saraksti!$B$11),VLOOKUP($E132,Iekārtu_mērogošana!$C$131:$E$149,3,FALSE)*VLOOKUP($E132,Datu_ievade!$C$194:$E$212,3,FALSE),0)</f>
        <v>#DIV/0!</v>
      </c>
      <c r="O132" s="166" t="e">
        <f>IF(OR($F$1=Saraksti!$B$10,$F$1=Saraksti!$B$11),VLOOKUP($E132,Iekārtu_mērogošana!$C$131:$E$149,3,FALSE)*VLOOKUP($E132,Datu_ievade!$C$194:$E$212,3,FALSE),0)</f>
        <v>#DIV/0!</v>
      </c>
      <c r="P132" s="166" t="e">
        <f>IF(OR($F$1=Saraksti!$B$10,$F$1=Saraksti!$B$11),VLOOKUP($E132,Iekārtu_mērogošana!$C$131:$E$149,3,FALSE)*VLOOKUP($E132,Datu_ievade!$C$194:$E$212,3,FALSE),0)</f>
        <v>#DIV/0!</v>
      </c>
      <c r="Q132" s="166" t="e">
        <f>IF(OR($F$1=Saraksti!$B$10,$F$1=Saraksti!$B$11),VLOOKUP($E132,Iekārtu_mērogošana!$C$131:$E$149,3,FALSE)*VLOOKUP($E132,Datu_ievade!$C$194:$E$212,3,FALSE),0)</f>
        <v>#DIV/0!</v>
      </c>
      <c r="R132" s="166" t="e">
        <f>IF(OR($F$1=Saraksti!$B$10,$F$1=Saraksti!$B$11),VLOOKUP($E132,Iekārtu_mērogošana!$C$131:$E$149,3,FALSE)*VLOOKUP($E132,Datu_ievade!$C$194:$E$212,3,FALSE),0)</f>
        <v>#DIV/0!</v>
      </c>
      <c r="S132" s="166" t="e">
        <f>IF(OR($F$1=Saraksti!$B$10,$F$1=Saraksti!$B$11),VLOOKUP($E132,Iekārtu_mērogošana!$C$131:$E$149,3,FALSE)*VLOOKUP($E132,Datu_ievade!$C$194:$E$212,3,FALSE),0)</f>
        <v>#DIV/0!</v>
      </c>
      <c r="T132" s="166" t="e">
        <f>IF(OR($F$1=Saraksti!$B$10,$F$1=Saraksti!$B$11),VLOOKUP($E132,Iekārtu_mērogošana!$C$131:$E$149,3,FALSE)*VLOOKUP($E132,Datu_ievade!$C$194:$E$212,3,FALSE),0)</f>
        <v>#DIV/0!</v>
      </c>
      <c r="U132" s="166" t="e">
        <f>IF(OR($F$1=Saraksti!$B$10,$F$1=Saraksti!$B$11),VLOOKUP($E132,Iekārtu_mērogošana!$C$131:$E$149,3,FALSE)*VLOOKUP($E132,Datu_ievade!$C$194:$E$212,3,FALSE),0)</f>
        <v>#DIV/0!</v>
      </c>
      <c r="V132" s="166" t="e">
        <f>IF(OR($F$1=Saraksti!$B$10,$F$1=Saraksti!$B$11),VLOOKUP($E132,Iekārtu_mērogošana!$C$131:$E$149,3,FALSE)*VLOOKUP($E132,Datu_ievade!$C$194:$E$212,3,FALSE),0)</f>
        <v>#DIV/0!</v>
      </c>
      <c r="W132" s="166" t="e">
        <f>IF(OR($F$1=Saraksti!$B$10,$F$1=Saraksti!$B$11),VLOOKUP($E132,Iekārtu_mērogošana!$C$131:$E$149,3,FALSE)*VLOOKUP($E132,Datu_ievade!$C$194:$E$212,3,FALSE),0)</f>
        <v>#DIV/0!</v>
      </c>
      <c r="X132" s="166" t="e">
        <f>IF(OR($F$1=Saraksti!$B$10,$F$1=Saraksti!$B$11),VLOOKUP($E132,Iekārtu_mērogošana!$C$131:$E$149,3,FALSE)*VLOOKUP($E132,Datu_ievade!$C$194:$E$212,3,FALSE),0)</f>
        <v>#DIV/0!</v>
      </c>
      <c r="Y132" s="166" t="e">
        <f>IF(OR($F$1=Saraksti!$B$10,$F$1=Saraksti!$B$11),VLOOKUP($E132,Iekārtu_mērogošana!$C$131:$E$149,3,FALSE)*VLOOKUP($E132,Datu_ievade!$C$194:$E$212,3,FALSE),0)</f>
        <v>#DIV/0!</v>
      </c>
      <c r="Z132" s="166" t="e">
        <f>IF(OR($F$1=Saraksti!$B$10,$F$1=Saraksti!$B$11),VLOOKUP($E132,Iekārtu_mērogošana!$C$131:$E$149,3,FALSE)*VLOOKUP($E132,Datu_ievade!$C$194:$E$212,3,FALSE),0)</f>
        <v>#DIV/0!</v>
      </c>
      <c r="AA132" s="166" t="e">
        <f>IF(OR($F$1=Saraksti!$B$10,$F$1=Saraksti!$B$11),VLOOKUP($E132,Iekārtu_mērogošana!$C$131:$E$149,3,FALSE)*VLOOKUP($E132,Datu_ievade!$C$194:$E$212,3,FALSE),0)</f>
        <v>#DIV/0!</v>
      </c>
      <c r="AB132" s="166" t="e">
        <f>IF(OR($F$1=Saraksti!$B$10,$F$1=Saraksti!$B$11),VLOOKUP($E132,Iekārtu_mērogošana!$C$131:$E$149,3,FALSE)*VLOOKUP($E132,Datu_ievade!$C$194:$E$212,3,FALSE),0)</f>
        <v>#DIV/0!</v>
      </c>
      <c r="AC132" s="166" t="e">
        <f>IF(OR($F$1=Saraksti!$B$10,$F$1=Saraksti!$B$11),VLOOKUP($E132,Iekārtu_mērogošana!$C$131:$E$149,3,FALSE)*VLOOKUP($E132,Datu_ievade!$C$194:$E$212,3,FALSE),0)</f>
        <v>#DIV/0!</v>
      </c>
      <c r="AD132" s="166" t="e">
        <f>IF(OR($F$1=Saraksti!$B$10,$F$1=Saraksti!$B$11),VLOOKUP($E132,Iekārtu_mērogošana!$C$131:$E$149,3,FALSE)*VLOOKUP($E132,Datu_ievade!$C$194:$E$212,3,FALSE),0)</f>
        <v>#DIV/0!</v>
      </c>
      <c r="AE132" s="166" t="e">
        <f>IF(OR($F$1=Saraksti!$B$10,$F$1=Saraksti!$B$11),VLOOKUP($E132,Iekārtu_mērogošana!$C$131:$E$149,3,FALSE)*VLOOKUP($E132,Datu_ievade!$C$194:$E$212,3,FALSE),0)</f>
        <v>#DIV/0!</v>
      </c>
      <c r="AF132" s="166" t="e">
        <f>IF(OR($F$1=Saraksti!$B$10,$F$1=Saraksti!$B$11),VLOOKUP($E132,Iekārtu_mērogošana!$C$131:$E$149,3,FALSE)*VLOOKUP($E132,Datu_ievade!$C$194:$E$212,3,FALSE),0)</f>
        <v>#DIV/0!</v>
      </c>
      <c r="AG132" s="166" t="e">
        <f>IF(OR($F$1=Saraksti!$B$10,$F$1=Saraksti!$B$11),VLOOKUP($E132,Iekārtu_mērogošana!$C$131:$E$149,3,FALSE)*VLOOKUP($E132,Datu_ievade!$C$194:$E$212,3,FALSE),0)</f>
        <v>#DIV/0!</v>
      </c>
      <c r="AH132" s="166" t="e">
        <f>IF(OR($F$1=Saraksti!$B$10,$F$1=Saraksti!$B$11),VLOOKUP($E132,Iekārtu_mērogošana!$C$131:$E$149,3,FALSE)*VLOOKUP($E132,Datu_ievade!$C$194:$E$212,3,FALSE),0)</f>
        <v>#DIV/0!</v>
      </c>
      <c r="AI132" s="166" t="e">
        <f>IF(OR($F$1=Saraksti!$B$10,$F$1=Saraksti!$B$11),VLOOKUP($E132,Iekārtu_mērogošana!$C$131:$E$149,3,FALSE)*VLOOKUP($E132,Datu_ievade!$C$194:$E$212,3,FALSE),0)</f>
        <v>#DIV/0!</v>
      </c>
      <c r="AJ132" s="166" t="e">
        <f>IF(OR($F$1=Saraksti!$B$10,$F$1=Saraksti!$B$11),VLOOKUP($E132,Iekārtu_mērogošana!$C$131:$E$149,3,FALSE)*VLOOKUP($E132,Datu_ievade!$C$194:$E$212,3,FALSE),0)</f>
        <v>#DIV/0!</v>
      </c>
      <c r="AK132" s="166" t="e">
        <f>IF(OR($F$1=Saraksti!$B$10,$F$1=Saraksti!$B$11),VLOOKUP($E132,Iekārtu_mērogošana!$C$131:$E$149,3,FALSE)*VLOOKUP($E132,Datu_ievade!$C$194:$E$212,3,FALSE),0)</f>
        <v>#DIV/0!</v>
      </c>
      <c r="AL132" s="166" t="e">
        <f>IF(OR($F$1=Saraksti!$B$10,$F$1=Saraksti!$B$11),VLOOKUP($E132,Iekārtu_mērogošana!$C$131:$E$149,3,FALSE)*VLOOKUP($E132,Datu_ievade!$C$194:$E$212,3,FALSE),0)</f>
        <v>#DIV/0!</v>
      </c>
      <c r="AM132" s="166" t="e">
        <f>IF(OR($F$1=Saraksti!$B$10,$F$1=Saraksti!$B$11),VLOOKUP($E132,Iekārtu_mērogošana!$C$131:$E$149,3,FALSE)*VLOOKUP($E132,Datu_ievade!$C$194:$E$212,3,FALSE),0)</f>
        <v>#DIV/0!</v>
      </c>
      <c r="AN132" s="166" t="e">
        <f>IF(OR($F$1=Saraksti!$B$10,$F$1=Saraksti!$B$11),VLOOKUP($E132,Iekārtu_mērogošana!$C$131:$E$149,3,FALSE)*VLOOKUP($E132,Datu_ievade!$C$194:$E$212,3,FALSE),0)</f>
        <v>#DIV/0!</v>
      </c>
      <c r="AO132" s="166" t="e">
        <f>IF(OR($F$1=Saraksti!$B$10,$F$1=Saraksti!$B$11),VLOOKUP($E132,Iekārtu_mērogošana!$C$131:$E$149,3,FALSE)*VLOOKUP($E132,Datu_ievade!$C$194:$E$212,3,FALSE),0)</f>
        <v>#DIV/0!</v>
      </c>
      <c r="AP132" s="166" t="e">
        <f>IF(OR($F$1=Saraksti!$B$10,$F$1=Saraksti!$B$11),VLOOKUP($E132,Iekārtu_mērogošana!$C$131:$E$149,3,FALSE)*VLOOKUP($E132,Datu_ievade!$C$194:$E$212,3,FALSE),0)</f>
        <v>#DIV/0!</v>
      </c>
      <c r="AQ132" s="166" t="e">
        <f>IF(OR($F$1=Saraksti!$B$10,$F$1=Saraksti!$B$11),VLOOKUP($E132,Iekārtu_mērogošana!$C$131:$E$149,3,FALSE)*VLOOKUP($E132,Datu_ievade!$C$194:$E$212,3,FALSE),0)</f>
        <v>#DIV/0!</v>
      </c>
      <c r="AR132" s="166" t="e">
        <f>IF(OR($F$1=Saraksti!$B$10,$F$1=Saraksti!$B$11),VLOOKUP($E132,Iekārtu_mērogošana!$C$131:$E$149,3,FALSE)*VLOOKUP($E132,Datu_ievade!$C$194:$E$212,3,FALSE),0)</f>
        <v>#DIV/0!</v>
      </c>
      <c r="AS132" s="166" t="e">
        <f>IF(OR($F$1=Saraksti!$B$10,$F$1=Saraksti!$B$11),VLOOKUP($E132,Iekārtu_mērogošana!$C$131:$E$149,3,FALSE)*VLOOKUP($E132,Datu_ievade!$C$194:$E$212,3,FALSE),0)</f>
        <v>#DIV/0!</v>
      </c>
      <c r="AT132" s="166" t="e">
        <f>IF(OR($F$1=Saraksti!$B$10,$F$1=Saraksti!$B$11),VLOOKUP($E132,Iekārtu_mērogošana!$C$131:$E$149,3,FALSE)*VLOOKUP($E132,Datu_ievade!$C$194:$E$212,3,FALSE),0)</f>
        <v>#DIV/0!</v>
      </c>
      <c r="AU132" s="166" t="e">
        <f>IF(OR($F$1=Saraksti!$B$10,$F$1=Saraksti!$B$11),VLOOKUP($E132,Iekārtu_mērogošana!$C$131:$E$149,3,FALSE)*VLOOKUP($E132,Datu_ievade!$C$194:$E$212,3,FALSE),0)</f>
        <v>#DIV/0!</v>
      </c>
      <c r="AV132" s="166" t="e">
        <f>IF(OR($F$1=Saraksti!$B$10,$F$1=Saraksti!$B$11),VLOOKUP($E132,Iekārtu_mērogošana!$C$131:$E$149,3,FALSE)*VLOOKUP($E132,Datu_ievade!$C$194:$E$212,3,FALSE),0)</f>
        <v>#DIV/0!</v>
      </c>
      <c r="AW132" s="166" t="e">
        <f>IF(OR($F$1=Saraksti!$B$10,$F$1=Saraksti!$B$11),VLOOKUP($E132,Iekārtu_mērogošana!$C$131:$E$149,3,FALSE)*VLOOKUP($E132,Datu_ievade!$C$194:$E$212,3,FALSE),0)</f>
        <v>#DIV/0!</v>
      </c>
      <c r="AX132" s="166" t="e">
        <f>IF(OR($F$1=Saraksti!$B$10,$F$1=Saraksti!$B$11),VLOOKUP($E132,Iekārtu_mērogošana!$C$131:$E$149,3,FALSE)*VLOOKUP($E132,Datu_ievade!$C$194:$E$212,3,FALSE),0)</f>
        <v>#DIV/0!</v>
      </c>
      <c r="AY132" s="166" t="e">
        <f>IF(OR($F$1=Saraksti!$B$10,$F$1=Saraksti!$B$11),VLOOKUP($E132,Iekārtu_mērogošana!$C$131:$E$149,3,FALSE)*VLOOKUP($E132,Datu_ievade!$C$194:$E$212,3,FALSE),0)</f>
        <v>#DIV/0!</v>
      </c>
      <c r="AZ132" s="166" t="e">
        <f>IF(OR($F$1=Saraksti!$B$10,$F$1=Saraksti!$B$11),VLOOKUP($E132,Iekārtu_mērogošana!$C$131:$E$149,3,FALSE)*VLOOKUP($E132,Datu_ievade!$C$194:$E$212,3,FALSE),0)</f>
        <v>#DIV/0!</v>
      </c>
      <c r="BA132" s="166" t="e">
        <f>IF(OR($F$1=Saraksti!$B$10,$F$1=Saraksti!$B$11),VLOOKUP($E132,Iekārtu_mērogošana!$C$131:$E$149,3,FALSE)*VLOOKUP($E132,Datu_ievade!$C$194:$E$212,3,FALSE),0)</f>
        <v>#DIV/0!</v>
      </c>
      <c r="BB132" s="166" t="e">
        <f>IF(OR($F$1=Saraksti!$B$10,$F$1=Saraksti!$B$11),VLOOKUP($E132,Iekārtu_mērogošana!$C$131:$E$149,3,FALSE)*VLOOKUP($E132,Datu_ievade!$C$194:$E$212,3,FALSE),0)</f>
        <v>#DIV/0!</v>
      </c>
      <c r="BC132" s="166" t="e">
        <f>IF(OR($F$1=Saraksti!$B$10,$F$1=Saraksti!$B$11),VLOOKUP($E132,Iekārtu_mērogošana!$C$131:$E$149,3,FALSE)*VLOOKUP($E132,Datu_ievade!$C$194:$E$212,3,FALSE),0)</f>
        <v>#DIV/0!</v>
      </c>
      <c r="BD132" s="166" t="e">
        <f>IF(OR($F$1=Saraksti!$B$10,$F$1=Saraksti!$B$11),VLOOKUP($E132,Iekārtu_mērogošana!$C$131:$E$149,3,FALSE)*VLOOKUP($E132,Datu_ievade!$C$194:$E$212,3,FALSE),0)</f>
        <v>#DIV/0!</v>
      </c>
      <c r="BE132" s="166" t="e">
        <f>IF(OR($F$1=Saraksti!$B$10,$F$1=Saraksti!$B$11),VLOOKUP($E132,Iekārtu_mērogošana!$C$131:$E$149,3,FALSE)*VLOOKUP($E132,Datu_ievade!$C$194:$E$212,3,FALSE),0)</f>
        <v>#DIV/0!</v>
      </c>
      <c r="BF132" s="166" t="e">
        <f>IF(OR($F$1=Saraksti!$B$10,$F$1=Saraksti!$B$11),VLOOKUP($E132,Iekārtu_mērogošana!$C$131:$E$149,3,FALSE)*VLOOKUP($E132,Datu_ievade!$C$194:$E$212,3,FALSE),0)</f>
        <v>#DIV/0!</v>
      </c>
    </row>
    <row r="133" spans="1:58" s="105" customFormat="1">
      <c r="A133" s="161"/>
      <c r="D133" s="162"/>
      <c r="E133" s="105">
        <f>Datu_ievade!C201</f>
        <v>3000</v>
      </c>
      <c r="F133" s="240" t="s">
        <v>800</v>
      </c>
      <c r="G133" s="161" t="s">
        <v>1</v>
      </c>
      <c r="I133" s="166" t="e">
        <f>IF(OR($F$1=Saraksti!$B$10,$F$1=Saraksti!$B$11),VLOOKUP($E133,Iekārtu_mērogošana!$C$131:$E$149,3,FALSE)*VLOOKUP($E133,Datu_ievade!$C$194:$E$212,3,FALSE),0)</f>
        <v>#DIV/0!</v>
      </c>
      <c r="J133" s="166" t="e">
        <f>IF(OR($F$1=Saraksti!$B$10,$F$1=Saraksti!$B$11),VLOOKUP($E133,Iekārtu_mērogošana!$C$131:$E$149,3,FALSE)*VLOOKUP($E133,Datu_ievade!$C$194:$E$212,3,FALSE),0)</f>
        <v>#DIV/0!</v>
      </c>
      <c r="K133" s="166" t="e">
        <f>IF(OR($F$1=Saraksti!$B$10,$F$1=Saraksti!$B$11),VLOOKUP($E133,Iekārtu_mērogošana!$C$131:$E$149,3,FALSE)*VLOOKUP($E133,Datu_ievade!$C$194:$E$212,3,FALSE),0)</f>
        <v>#DIV/0!</v>
      </c>
      <c r="L133" s="166" t="e">
        <f>IF(OR($F$1=Saraksti!$B$10,$F$1=Saraksti!$B$11),VLOOKUP($E133,Iekārtu_mērogošana!$C$131:$E$149,3,FALSE)*VLOOKUP($E133,Datu_ievade!$C$194:$E$212,3,FALSE),0)</f>
        <v>#DIV/0!</v>
      </c>
      <c r="M133" s="166" t="e">
        <f>IF(OR($F$1=Saraksti!$B$10,$F$1=Saraksti!$B$11),VLOOKUP($E133,Iekārtu_mērogošana!$C$131:$E$149,3,FALSE)*VLOOKUP($E133,Datu_ievade!$C$194:$E$212,3,FALSE),0)</f>
        <v>#DIV/0!</v>
      </c>
      <c r="N133" s="166" t="e">
        <f>IF(OR($F$1=Saraksti!$B$10,$F$1=Saraksti!$B$11),VLOOKUP($E133,Iekārtu_mērogošana!$C$131:$E$149,3,FALSE)*VLOOKUP($E133,Datu_ievade!$C$194:$E$212,3,FALSE),0)</f>
        <v>#DIV/0!</v>
      </c>
      <c r="O133" s="166" t="e">
        <f>IF(OR($F$1=Saraksti!$B$10,$F$1=Saraksti!$B$11),VLOOKUP($E133,Iekārtu_mērogošana!$C$131:$E$149,3,FALSE)*VLOOKUP($E133,Datu_ievade!$C$194:$E$212,3,FALSE),0)</f>
        <v>#DIV/0!</v>
      </c>
      <c r="P133" s="166" t="e">
        <f>IF(OR($F$1=Saraksti!$B$10,$F$1=Saraksti!$B$11),VLOOKUP($E133,Iekārtu_mērogošana!$C$131:$E$149,3,FALSE)*VLOOKUP($E133,Datu_ievade!$C$194:$E$212,3,FALSE),0)</f>
        <v>#DIV/0!</v>
      </c>
      <c r="Q133" s="166" t="e">
        <f>IF(OR($F$1=Saraksti!$B$10,$F$1=Saraksti!$B$11),VLOOKUP($E133,Iekārtu_mērogošana!$C$131:$E$149,3,FALSE)*VLOOKUP($E133,Datu_ievade!$C$194:$E$212,3,FALSE),0)</f>
        <v>#DIV/0!</v>
      </c>
      <c r="R133" s="166" t="e">
        <f>IF(OR($F$1=Saraksti!$B$10,$F$1=Saraksti!$B$11),VLOOKUP($E133,Iekārtu_mērogošana!$C$131:$E$149,3,FALSE)*VLOOKUP($E133,Datu_ievade!$C$194:$E$212,3,FALSE),0)</f>
        <v>#DIV/0!</v>
      </c>
      <c r="S133" s="166" t="e">
        <f>IF(OR($F$1=Saraksti!$B$10,$F$1=Saraksti!$B$11),VLOOKUP($E133,Iekārtu_mērogošana!$C$131:$E$149,3,FALSE)*VLOOKUP($E133,Datu_ievade!$C$194:$E$212,3,FALSE),0)</f>
        <v>#DIV/0!</v>
      </c>
      <c r="T133" s="166" t="e">
        <f>IF(OR($F$1=Saraksti!$B$10,$F$1=Saraksti!$B$11),VLOOKUP($E133,Iekārtu_mērogošana!$C$131:$E$149,3,FALSE)*VLOOKUP($E133,Datu_ievade!$C$194:$E$212,3,FALSE),0)</f>
        <v>#DIV/0!</v>
      </c>
      <c r="U133" s="166" t="e">
        <f>IF(OR($F$1=Saraksti!$B$10,$F$1=Saraksti!$B$11),VLOOKUP($E133,Iekārtu_mērogošana!$C$131:$E$149,3,FALSE)*VLOOKUP($E133,Datu_ievade!$C$194:$E$212,3,FALSE),0)</f>
        <v>#DIV/0!</v>
      </c>
      <c r="V133" s="166" t="e">
        <f>IF(OR($F$1=Saraksti!$B$10,$F$1=Saraksti!$B$11),VLOOKUP($E133,Iekārtu_mērogošana!$C$131:$E$149,3,FALSE)*VLOOKUP($E133,Datu_ievade!$C$194:$E$212,3,FALSE),0)</f>
        <v>#DIV/0!</v>
      </c>
      <c r="W133" s="166" t="e">
        <f>IF(OR($F$1=Saraksti!$B$10,$F$1=Saraksti!$B$11),VLOOKUP($E133,Iekārtu_mērogošana!$C$131:$E$149,3,FALSE)*VLOOKUP($E133,Datu_ievade!$C$194:$E$212,3,FALSE),0)</f>
        <v>#DIV/0!</v>
      </c>
      <c r="X133" s="166" t="e">
        <f>IF(OR($F$1=Saraksti!$B$10,$F$1=Saraksti!$B$11),VLOOKUP($E133,Iekārtu_mērogošana!$C$131:$E$149,3,FALSE)*VLOOKUP($E133,Datu_ievade!$C$194:$E$212,3,FALSE),0)</f>
        <v>#DIV/0!</v>
      </c>
      <c r="Y133" s="166" t="e">
        <f>IF(OR($F$1=Saraksti!$B$10,$F$1=Saraksti!$B$11),VLOOKUP($E133,Iekārtu_mērogošana!$C$131:$E$149,3,FALSE)*VLOOKUP($E133,Datu_ievade!$C$194:$E$212,3,FALSE),0)</f>
        <v>#DIV/0!</v>
      </c>
      <c r="Z133" s="166" t="e">
        <f>IF(OR($F$1=Saraksti!$B$10,$F$1=Saraksti!$B$11),VLOOKUP($E133,Iekārtu_mērogošana!$C$131:$E$149,3,FALSE)*VLOOKUP($E133,Datu_ievade!$C$194:$E$212,3,FALSE),0)</f>
        <v>#DIV/0!</v>
      </c>
      <c r="AA133" s="166" t="e">
        <f>IF(OR($F$1=Saraksti!$B$10,$F$1=Saraksti!$B$11),VLOOKUP($E133,Iekārtu_mērogošana!$C$131:$E$149,3,FALSE)*VLOOKUP($E133,Datu_ievade!$C$194:$E$212,3,FALSE),0)</f>
        <v>#DIV/0!</v>
      </c>
      <c r="AB133" s="166" t="e">
        <f>IF(OR($F$1=Saraksti!$B$10,$F$1=Saraksti!$B$11),VLOOKUP($E133,Iekārtu_mērogošana!$C$131:$E$149,3,FALSE)*VLOOKUP($E133,Datu_ievade!$C$194:$E$212,3,FALSE),0)</f>
        <v>#DIV/0!</v>
      </c>
      <c r="AC133" s="166" t="e">
        <f>IF(OR($F$1=Saraksti!$B$10,$F$1=Saraksti!$B$11),VLOOKUP($E133,Iekārtu_mērogošana!$C$131:$E$149,3,FALSE)*VLOOKUP($E133,Datu_ievade!$C$194:$E$212,3,FALSE),0)</f>
        <v>#DIV/0!</v>
      </c>
      <c r="AD133" s="166" t="e">
        <f>IF(OR($F$1=Saraksti!$B$10,$F$1=Saraksti!$B$11),VLOOKUP($E133,Iekārtu_mērogošana!$C$131:$E$149,3,FALSE)*VLOOKUP($E133,Datu_ievade!$C$194:$E$212,3,FALSE),0)</f>
        <v>#DIV/0!</v>
      </c>
      <c r="AE133" s="166" t="e">
        <f>IF(OR($F$1=Saraksti!$B$10,$F$1=Saraksti!$B$11),VLOOKUP($E133,Iekārtu_mērogošana!$C$131:$E$149,3,FALSE)*VLOOKUP($E133,Datu_ievade!$C$194:$E$212,3,FALSE),0)</f>
        <v>#DIV/0!</v>
      </c>
      <c r="AF133" s="166" t="e">
        <f>IF(OR($F$1=Saraksti!$B$10,$F$1=Saraksti!$B$11),VLOOKUP($E133,Iekārtu_mērogošana!$C$131:$E$149,3,FALSE)*VLOOKUP($E133,Datu_ievade!$C$194:$E$212,3,FALSE),0)</f>
        <v>#DIV/0!</v>
      </c>
      <c r="AG133" s="166" t="e">
        <f>IF(OR($F$1=Saraksti!$B$10,$F$1=Saraksti!$B$11),VLOOKUP($E133,Iekārtu_mērogošana!$C$131:$E$149,3,FALSE)*VLOOKUP($E133,Datu_ievade!$C$194:$E$212,3,FALSE),0)</f>
        <v>#DIV/0!</v>
      </c>
      <c r="AH133" s="166" t="e">
        <f>IF(OR($F$1=Saraksti!$B$10,$F$1=Saraksti!$B$11),VLOOKUP($E133,Iekārtu_mērogošana!$C$131:$E$149,3,FALSE)*VLOOKUP($E133,Datu_ievade!$C$194:$E$212,3,FALSE),0)</f>
        <v>#DIV/0!</v>
      </c>
      <c r="AI133" s="166" t="e">
        <f>IF(OR($F$1=Saraksti!$B$10,$F$1=Saraksti!$B$11),VLOOKUP($E133,Iekārtu_mērogošana!$C$131:$E$149,3,FALSE)*VLOOKUP($E133,Datu_ievade!$C$194:$E$212,3,FALSE),0)</f>
        <v>#DIV/0!</v>
      </c>
      <c r="AJ133" s="166" t="e">
        <f>IF(OR($F$1=Saraksti!$B$10,$F$1=Saraksti!$B$11),VLOOKUP($E133,Iekārtu_mērogošana!$C$131:$E$149,3,FALSE)*VLOOKUP($E133,Datu_ievade!$C$194:$E$212,3,FALSE),0)</f>
        <v>#DIV/0!</v>
      </c>
      <c r="AK133" s="166" t="e">
        <f>IF(OR($F$1=Saraksti!$B$10,$F$1=Saraksti!$B$11),VLOOKUP($E133,Iekārtu_mērogošana!$C$131:$E$149,3,FALSE)*VLOOKUP($E133,Datu_ievade!$C$194:$E$212,3,FALSE),0)</f>
        <v>#DIV/0!</v>
      </c>
      <c r="AL133" s="166" t="e">
        <f>IF(OR($F$1=Saraksti!$B$10,$F$1=Saraksti!$B$11),VLOOKUP($E133,Iekārtu_mērogošana!$C$131:$E$149,3,FALSE)*VLOOKUP($E133,Datu_ievade!$C$194:$E$212,3,FALSE),0)</f>
        <v>#DIV/0!</v>
      </c>
      <c r="AM133" s="166" t="e">
        <f>IF(OR($F$1=Saraksti!$B$10,$F$1=Saraksti!$B$11),VLOOKUP($E133,Iekārtu_mērogošana!$C$131:$E$149,3,FALSE)*VLOOKUP($E133,Datu_ievade!$C$194:$E$212,3,FALSE),0)</f>
        <v>#DIV/0!</v>
      </c>
      <c r="AN133" s="166" t="e">
        <f>IF(OR($F$1=Saraksti!$B$10,$F$1=Saraksti!$B$11),VLOOKUP($E133,Iekārtu_mērogošana!$C$131:$E$149,3,FALSE)*VLOOKUP($E133,Datu_ievade!$C$194:$E$212,3,FALSE),0)</f>
        <v>#DIV/0!</v>
      </c>
      <c r="AO133" s="166" t="e">
        <f>IF(OR($F$1=Saraksti!$B$10,$F$1=Saraksti!$B$11),VLOOKUP($E133,Iekārtu_mērogošana!$C$131:$E$149,3,FALSE)*VLOOKUP($E133,Datu_ievade!$C$194:$E$212,3,FALSE),0)</f>
        <v>#DIV/0!</v>
      </c>
      <c r="AP133" s="166" t="e">
        <f>IF(OR($F$1=Saraksti!$B$10,$F$1=Saraksti!$B$11),VLOOKUP($E133,Iekārtu_mērogošana!$C$131:$E$149,3,FALSE)*VLOOKUP($E133,Datu_ievade!$C$194:$E$212,3,FALSE),0)</f>
        <v>#DIV/0!</v>
      </c>
      <c r="AQ133" s="166" t="e">
        <f>IF(OR($F$1=Saraksti!$B$10,$F$1=Saraksti!$B$11),VLOOKUP($E133,Iekārtu_mērogošana!$C$131:$E$149,3,FALSE)*VLOOKUP($E133,Datu_ievade!$C$194:$E$212,3,FALSE),0)</f>
        <v>#DIV/0!</v>
      </c>
      <c r="AR133" s="166" t="e">
        <f>IF(OR($F$1=Saraksti!$B$10,$F$1=Saraksti!$B$11),VLOOKUP($E133,Iekārtu_mērogošana!$C$131:$E$149,3,FALSE)*VLOOKUP($E133,Datu_ievade!$C$194:$E$212,3,FALSE),0)</f>
        <v>#DIV/0!</v>
      </c>
      <c r="AS133" s="166" t="e">
        <f>IF(OR($F$1=Saraksti!$B$10,$F$1=Saraksti!$B$11),VLOOKUP($E133,Iekārtu_mērogošana!$C$131:$E$149,3,FALSE)*VLOOKUP($E133,Datu_ievade!$C$194:$E$212,3,FALSE),0)</f>
        <v>#DIV/0!</v>
      </c>
      <c r="AT133" s="166" t="e">
        <f>IF(OR($F$1=Saraksti!$B$10,$F$1=Saraksti!$B$11),VLOOKUP($E133,Iekārtu_mērogošana!$C$131:$E$149,3,FALSE)*VLOOKUP($E133,Datu_ievade!$C$194:$E$212,3,FALSE),0)</f>
        <v>#DIV/0!</v>
      </c>
      <c r="AU133" s="166" t="e">
        <f>IF(OR($F$1=Saraksti!$B$10,$F$1=Saraksti!$B$11),VLOOKUP($E133,Iekārtu_mērogošana!$C$131:$E$149,3,FALSE)*VLOOKUP($E133,Datu_ievade!$C$194:$E$212,3,FALSE),0)</f>
        <v>#DIV/0!</v>
      </c>
      <c r="AV133" s="166" t="e">
        <f>IF(OR($F$1=Saraksti!$B$10,$F$1=Saraksti!$B$11),VLOOKUP($E133,Iekārtu_mērogošana!$C$131:$E$149,3,FALSE)*VLOOKUP($E133,Datu_ievade!$C$194:$E$212,3,FALSE),0)</f>
        <v>#DIV/0!</v>
      </c>
      <c r="AW133" s="166" t="e">
        <f>IF(OR($F$1=Saraksti!$B$10,$F$1=Saraksti!$B$11),VLOOKUP($E133,Iekārtu_mērogošana!$C$131:$E$149,3,FALSE)*VLOOKUP($E133,Datu_ievade!$C$194:$E$212,3,FALSE),0)</f>
        <v>#DIV/0!</v>
      </c>
      <c r="AX133" s="166" t="e">
        <f>IF(OR($F$1=Saraksti!$B$10,$F$1=Saraksti!$B$11),VLOOKUP($E133,Iekārtu_mērogošana!$C$131:$E$149,3,FALSE)*VLOOKUP($E133,Datu_ievade!$C$194:$E$212,3,FALSE),0)</f>
        <v>#DIV/0!</v>
      </c>
      <c r="AY133" s="166" t="e">
        <f>IF(OR($F$1=Saraksti!$B$10,$F$1=Saraksti!$B$11),VLOOKUP($E133,Iekārtu_mērogošana!$C$131:$E$149,3,FALSE)*VLOOKUP($E133,Datu_ievade!$C$194:$E$212,3,FALSE),0)</f>
        <v>#DIV/0!</v>
      </c>
      <c r="AZ133" s="166" t="e">
        <f>IF(OR($F$1=Saraksti!$B$10,$F$1=Saraksti!$B$11),VLOOKUP($E133,Iekārtu_mērogošana!$C$131:$E$149,3,FALSE)*VLOOKUP($E133,Datu_ievade!$C$194:$E$212,3,FALSE),0)</f>
        <v>#DIV/0!</v>
      </c>
      <c r="BA133" s="166" t="e">
        <f>IF(OR($F$1=Saraksti!$B$10,$F$1=Saraksti!$B$11),VLOOKUP($E133,Iekārtu_mērogošana!$C$131:$E$149,3,FALSE)*VLOOKUP($E133,Datu_ievade!$C$194:$E$212,3,FALSE),0)</f>
        <v>#DIV/0!</v>
      </c>
      <c r="BB133" s="166" t="e">
        <f>IF(OR($F$1=Saraksti!$B$10,$F$1=Saraksti!$B$11),VLOOKUP($E133,Iekārtu_mērogošana!$C$131:$E$149,3,FALSE)*VLOOKUP($E133,Datu_ievade!$C$194:$E$212,3,FALSE),0)</f>
        <v>#DIV/0!</v>
      </c>
      <c r="BC133" s="166" t="e">
        <f>IF(OR($F$1=Saraksti!$B$10,$F$1=Saraksti!$B$11),VLOOKUP($E133,Iekārtu_mērogošana!$C$131:$E$149,3,FALSE)*VLOOKUP($E133,Datu_ievade!$C$194:$E$212,3,FALSE),0)</f>
        <v>#DIV/0!</v>
      </c>
      <c r="BD133" s="166" t="e">
        <f>IF(OR($F$1=Saraksti!$B$10,$F$1=Saraksti!$B$11),VLOOKUP($E133,Iekārtu_mērogošana!$C$131:$E$149,3,FALSE)*VLOOKUP($E133,Datu_ievade!$C$194:$E$212,3,FALSE),0)</f>
        <v>#DIV/0!</v>
      </c>
      <c r="BE133" s="166" t="e">
        <f>IF(OR($F$1=Saraksti!$B$10,$F$1=Saraksti!$B$11),VLOOKUP($E133,Iekārtu_mērogošana!$C$131:$E$149,3,FALSE)*VLOOKUP($E133,Datu_ievade!$C$194:$E$212,3,FALSE),0)</f>
        <v>#DIV/0!</v>
      </c>
      <c r="BF133" s="166" t="e">
        <f>IF(OR($F$1=Saraksti!$B$10,$F$1=Saraksti!$B$11),VLOOKUP($E133,Iekārtu_mērogošana!$C$131:$E$149,3,FALSE)*VLOOKUP($E133,Datu_ievade!$C$194:$E$212,3,FALSE),0)</f>
        <v>#DIV/0!</v>
      </c>
    </row>
    <row r="134" spans="1:58" s="105" customFormat="1">
      <c r="A134" s="161"/>
      <c r="D134" s="162"/>
      <c r="E134" s="105">
        <f>Datu_ievade!C202</f>
        <v>2000</v>
      </c>
      <c r="F134" s="240" t="s">
        <v>800</v>
      </c>
      <c r="G134" s="161" t="s">
        <v>1</v>
      </c>
      <c r="I134" s="166" t="e">
        <f>IF(OR($F$1=Saraksti!$B$10,$F$1=Saraksti!$B$11),VLOOKUP($E134,Iekārtu_mērogošana!$C$131:$E$149,3,FALSE)*VLOOKUP($E134,Datu_ievade!$C$194:$E$212,3,FALSE),0)</f>
        <v>#DIV/0!</v>
      </c>
      <c r="J134" s="166" t="e">
        <f>IF(OR($F$1=Saraksti!$B$10,$F$1=Saraksti!$B$11),VLOOKUP($E134,Iekārtu_mērogošana!$C$131:$E$149,3,FALSE)*VLOOKUP($E134,Datu_ievade!$C$194:$E$212,3,FALSE),0)</f>
        <v>#DIV/0!</v>
      </c>
      <c r="K134" s="166" t="e">
        <f>IF(OR($F$1=Saraksti!$B$10,$F$1=Saraksti!$B$11),VLOOKUP($E134,Iekārtu_mērogošana!$C$131:$E$149,3,FALSE)*VLOOKUP($E134,Datu_ievade!$C$194:$E$212,3,FALSE),0)</f>
        <v>#DIV/0!</v>
      </c>
      <c r="L134" s="166" t="e">
        <f>IF(OR($F$1=Saraksti!$B$10,$F$1=Saraksti!$B$11),VLOOKUP($E134,Iekārtu_mērogošana!$C$131:$E$149,3,FALSE)*VLOOKUP($E134,Datu_ievade!$C$194:$E$212,3,FALSE),0)</f>
        <v>#DIV/0!</v>
      </c>
      <c r="M134" s="166" t="e">
        <f>IF(OR($F$1=Saraksti!$B$10,$F$1=Saraksti!$B$11),VLOOKUP($E134,Iekārtu_mērogošana!$C$131:$E$149,3,FALSE)*VLOOKUP($E134,Datu_ievade!$C$194:$E$212,3,FALSE),0)</f>
        <v>#DIV/0!</v>
      </c>
      <c r="N134" s="166" t="e">
        <f>IF(OR($F$1=Saraksti!$B$10,$F$1=Saraksti!$B$11),VLOOKUP($E134,Iekārtu_mērogošana!$C$131:$E$149,3,FALSE)*VLOOKUP($E134,Datu_ievade!$C$194:$E$212,3,FALSE),0)</f>
        <v>#DIV/0!</v>
      </c>
      <c r="O134" s="166" t="e">
        <f>IF(OR($F$1=Saraksti!$B$10,$F$1=Saraksti!$B$11),VLOOKUP($E134,Iekārtu_mērogošana!$C$131:$E$149,3,FALSE)*VLOOKUP($E134,Datu_ievade!$C$194:$E$212,3,FALSE),0)</f>
        <v>#DIV/0!</v>
      </c>
      <c r="P134" s="166" t="e">
        <f>IF(OR($F$1=Saraksti!$B$10,$F$1=Saraksti!$B$11),VLOOKUP($E134,Iekārtu_mērogošana!$C$131:$E$149,3,FALSE)*VLOOKUP($E134,Datu_ievade!$C$194:$E$212,3,FALSE),0)</f>
        <v>#DIV/0!</v>
      </c>
      <c r="Q134" s="166" t="e">
        <f>IF(OR($F$1=Saraksti!$B$10,$F$1=Saraksti!$B$11),VLOOKUP($E134,Iekārtu_mērogošana!$C$131:$E$149,3,FALSE)*VLOOKUP($E134,Datu_ievade!$C$194:$E$212,3,FALSE),0)</f>
        <v>#DIV/0!</v>
      </c>
      <c r="R134" s="166" t="e">
        <f>IF(OR($F$1=Saraksti!$B$10,$F$1=Saraksti!$B$11),VLOOKUP($E134,Iekārtu_mērogošana!$C$131:$E$149,3,FALSE)*VLOOKUP($E134,Datu_ievade!$C$194:$E$212,3,FALSE),0)</f>
        <v>#DIV/0!</v>
      </c>
      <c r="S134" s="166" t="e">
        <f>IF(OR($F$1=Saraksti!$B$10,$F$1=Saraksti!$B$11),VLOOKUP($E134,Iekārtu_mērogošana!$C$131:$E$149,3,FALSE)*VLOOKUP($E134,Datu_ievade!$C$194:$E$212,3,FALSE),0)</f>
        <v>#DIV/0!</v>
      </c>
      <c r="T134" s="166" t="e">
        <f>IF(OR($F$1=Saraksti!$B$10,$F$1=Saraksti!$B$11),VLOOKUP($E134,Iekārtu_mērogošana!$C$131:$E$149,3,FALSE)*VLOOKUP($E134,Datu_ievade!$C$194:$E$212,3,FALSE),0)</f>
        <v>#DIV/0!</v>
      </c>
      <c r="U134" s="166" t="e">
        <f>IF(OR($F$1=Saraksti!$B$10,$F$1=Saraksti!$B$11),VLOOKUP($E134,Iekārtu_mērogošana!$C$131:$E$149,3,FALSE)*VLOOKUP($E134,Datu_ievade!$C$194:$E$212,3,FALSE),0)</f>
        <v>#DIV/0!</v>
      </c>
      <c r="V134" s="166" t="e">
        <f>IF(OR($F$1=Saraksti!$B$10,$F$1=Saraksti!$B$11),VLOOKUP($E134,Iekārtu_mērogošana!$C$131:$E$149,3,FALSE)*VLOOKUP($E134,Datu_ievade!$C$194:$E$212,3,FALSE),0)</f>
        <v>#DIV/0!</v>
      </c>
      <c r="W134" s="166" t="e">
        <f>IF(OR($F$1=Saraksti!$B$10,$F$1=Saraksti!$B$11),VLOOKUP($E134,Iekārtu_mērogošana!$C$131:$E$149,3,FALSE)*VLOOKUP($E134,Datu_ievade!$C$194:$E$212,3,FALSE),0)</f>
        <v>#DIV/0!</v>
      </c>
      <c r="X134" s="166" t="e">
        <f>IF(OR($F$1=Saraksti!$B$10,$F$1=Saraksti!$B$11),VLOOKUP($E134,Iekārtu_mērogošana!$C$131:$E$149,3,FALSE)*VLOOKUP($E134,Datu_ievade!$C$194:$E$212,3,FALSE),0)</f>
        <v>#DIV/0!</v>
      </c>
      <c r="Y134" s="166" t="e">
        <f>IF(OR($F$1=Saraksti!$B$10,$F$1=Saraksti!$B$11),VLOOKUP($E134,Iekārtu_mērogošana!$C$131:$E$149,3,FALSE)*VLOOKUP($E134,Datu_ievade!$C$194:$E$212,3,FALSE),0)</f>
        <v>#DIV/0!</v>
      </c>
      <c r="Z134" s="166" t="e">
        <f>IF(OR($F$1=Saraksti!$B$10,$F$1=Saraksti!$B$11),VLOOKUP($E134,Iekārtu_mērogošana!$C$131:$E$149,3,FALSE)*VLOOKUP($E134,Datu_ievade!$C$194:$E$212,3,FALSE),0)</f>
        <v>#DIV/0!</v>
      </c>
      <c r="AA134" s="166" t="e">
        <f>IF(OR($F$1=Saraksti!$B$10,$F$1=Saraksti!$B$11),VLOOKUP($E134,Iekārtu_mērogošana!$C$131:$E$149,3,FALSE)*VLOOKUP($E134,Datu_ievade!$C$194:$E$212,3,FALSE),0)</f>
        <v>#DIV/0!</v>
      </c>
      <c r="AB134" s="166" t="e">
        <f>IF(OR($F$1=Saraksti!$B$10,$F$1=Saraksti!$B$11),VLOOKUP($E134,Iekārtu_mērogošana!$C$131:$E$149,3,FALSE)*VLOOKUP($E134,Datu_ievade!$C$194:$E$212,3,FALSE),0)</f>
        <v>#DIV/0!</v>
      </c>
      <c r="AC134" s="166" t="e">
        <f>IF(OR($F$1=Saraksti!$B$10,$F$1=Saraksti!$B$11),VLOOKUP($E134,Iekārtu_mērogošana!$C$131:$E$149,3,FALSE)*VLOOKUP($E134,Datu_ievade!$C$194:$E$212,3,FALSE),0)</f>
        <v>#DIV/0!</v>
      </c>
      <c r="AD134" s="166" t="e">
        <f>IF(OR($F$1=Saraksti!$B$10,$F$1=Saraksti!$B$11),VLOOKUP($E134,Iekārtu_mērogošana!$C$131:$E$149,3,FALSE)*VLOOKUP($E134,Datu_ievade!$C$194:$E$212,3,FALSE),0)</f>
        <v>#DIV/0!</v>
      </c>
      <c r="AE134" s="166" t="e">
        <f>IF(OR($F$1=Saraksti!$B$10,$F$1=Saraksti!$B$11),VLOOKUP($E134,Iekārtu_mērogošana!$C$131:$E$149,3,FALSE)*VLOOKUP($E134,Datu_ievade!$C$194:$E$212,3,FALSE),0)</f>
        <v>#DIV/0!</v>
      </c>
      <c r="AF134" s="166" t="e">
        <f>IF(OR($F$1=Saraksti!$B$10,$F$1=Saraksti!$B$11),VLOOKUP($E134,Iekārtu_mērogošana!$C$131:$E$149,3,FALSE)*VLOOKUP($E134,Datu_ievade!$C$194:$E$212,3,FALSE),0)</f>
        <v>#DIV/0!</v>
      </c>
      <c r="AG134" s="166" t="e">
        <f>IF(OR($F$1=Saraksti!$B$10,$F$1=Saraksti!$B$11),VLOOKUP($E134,Iekārtu_mērogošana!$C$131:$E$149,3,FALSE)*VLOOKUP($E134,Datu_ievade!$C$194:$E$212,3,FALSE),0)</f>
        <v>#DIV/0!</v>
      </c>
      <c r="AH134" s="166" t="e">
        <f>IF(OR($F$1=Saraksti!$B$10,$F$1=Saraksti!$B$11),VLOOKUP($E134,Iekārtu_mērogošana!$C$131:$E$149,3,FALSE)*VLOOKUP($E134,Datu_ievade!$C$194:$E$212,3,FALSE),0)</f>
        <v>#DIV/0!</v>
      </c>
      <c r="AI134" s="166" t="e">
        <f>IF(OR($F$1=Saraksti!$B$10,$F$1=Saraksti!$B$11),VLOOKUP($E134,Iekārtu_mērogošana!$C$131:$E$149,3,FALSE)*VLOOKUP($E134,Datu_ievade!$C$194:$E$212,3,FALSE),0)</f>
        <v>#DIV/0!</v>
      </c>
      <c r="AJ134" s="166" t="e">
        <f>IF(OR($F$1=Saraksti!$B$10,$F$1=Saraksti!$B$11),VLOOKUP($E134,Iekārtu_mērogošana!$C$131:$E$149,3,FALSE)*VLOOKUP($E134,Datu_ievade!$C$194:$E$212,3,FALSE),0)</f>
        <v>#DIV/0!</v>
      </c>
      <c r="AK134" s="166" t="e">
        <f>IF(OR($F$1=Saraksti!$B$10,$F$1=Saraksti!$B$11),VLOOKUP($E134,Iekārtu_mērogošana!$C$131:$E$149,3,FALSE)*VLOOKUP($E134,Datu_ievade!$C$194:$E$212,3,FALSE),0)</f>
        <v>#DIV/0!</v>
      </c>
      <c r="AL134" s="166" t="e">
        <f>IF(OR($F$1=Saraksti!$B$10,$F$1=Saraksti!$B$11),VLOOKUP($E134,Iekārtu_mērogošana!$C$131:$E$149,3,FALSE)*VLOOKUP($E134,Datu_ievade!$C$194:$E$212,3,FALSE),0)</f>
        <v>#DIV/0!</v>
      </c>
      <c r="AM134" s="166" t="e">
        <f>IF(OR($F$1=Saraksti!$B$10,$F$1=Saraksti!$B$11),VLOOKUP($E134,Iekārtu_mērogošana!$C$131:$E$149,3,FALSE)*VLOOKUP($E134,Datu_ievade!$C$194:$E$212,3,FALSE),0)</f>
        <v>#DIV/0!</v>
      </c>
      <c r="AN134" s="166" t="e">
        <f>IF(OR($F$1=Saraksti!$B$10,$F$1=Saraksti!$B$11),VLOOKUP($E134,Iekārtu_mērogošana!$C$131:$E$149,3,FALSE)*VLOOKUP($E134,Datu_ievade!$C$194:$E$212,3,FALSE),0)</f>
        <v>#DIV/0!</v>
      </c>
      <c r="AO134" s="166" t="e">
        <f>IF(OR($F$1=Saraksti!$B$10,$F$1=Saraksti!$B$11),VLOOKUP($E134,Iekārtu_mērogošana!$C$131:$E$149,3,FALSE)*VLOOKUP($E134,Datu_ievade!$C$194:$E$212,3,FALSE),0)</f>
        <v>#DIV/0!</v>
      </c>
      <c r="AP134" s="166" t="e">
        <f>IF(OR($F$1=Saraksti!$B$10,$F$1=Saraksti!$B$11),VLOOKUP($E134,Iekārtu_mērogošana!$C$131:$E$149,3,FALSE)*VLOOKUP($E134,Datu_ievade!$C$194:$E$212,3,FALSE),0)</f>
        <v>#DIV/0!</v>
      </c>
      <c r="AQ134" s="166" t="e">
        <f>IF(OR($F$1=Saraksti!$B$10,$F$1=Saraksti!$B$11),VLOOKUP($E134,Iekārtu_mērogošana!$C$131:$E$149,3,FALSE)*VLOOKUP($E134,Datu_ievade!$C$194:$E$212,3,FALSE),0)</f>
        <v>#DIV/0!</v>
      </c>
      <c r="AR134" s="166" t="e">
        <f>IF(OR($F$1=Saraksti!$B$10,$F$1=Saraksti!$B$11),VLOOKUP($E134,Iekārtu_mērogošana!$C$131:$E$149,3,FALSE)*VLOOKUP($E134,Datu_ievade!$C$194:$E$212,3,FALSE),0)</f>
        <v>#DIV/0!</v>
      </c>
      <c r="AS134" s="166" t="e">
        <f>IF(OR($F$1=Saraksti!$B$10,$F$1=Saraksti!$B$11),VLOOKUP($E134,Iekārtu_mērogošana!$C$131:$E$149,3,FALSE)*VLOOKUP($E134,Datu_ievade!$C$194:$E$212,3,FALSE),0)</f>
        <v>#DIV/0!</v>
      </c>
      <c r="AT134" s="166" t="e">
        <f>IF(OR($F$1=Saraksti!$B$10,$F$1=Saraksti!$B$11),VLOOKUP($E134,Iekārtu_mērogošana!$C$131:$E$149,3,FALSE)*VLOOKUP($E134,Datu_ievade!$C$194:$E$212,3,FALSE),0)</f>
        <v>#DIV/0!</v>
      </c>
      <c r="AU134" s="166" t="e">
        <f>IF(OR($F$1=Saraksti!$B$10,$F$1=Saraksti!$B$11),VLOOKUP($E134,Iekārtu_mērogošana!$C$131:$E$149,3,FALSE)*VLOOKUP($E134,Datu_ievade!$C$194:$E$212,3,FALSE),0)</f>
        <v>#DIV/0!</v>
      </c>
      <c r="AV134" s="166" t="e">
        <f>IF(OR($F$1=Saraksti!$B$10,$F$1=Saraksti!$B$11),VLOOKUP($E134,Iekārtu_mērogošana!$C$131:$E$149,3,FALSE)*VLOOKUP($E134,Datu_ievade!$C$194:$E$212,3,FALSE),0)</f>
        <v>#DIV/0!</v>
      </c>
      <c r="AW134" s="166" t="e">
        <f>IF(OR($F$1=Saraksti!$B$10,$F$1=Saraksti!$B$11),VLOOKUP($E134,Iekārtu_mērogošana!$C$131:$E$149,3,FALSE)*VLOOKUP($E134,Datu_ievade!$C$194:$E$212,3,FALSE),0)</f>
        <v>#DIV/0!</v>
      </c>
      <c r="AX134" s="166" t="e">
        <f>IF(OR($F$1=Saraksti!$B$10,$F$1=Saraksti!$B$11),VLOOKUP($E134,Iekārtu_mērogošana!$C$131:$E$149,3,FALSE)*VLOOKUP($E134,Datu_ievade!$C$194:$E$212,3,FALSE),0)</f>
        <v>#DIV/0!</v>
      </c>
      <c r="AY134" s="166" t="e">
        <f>IF(OR($F$1=Saraksti!$B$10,$F$1=Saraksti!$B$11),VLOOKUP($E134,Iekārtu_mērogošana!$C$131:$E$149,3,FALSE)*VLOOKUP($E134,Datu_ievade!$C$194:$E$212,3,FALSE),0)</f>
        <v>#DIV/0!</v>
      </c>
      <c r="AZ134" s="166" t="e">
        <f>IF(OR($F$1=Saraksti!$B$10,$F$1=Saraksti!$B$11),VLOOKUP($E134,Iekārtu_mērogošana!$C$131:$E$149,3,FALSE)*VLOOKUP($E134,Datu_ievade!$C$194:$E$212,3,FALSE),0)</f>
        <v>#DIV/0!</v>
      </c>
      <c r="BA134" s="166" t="e">
        <f>IF(OR($F$1=Saraksti!$B$10,$F$1=Saraksti!$B$11),VLOOKUP($E134,Iekārtu_mērogošana!$C$131:$E$149,3,FALSE)*VLOOKUP($E134,Datu_ievade!$C$194:$E$212,3,FALSE),0)</f>
        <v>#DIV/0!</v>
      </c>
      <c r="BB134" s="166" t="e">
        <f>IF(OR($F$1=Saraksti!$B$10,$F$1=Saraksti!$B$11),VLOOKUP($E134,Iekārtu_mērogošana!$C$131:$E$149,3,FALSE)*VLOOKUP($E134,Datu_ievade!$C$194:$E$212,3,FALSE),0)</f>
        <v>#DIV/0!</v>
      </c>
      <c r="BC134" s="166" t="e">
        <f>IF(OR($F$1=Saraksti!$B$10,$F$1=Saraksti!$B$11),VLOOKUP($E134,Iekārtu_mērogošana!$C$131:$E$149,3,FALSE)*VLOOKUP($E134,Datu_ievade!$C$194:$E$212,3,FALSE),0)</f>
        <v>#DIV/0!</v>
      </c>
      <c r="BD134" s="166" t="e">
        <f>IF(OR($F$1=Saraksti!$B$10,$F$1=Saraksti!$B$11),VLOOKUP($E134,Iekārtu_mērogošana!$C$131:$E$149,3,FALSE)*VLOOKUP($E134,Datu_ievade!$C$194:$E$212,3,FALSE),0)</f>
        <v>#DIV/0!</v>
      </c>
      <c r="BE134" s="166" t="e">
        <f>IF(OR($F$1=Saraksti!$B$10,$F$1=Saraksti!$B$11),VLOOKUP($E134,Iekārtu_mērogošana!$C$131:$E$149,3,FALSE)*VLOOKUP($E134,Datu_ievade!$C$194:$E$212,3,FALSE),0)</f>
        <v>#DIV/0!</v>
      </c>
      <c r="BF134" s="166" t="e">
        <f>IF(OR($F$1=Saraksti!$B$10,$F$1=Saraksti!$B$11),VLOOKUP($E134,Iekārtu_mērogošana!$C$131:$E$149,3,FALSE)*VLOOKUP($E134,Datu_ievade!$C$194:$E$212,3,FALSE),0)</f>
        <v>#DIV/0!</v>
      </c>
    </row>
    <row r="135" spans="1:58" s="105" customFormat="1">
      <c r="A135" s="161"/>
      <c r="D135" s="162"/>
      <c r="E135" s="105">
        <f>Datu_ievade!C203</f>
        <v>1000</v>
      </c>
      <c r="F135" s="240" t="s">
        <v>800</v>
      </c>
      <c r="G135" s="161" t="s">
        <v>1</v>
      </c>
      <c r="I135" s="166" t="e">
        <f>IF(OR($F$1=Saraksti!$B$10,$F$1=Saraksti!$B$11),VLOOKUP($E135,Iekārtu_mērogošana!$C$131:$E$149,3,FALSE)*VLOOKUP($E135,Datu_ievade!$C$194:$E$212,3,FALSE),0)</f>
        <v>#DIV/0!</v>
      </c>
      <c r="J135" s="166" t="e">
        <f>IF(OR($F$1=Saraksti!$B$10,$F$1=Saraksti!$B$11),VLOOKUP($E135,Iekārtu_mērogošana!$C$131:$E$149,3,FALSE)*VLOOKUP($E135,Datu_ievade!$C$194:$E$212,3,FALSE),0)</f>
        <v>#DIV/0!</v>
      </c>
      <c r="K135" s="166" t="e">
        <f>IF(OR($F$1=Saraksti!$B$10,$F$1=Saraksti!$B$11),VLOOKUP($E135,Iekārtu_mērogošana!$C$131:$E$149,3,FALSE)*VLOOKUP($E135,Datu_ievade!$C$194:$E$212,3,FALSE),0)</f>
        <v>#DIV/0!</v>
      </c>
      <c r="L135" s="166" t="e">
        <f>IF(OR($F$1=Saraksti!$B$10,$F$1=Saraksti!$B$11),VLOOKUP($E135,Iekārtu_mērogošana!$C$131:$E$149,3,FALSE)*VLOOKUP($E135,Datu_ievade!$C$194:$E$212,3,FALSE),0)</f>
        <v>#DIV/0!</v>
      </c>
      <c r="M135" s="166" t="e">
        <f>IF(OR($F$1=Saraksti!$B$10,$F$1=Saraksti!$B$11),VLOOKUP($E135,Iekārtu_mērogošana!$C$131:$E$149,3,FALSE)*VLOOKUP($E135,Datu_ievade!$C$194:$E$212,3,FALSE),0)</f>
        <v>#DIV/0!</v>
      </c>
      <c r="N135" s="166" t="e">
        <f>IF(OR($F$1=Saraksti!$B$10,$F$1=Saraksti!$B$11),VLOOKUP($E135,Iekārtu_mērogošana!$C$131:$E$149,3,FALSE)*VLOOKUP($E135,Datu_ievade!$C$194:$E$212,3,FALSE),0)</f>
        <v>#DIV/0!</v>
      </c>
      <c r="O135" s="166" t="e">
        <f>IF(OR($F$1=Saraksti!$B$10,$F$1=Saraksti!$B$11),VLOOKUP($E135,Iekārtu_mērogošana!$C$131:$E$149,3,FALSE)*VLOOKUP($E135,Datu_ievade!$C$194:$E$212,3,FALSE),0)</f>
        <v>#DIV/0!</v>
      </c>
      <c r="P135" s="166" t="e">
        <f>IF(OR($F$1=Saraksti!$B$10,$F$1=Saraksti!$B$11),VLOOKUP($E135,Iekārtu_mērogošana!$C$131:$E$149,3,FALSE)*VLOOKUP($E135,Datu_ievade!$C$194:$E$212,3,FALSE),0)</f>
        <v>#DIV/0!</v>
      </c>
      <c r="Q135" s="166" t="e">
        <f>IF(OR($F$1=Saraksti!$B$10,$F$1=Saraksti!$B$11),VLOOKUP($E135,Iekārtu_mērogošana!$C$131:$E$149,3,FALSE)*VLOOKUP($E135,Datu_ievade!$C$194:$E$212,3,FALSE),0)</f>
        <v>#DIV/0!</v>
      </c>
      <c r="R135" s="166" t="e">
        <f>IF(OR($F$1=Saraksti!$B$10,$F$1=Saraksti!$B$11),VLOOKUP($E135,Iekārtu_mērogošana!$C$131:$E$149,3,FALSE)*VLOOKUP($E135,Datu_ievade!$C$194:$E$212,3,FALSE),0)</f>
        <v>#DIV/0!</v>
      </c>
      <c r="S135" s="166" t="e">
        <f>IF(OR($F$1=Saraksti!$B$10,$F$1=Saraksti!$B$11),VLOOKUP($E135,Iekārtu_mērogošana!$C$131:$E$149,3,FALSE)*VLOOKUP($E135,Datu_ievade!$C$194:$E$212,3,FALSE),0)</f>
        <v>#DIV/0!</v>
      </c>
      <c r="T135" s="166" t="e">
        <f>IF(OR($F$1=Saraksti!$B$10,$F$1=Saraksti!$B$11),VLOOKUP($E135,Iekārtu_mērogošana!$C$131:$E$149,3,FALSE)*VLOOKUP($E135,Datu_ievade!$C$194:$E$212,3,FALSE),0)</f>
        <v>#DIV/0!</v>
      </c>
      <c r="U135" s="166" t="e">
        <f>IF(OR($F$1=Saraksti!$B$10,$F$1=Saraksti!$B$11),VLOOKUP($E135,Iekārtu_mērogošana!$C$131:$E$149,3,FALSE)*VLOOKUP($E135,Datu_ievade!$C$194:$E$212,3,FALSE),0)</f>
        <v>#DIV/0!</v>
      </c>
      <c r="V135" s="166" t="e">
        <f>IF(OR($F$1=Saraksti!$B$10,$F$1=Saraksti!$B$11),VLOOKUP($E135,Iekārtu_mērogošana!$C$131:$E$149,3,FALSE)*VLOOKUP($E135,Datu_ievade!$C$194:$E$212,3,FALSE),0)</f>
        <v>#DIV/0!</v>
      </c>
      <c r="W135" s="166" t="e">
        <f>IF(OR($F$1=Saraksti!$B$10,$F$1=Saraksti!$B$11),VLOOKUP($E135,Iekārtu_mērogošana!$C$131:$E$149,3,FALSE)*VLOOKUP($E135,Datu_ievade!$C$194:$E$212,3,FALSE),0)</f>
        <v>#DIV/0!</v>
      </c>
      <c r="X135" s="166" t="e">
        <f>IF(OR($F$1=Saraksti!$B$10,$F$1=Saraksti!$B$11),VLOOKUP($E135,Iekārtu_mērogošana!$C$131:$E$149,3,FALSE)*VLOOKUP($E135,Datu_ievade!$C$194:$E$212,3,FALSE),0)</f>
        <v>#DIV/0!</v>
      </c>
      <c r="Y135" s="166" t="e">
        <f>IF(OR($F$1=Saraksti!$B$10,$F$1=Saraksti!$B$11),VLOOKUP($E135,Iekārtu_mērogošana!$C$131:$E$149,3,FALSE)*VLOOKUP($E135,Datu_ievade!$C$194:$E$212,3,FALSE),0)</f>
        <v>#DIV/0!</v>
      </c>
      <c r="Z135" s="166" t="e">
        <f>IF(OR($F$1=Saraksti!$B$10,$F$1=Saraksti!$B$11),VLOOKUP($E135,Iekārtu_mērogošana!$C$131:$E$149,3,FALSE)*VLOOKUP($E135,Datu_ievade!$C$194:$E$212,3,FALSE),0)</f>
        <v>#DIV/0!</v>
      </c>
      <c r="AA135" s="166" t="e">
        <f>IF(OR($F$1=Saraksti!$B$10,$F$1=Saraksti!$B$11),VLOOKUP($E135,Iekārtu_mērogošana!$C$131:$E$149,3,FALSE)*VLOOKUP($E135,Datu_ievade!$C$194:$E$212,3,FALSE),0)</f>
        <v>#DIV/0!</v>
      </c>
      <c r="AB135" s="166" t="e">
        <f>IF(OR($F$1=Saraksti!$B$10,$F$1=Saraksti!$B$11),VLOOKUP($E135,Iekārtu_mērogošana!$C$131:$E$149,3,FALSE)*VLOOKUP($E135,Datu_ievade!$C$194:$E$212,3,FALSE),0)</f>
        <v>#DIV/0!</v>
      </c>
      <c r="AC135" s="166" t="e">
        <f>IF(OR($F$1=Saraksti!$B$10,$F$1=Saraksti!$B$11),VLOOKUP($E135,Iekārtu_mērogošana!$C$131:$E$149,3,FALSE)*VLOOKUP($E135,Datu_ievade!$C$194:$E$212,3,FALSE),0)</f>
        <v>#DIV/0!</v>
      </c>
      <c r="AD135" s="166" t="e">
        <f>IF(OR($F$1=Saraksti!$B$10,$F$1=Saraksti!$B$11),VLOOKUP($E135,Iekārtu_mērogošana!$C$131:$E$149,3,FALSE)*VLOOKUP($E135,Datu_ievade!$C$194:$E$212,3,FALSE),0)</f>
        <v>#DIV/0!</v>
      </c>
      <c r="AE135" s="166" t="e">
        <f>IF(OR($F$1=Saraksti!$B$10,$F$1=Saraksti!$B$11),VLOOKUP($E135,Iekārtu_mērogošana!$C$131:$E$149,3,FALSE)*VLOOKUP($E135,Datu_ievade!$C$194:$E$212,3,FALSE),0)</f>
        <v>#DIV/0!</v>
      </c>
      <c r="AF135" s="166" t="e">
        <f>IF(OR($F$1=Saraksti!$B$10,$F$1=Saraksti!$B$11),VLOOKUP($E135,Iekārtu_mērogošana!$C$131:$E$149,3,FALSE)*VLOOKUP($E135,Datu_ievade!$C$194:$E$212,3,FALSE),0)</f>
        <v>#DIV/0!</v>
      </c>
      <c r="AG135" s="166" t="e">
        <f>IF(OR($F$1=Saraksti!$B$10,$F$1=Saraksti!$B$11),VLOOKUP($E135,Iekārtu_mērogošana!$C$131:$E$149,3,FALSE)*VLOOKUP($E135,Datu_ievade!$C$194:$E$212,3,FALSE),0)</f>
        <v>#DIV/0!</v>
      </c>
      <c r="AH135" s="166" t="e">
        <f>IF(OR($F$1=Saraksti!$B$10,$F$1=Saraksti!$B$11),VLOOKUP($E135,Iekārtu_mērogošana!$C$131:$E$149,3,FALSE)*VLOOKUP($E135,Datu_ievade!$C$194:$E$212,3,FALSE),0)</f>
        <v>#DIV/0!</v>
      </c>
      <c r="AI135" s="166" t="e">
        <f>IF(OR($F$1=Saraksti!$B$10,$F$1=Saraksti!$B$11),VLOOKUP($E135,Iekārtu_mērogošana!$C$131:$E$149,3,FALSE)*VLOOKUP($E135,Datu_ievade!$C$194:$E$212,3,FALSE),0)</f>
        <v>#DIV/0!</v>
      </c>
      <c r="AJ135" s="166" t="e">
        <f>IF(OR($F$1=Saraksti!$B$10,$F$1=Saraksti!$B$11),VLOOKUP($E135,Iekārtu_mērogošana!$C$131:$E$149,3,FALSE)*VLOOKUP($E135,Datu_ievade!$C$194:$E$212,3,FALSE),0)</f>
        <v>#DIV/0!</v>
      </c>
      <c r="AK135" s="166" t="e">
        <f>IF(OR($F$1=Saraksti!$B$10,$F$1=Saraksti!$B$11),VLOOKUP($E135,Iekārtu_mērogošana!$C$131:$E$149,3,FALSE)*VLOOKUP($E135,Datu_ievade!$C$194:$E$212,3,FALSE),0)</f>
        <v>#DIV/0!</v>
      </c>
      <c r="AL135" s="166" t="e">
        <f>IF(OR($F$1=Saraksti!$B$10,$F$1=Saraksti!$B$11),VLOOKUP($E135,Iekārtu_mērogošana!$C$131:$E$149,3,FALSE)*VLOOKUP($E135,Datu_ievade!$C$194:$E$212,3,FALSE),0)</f>
        <v>#DIV/0!</v>
      </c>
      <c r="AM135" s="166" t="e">
        <f>IF(OR($F$1=Saraksti!$B$10,$F$1=Saraksti!$B$11),VLOOKUP($E135,Iekārtu_mērogošana!$C$131:$E$149,3,FALSE)*VLOOKUP($E135,Datu_ievade!$C$194:$E$212,3,FALSE),0)</f>
        <v>#DIV/0!</v>
      </c>
      <c r="AN135" s="166" t="e">
        <f>IF(OR($F$1=Saraksti!$B$10,$F$1=Saraksti!$B$11),VLOOKUP($E135,Iekārtu_mērogošana!$C$131:$E$149,3,FALSE)*VLOOKUP($E135,Datu_ievade!$C$194:$E$212,3,FALSE),0)</f>
        <v>#DIV/0!</v>
      </c>
      <c r="AO135" s="166" t="e">
        <f>IF(OR($F$1=Saraksti!$B$10,$F$1=Saraksti!$B$11),VLOOKUP($E135,Iekārtu_mērogošana!$C$131:$E$149,3,FALSE)*VLOOKUP($E135,Datu_ievade!$C$194:$E$212,3,FALSE),0)</f>
        <v>#DIV/0!</v>
      </c>
      <c r="AP135" s="166" t="e">
        <f>IF(OR($F$1=Saraksti!$B$10,$F$1=Saraksti!$B$11),VLOOKUP($E135,Iekārtu_mērogošana!$C$131:$E$149,3,FALSE)*VLOOKUP($E135,Datu_ievade!$C$194:$E$212,3,FALSE),0)</f>
        <v>#DIV/0!</v>
      </c>
      <c r="AQ135" s="166" t="e">
        <f>IF(OR($F$1=Saraksti!$B$10,$F$1=Saraksti!$B$11),VLOOKUP($E135,Iekārtu_mērogošana!$C$131:$E$149,3,FALSE)*VLOOKUP($E135,Datu_ievade!$C$194:$E$212,3,FALSE),0)</f>
        <v>#DIV/0!</v>
      </c>
      <c r="AR135" s="166" t="e">
        <f>IF(OR($F$1=Saraksti!$B$10,$F$1=Saraksti!$B$11),VLOOKUP($E135,Iekārtu_mērogošana!$C$131:$E$149,3,FALSE)*VLOOKUP($E135,Datu_ievade!$C$194:$E$212,3,FALSE),0)</f>
        <v>#DIV/0!</v>
      </c>
      <c r="AS135" s="166" t="e">
        <f>IF(OR($F$1=Saraksti!$B$10,$F$1=Saraksti!$B$11),VLOOKUP($E135,Iekārtu_mērogošana!$C$131:$E$149,3,FALSE)*VLOOKUP($E135,Datu_ievade!$C$194:$E$212,3,FALSE),0)</f>
        <v>#DIV/0!</v>
      </c>
      <c r="AT135" s="166" t="e">
        <f>IF(OR($F$1=Saraksti!$B$10,$F$1=Saraksti!$B$11),VLOOKUP($E135,Iekārtu_mērogošana!$C$131:$E$149,3,FALSE)*VLOOKUP($E135,Datu_ievade!$C$194:$E$212,3,FALSE),0)</f>
        <v>#DIV/0!</v>
      </c>
      <c r="AU135" s="166" t="e">
        <f>IF(OR($F$1=Saraksti!$B$10,$F$1=Saraksti!$B$11),VLOOKUP($E135,Iekārtu_mērogošana!$C$131:$E$149,3,FALSE)*VLOOKUP($E135,Datu_ievade!$C$194:$E$212,3,FALSE),0)</f>
        <v>#DIV/0!</v>
      </c>
      <c r="AV135" s="166" t="e">
        <f>IF(OR($F$1=Saraksti!$B$10,$F$1=Saraksti!$B$11),VLOOKUP($E135,Iekārtu_mērogošana!$C$131:$E$149,3,FALSE)*VLOOKUP($E135,Datu_ievade!$C$194:$E$212,3,FALSE),0)</f>
        <v>#DIV/0!</v>
      </c>
      <c r="AW135" s="166" t="e">
        <f>IF(OR($F$1=Saraksti!$B$10,$F$1=Saraksti!$B$11),VLOOKUP($E135,Iekārtu_mērogošana!$C$131:$E$149,3,FALSE)*VLOOKUP($E135,Datu_ievade!$C$194:$E$212,3,FALSE),0)</f>
        <v>#DIV/0!</v>
      </c>
      <c r="AX135" s="166" t="e">
        <f>IF(OR($F$1=Saraksti!$B$10,$F$1=Saraksti!$B$11),VLOOKUP($E135,Iekārtu_mērogošana!$C$131:$E$149,3,FALSE)*VLOOKUP($E135,Datu_ievade!$C$194:$E$212,3,FALSE),0)</f>
        <v>#DIV/0!</v>
      </c>
      <c r="AY135" s="166" t="e">
        <f>IF(OR($F$1=Saraksti!$B$10,$F$1=Saraksti!$B$11),VLOOKUP($E135,Iekārtu_mērogošana!$C$131:$E$149,3,FALSE)*VLOOKUP($E135,Datu_ievade!$C$194:$E$212,3,FALSE),0)</f>
        <v>#DIV/0!</v>
      </c>
      <c r="AZ135" s="166" t="e">
        <f>IF(OR($F$1=Saraksti!$B$10,$F$1=Saraksti!$B$11),VLOOKUP($E135,Iekārtu_mērogošana!$C$131:$E$149,3,FALSE)*VLOOKUP($E135,Datu_ievade!$C$194:$E$212,3,FALSE),0)</f>
        <v>#DIV/0!</v>
      </c>
      <c r="BA135" s="166" t="e">
        <f>IF(OR($F$1=Saraksti!$B$10,$F$1=Saraksti!$B$11),VLOOKUP($E135,Iekārtu_mērogošana!$C$131:$E$149,3,FALSE)*VLOOKUP($E135,Datu_ievade!$C$194:$E$212,3,FALSE),0)</f>
        <v>#DIV/0!</v>
      </c>
      <c r="BB135" s="166" t="e">
        <f>IF(OR($F$1=Saraksti!$B$10,$F$1=Saraksti!$B$11),VLOOKUP($E135,Iekārtu_mērogošana!$C$131:$E$149,3,FALSE)*VLOOKUP($E135,Datu_ievade!$C$194:$E$212,3,FALSE),0)</f>
        <v>#DIV/0!</v>
      </c>
      <c r="BC135" s="166" t="e">
        <f>IF(OR($F$1=Saraksti!$B$10,$F$1=Saraksti!$B$11),VLOOKUP($E135,Iekārtu_mērogošana!$C$131:$E$149,3,FALSE)*VLOOKUP($E135,Datu_ievade!$C$194:$E$212,3,FALSE),0)</f>
        <v>#DIV/0!</v>
      </c>
      <c r="BD135" s="166" t="e">
        <f>IF(OR($F$1=Saraksti!$B$10,$F$1=Saraksti!$B$11),VLOOKUP($E135,Iekārtu_mērogošana!$C$131:$E$149,3,FALSE)*VLOOKUP($E135,Datu_ievade!$C$194:$E$212,3,FALSE),0)</f>
        <v>#DIV/0!</v>
      </c>
      <c r="BE135" s="166" t="e">
        <f>IF(OR($F$1=Saraksti!$B$10,$F$1=Saraksti!$B$11),VLOOKUP($E135,Iekārtu_mērogošana!$C$131:$E$149,3,FALSE)*VLOOKUP($E135,Datu_ievade!$C$194:$E$212,3,FALSE),0)</f>
        <v>#DIV/0!</v>
      </c>
      <c r="BF135" s="166" t="e">
        <f>IF(OR($F$1=Saraksti!$B$10,$F$1=Saraksti!$B$11),VLOOKUP($E135,Iekārtu_mērogošana!$C$131:$E$149,3,FALSE)*VLOOKUP($E135,Datu_ievade!$C$194:$E$212,3,FALSE),0)</f>
        <v>#DIV/0!</v>
      </c>
    </row>
    <row r="136" spans="1:58" s="105" customFormat="1">
      <c r="A136" s="161"/>
      <c r="D136" s="162"/>
      <c r="E136" s="105">
        <f>Datu_ievade!C204</f>
        <v>900</v>
      </c>
      <c r="F136" s="240" t="s">
        <v>800</v>
      </c>
      <c r="G136" s="161" t="s">
        <v>1</v>
      </c>
      <c r="I136" s="166" t="e">
        <f>IF(OR($F$1=Saraksti!$B$10,$F$1=Saraksti!$B$11),VLOOKUP($E136,Iekārtu_mērogošana!$C$131:$E$149,3,FALSE)*VLOOKUP($E136,Datu_ievade!$C$194:$E$212,3,FALSE),0)</f>
        <v>#DIV/0!</v>
      </c>
      <c r="J136" s="166" t="e">
        <f>IF(OR($F$1=Saraksti!$B$10,$F$1=Saraksti!$B$11),VLOOKUP($E136,Iekārtu_mērogošana!$C$131:$E$149,3,FALSE)*VLOOKUP($E136,Datu_ievade!$C$194:$E$212,3,FALSE),0)</f>
        <v>#DIV/0!</v>
      </c>
      <c r="K136" s="166" t="e">
        <f>IF(OR($F$1=Saraksti!$B$10,$F$1=Saraksti!$B$11),VLOOKUP($E136,Iekārtu_mērogošana!$C$131:$E$149,3,FALSE)*VLOOKUP($E136,Datu_ievade!$C$194:$E$212,3,FALSE),0)</f>
        <v>#DIV/0!</v>
      </c>
      <c r="L136" s="166" t="e">
        <f>IF(OR($F$1=Saraksti!$B$10,$F$1=Saraksti!$B$11),VLOOKUP($E136,Iekārtu_mērogošana!$C$131:$E$149,3,FALSE)*VLOOKUP($E136,Datu_ievade!$C$194:$E$212,3,FALSE),0)</f>
        <v>#DIV/0!</v>
      </c>
      <c r="M136" s="166" t="e">
        <f>IF(OR($F$1=Saraksti!$B$10,$F$1=Saraksti!$B$11),VLOOKUP($E136,Iekārtu_mērogošana!$C$131:$E$149,3,FALSE)*VLOOKUP($E136,Datu_ievade!$C$194:$E$212,3,FALSE),0)</f>
        <v>#DIV/0!</v>
      </c>
      <c r="N136" s="166" t="e">
        <f>IF(OR($F$1=Saraksti!$B$10,$F$1=Saraksti!$B$11),VLOOKUP($E136,Iekārtu_mērogošana!$C$131:$E$149,3,FALSE)*VLOOKUP($E136,Datu_ievade!$C$194:$E$212,3,FALSE),0)</f>
        <v>#DIV/0!</v>
      </c>
      <c r="O136" s="166" t="e">
        <f>IF(OR($F$1=Saraksti!$B$10,$F$1=Saraksti!$B$11),VLOOKUP($E136,Iekārtu_mērogošana!$C$131:$E$149,3,FALSE)*VLOOKUP($E136,Datu_ievade!$C$194:$E$212,3,FALSE),0)</f>
        <v>#DIV/0!</v>
      </c>
      <c r="P136" s="166" t="e">
        <f>IF(OR($F$1=Saraksti!$B$10,$F$1=Saraksti!$B$11),VLOOKUP($E136,Iekārtu_mērogošana!$C$131:$E$149,3,FALSE)*VLOOKUP($E136,Datu_ievade!$C$194:$E$212,3,FALSE),0)</f>
        <v>#DIV/0!</v>
      </c>
      <c r="Q136" s="166" t="e">
        <f>IF(OR($F$1=Saraksti!$B$10,$F$1=Saraksti!$B$11),VLOOKUP($E136,Iekārtu_mērogošana!$C$131:$E$149,3,FALSE)*VLOOKUP($E136,Datu_ievade!$C$194:$E$212,3,FALSE),0)</f>
        <v>#DIV/0!</v>
      </c>
      <c r="R136" s="166" t="e">
        <f>IF(OR($F$1=Saraksti!$B$10,$F$1=Saraksti!$B$11),VLOOKUP($E136,Iekārtu_mērogošana!$C$131:$E$149,3,FALSE)*VLOOKUP($E136,Datu_ievade!$C$194:$E$212,3,FALSE),0)</f>
        <v>#DIV/0!</v>
      </c>
      <c r="S136" s="166" t="e">
        <f>IF(OR($F$1=Saraksti!$B$10,$F$1=Saraksti!$B$11),VLOOKUP($E136,Iekārtu_mērogošana!$C$131:$E$149,3,FALSE)*VLOOKUP($E136,Datu_ievade!$C$194:$E$212,3,FALSE),0)</f>
        <v>#DIV/0!</v>
      </c>
      <c r="T136" s="166" t="e">
        <f>IF(OR($F$1=Saraksti!$B$10,$F$1=Saraksti!$B$11),VLOOKUP($E136,Iekārtu_mērogošana!$C$131:$E$149,3,FALSE)*VLOOKUP($E136,Datu_ievade!$C$194:$E$212,3,FALSE),0)</f>
        <v>#DIV/0!</v>
      </c>
      <c r="U136" s="166" t="e">
        <f>IF(OR($F$1=Saraksti!$B$10,$F$1=Saraksti!$B$11),VLOOKUP($E136,Iekārtu_mērogošana!$C$131:$E$149,3,FALSE)*VLOOKUP($E136,Datu_ievade!$C$194:$E$212,3,FALSE),0)</f>
        <v>#DIV/0!</v>
      </c>
      <c r="V136" s="166" t="e">
        <f>IF(OR($F$1=Saraksti!$B$10,$F$1=Saraksti!$B$11),VLOOKUP($E136,Iekārtu_mērogošana!$C$131:$E$149,3,FALSE)*VLOOKUP($E136,Datu_ievade!$C$194:$E$212,3,FALSE),0)</f>
        <v>#DIV/0!</v>
      </c>
      <c r="W136" s="166" t="e">
        <f>IF(OR($F$1=Saraksti!$B$10,$F$1=Saraksti!$B$11),VLOOKUP($E136,Iekārtu_mērogošana!$C$131:$E$149,3,FALSE)*VLOOKUP($E136,Datu_ievade!$C$194:$E$212,3,FALSE),0)</f>
        <v>#DIV/0!</v>
      </c>
      <c r="X136" s="166" t="e">
        <f>IF(OR($F$1=Saraksti!$B$10,$F$1=Saraksti!$B$11),VLOOKUP($E136,Iekārtu_mērogošana!$C$131:$E$149,3,FALSE)*VLOOKUP($E136,Datu_ievade!$C$194:$E$212,3,FALSE),0)</f>
        <v>#DIV/0!</v>
      </c>
      <c r="Y136" s="166" t="e">
        <f>IF(OR($F$1=Saraksti!$B$10,$F$1=Saraksti!$B$11),VLOOKUP($E136,Iekārtu_mērogošana!$C$131:$E$149,3,FALSE)*VLOOKUP($E136,Datu_ievade!$C$194:$E$212,3,FALSE),0)</f>
        <v>#DIV/0!</v>
      </c>
      <c r="Z136" s="166" t="e">
        <f>IF(OR($F$1=Saraksti!$B$10,$F$1=Saraksti!$B$11),VLOOKUP($E136,Iekārtu_mērogošana!$C$131:$E$149,3,FALSE)*VLOOKUP($E136,Datu_ievade!$C$194:$E$212,3,FALSE),0)</f>
        <v>#DIV/0!</v>
      </c>
      <c r="AA136" s="166" t="e">
        <f>IF(OR($F$1=Saraksti!$B$10,$F$1=Saraksti!$B$11),VLOOKUP($E136,Iekārtu_mērogošana!$C$131:$E$149,3,FALSE)*VLOOKUP($E136,Datu_ievade!$C$194:$E$212,3,FALSE),0)</f>
        <v>#DIV/0!</v>
      </c>
      <c r="AB136" s="166" t="e">
        <f>IF(OR($F$1=Saraksti!$B$10,$F$1=Saraksti!$B$11),VLOOKUP($E136,Iekārtu_mērogošana!$C$131:$E$149,3,FALSE)*VLOOKUP($E136,Datu_ievade!$C$194:$E$212,3,FALSE),0)</f>
        <v>#DIV/0!</v>
      </c>
      <c r="AC136" s="166" t="e">
        <f>IF(OR($F$1=Saraksti!$B$10,$F$1=Saraksti!$B$11),VLOOKUP($E136,Iekārtu_mērogošana!$C$131:$E$149,3,FALSE)*VLOOKUP($E136,Datu_ievade!$C$194:$E$212,3,FALSE),0)</f>
        <v>#DIV/0!</v>
      </c>
      <c r="AD136" s="166" t="e">
        <f>IF(OR($F$1=Saraksti!$B$10,$F$1=Saraksti!$B$11),VLOOKUP($E136,Iekārtu_mērogošana!$C$131:$E$149,3,FALSE)*VLOOKUP($E136,Datu_ievade!$C$194:$E$212,3,FALSE),0)</f>
        <v>#DIV/0!</v>
      </c>
      <c r="AE136" s="166" t="e">
        <f>IF(OR($F$1=Saraksti!$B$10,$F$1=Saraksti!$B$11),VLOOKUP($E136,Iekārtu_mērogošana!$C$131:$E$149,3,FALSE)*VLOOKUP($E136,Datu_ievade!$C$194:$E$212,3,FALSE),0)</f>
        <v>#DIV/0!</v>
      </c>
      <c r="AF136" s="166" t="e">
        <f>IF(OR($F$1=Saraksti!$B$10,$F$1=Saraksti!$B$11),VLOOKUP($E136,Iekārtu_mērogošana!$C$131:$E$149,3,FALSE)*VLOOKUP($E136,Datu_ievade!$C$194:$E$212,3,FALSE),0)</f>
        <v>#DIV/0!</v>
      </c>
      <c r="AG136" s="166" t="e">
        <f>IF(OR($F$1=Saraksti!$B$10,$F$1=Saraksti!$B$11),VLOOKUP($E136,Iekārtu_mērogošana!$C$131:$E$149,3,FALSE)*VLOOKUP($E136,Datu_ievade!$C$194:$E$212,3,FALSE),0)</f>
        <v>#DIV/0!</v>
      </c>
      <c r="AH136" s="166" t="e">
        <f>IF(OR($F$1=Saraksti!$B$10,$F$1=Saraksti!$B$11),VLOOKUP($E136,Iekārtu_mērogošana!$C$131:$E$149,3,FALSE)*VLOOKUP($E136,Datu_ievade!$C$194:$E$212,3,FALSE),0)</f>
        <v>#DIV/0!</v>
      </c>
      <c r="AI136" s="166" t="e">
        <f>IF(OR($F$1=Saraksti!$B$10,$F$1=Saraksti!$B$11),VLOOKUP($E136,Iekārtu_mērogošana!$C$131:$E$149,3,FALSE)*VLOOKUP($E136,Datu_ievade!$C$194:$E$212,3,FALSE),0)</f>
        <v>#DIV/0!</v>
      </c>
      <c r="AJ136" s="166" t="e">
        <f>IF(OR($F$1=Saraksti!$B$10,$F$1=Saraksti!$B$11),VLOOKUP($E136,Iekārtu_mērogošana!$C$131:$E$149,3,FALSE)*VLOOKUP($E136,Datu_ievade!$C$194:$E$212,3,FALSE),0)</f>
        <v>#DIV/0!</v>
      </c>
      <c r="AK136" s="166" t="e">
        <f>IF(OR($F$1=Saraksti!$B$10,$F$1=Saraksti!$B$11),VLOOKUP($E136,Iekārtu_mērogošana!$C$131:$E$149,3,FALSE)*VLOOKUP($E136,Datu_ievade!$C$194:$E$212,3,FALSE),0)</f>
        <v>#DIV/0!</v>
      </c>
      <c r="AL136" s="166" t="e">
        <f>IF(OR($F$1=Saraksti!$B$10,$F$1=Saraksti!$B$11),VLOOKUP($E136,Iekārtu_mērogošana!$C$131:$E$149,3,FALSE)*VLOOKUP($E136,Datu_ievade!$C$194:$E$212,3,FALSE),0)</f>
        <v>#DIV/0!</v>
      </c>
      <c r="AM136" s="166" t="e">
        <f>IF(OR($F$1=Saraksti!$B$10,$F$1=Saraksti!$B$11),VLOOKUP($E136,Iekārtu_mērogošana!$C$131:$E$149,3,FALSE)*VLOOKUP($E136,Datu_ievade!$C$194:$E$212,3,FALSE),0)</f>
        <v>#DIV/0!</v>
      </c>
      <c r="AN136" s="166" t="e">
        <f>IF(OR($F$1=Saraksti!$B$10,$F$1=Saraksti!$B$11),VLOOKUP($E136,Iekārtu_mērogošana!$C$131:$E$149,3,FALSE)*VLOOKUP($E136,Datu_ievade!$C$194:$E$212,3,FALSE),0)</f>
        <v>#DIV/0!</v>
      </c>
      <c r="AO136" s="166" t="e">
        <f>IF(OR($F$1=Saraksti!$B$10,$F$1=Saraksti!$B$11),VLOOKUP($E136,Iekārtu_mērogošana!$C$131:$E$149,3,FALSE)*VLOOKUP($E136,Datu_ievade!$C$194:$E$212,3,FALSE),0)</f>
        <v>#DIV/0!</v>
      </c>
      <c r="AP136" s="166" t="e">
        <f>IF(OR($F$1=Saraksti!$B$10,$F$1=Saraksti!$B$11),VLOOKUP($E136,Iekārtu_mērogošana!$C$131:$E$149,3,FALSE)*VLOOKUP($E136,Datu_ievade!$C$194:$E$212,3,FALSE),0)</f>
        <v>#DIV/0!</v>
      </c>
      <c r="AQ136" s="166" t="e">
        <f>IF(OR($F$1=Saraksti!$B$10,$F$1=Saraksti!$B$11),VLOOKUP($E136,Iekārtu_mērogošana!$C$131:$E$149,3,FALSE)*VLOOKUP($E136,Datu_ievade!$C$194:$E$212,3,FALSE),0)</f>
        <v>#DIV/0!</v>
      </c>
      <c r="AR136" s="166" t="e">
        <f>IF(OR($F$1=Saraksti!$B$10,$F$1=Saraksti!$B$11),VLOOKUP($E136,Iekārtu_mērogošana!$C$131:$E$149,3,FALSE)*VLOOKUP($E136,Datu_ievade!$C$194:$E$212,3,FALSE),0)</f>
        <v>#DIV/0!</v>
      </c>
      <c r="AS136" s="166" t="e">
        <f>IF(OR($F$1=Saraksti!$B$10,$F$1=Saraksti!$B$11),VLOOKUP($E136,Iekārtu_mērogošana!$C$131:$E$149,3,FALSE)*VLOOKUP($E136,Datu_ievade!$C$194:$E$212,3,FALSE),0)</f>
        <v>#DIV/0!</v>
      </c>
      <c r="AT136" s="166" t="e">
        <f>IF(OR($F$1=Saraksti!$B$10,$F$1=Saraksti!$B$11),VLOOKUP($E136,Iekārtu_mērogošana!$C$131:$E$149,3,FALSE)*VLOOKUP($E136,Datu_ievade!$C$194:$E$212,3,FALSE),0)</f>
        <v>#DIV/0!</v>
      </c>
      <c r="AU136" s="166" t="e">
        <f>IF(OR($F$1=Saraksti!$B$10,$F$1=Saraksti!$B$11),VLOOKUP($E136,Iekārtu_mērogošana!$C$131:$E$149,3,FALSE)*VLOOKUP($E136,Datu_ievade!$C$194:$E$212,3,FALSE),0)</f>
        <v>#DIV/0!</v>
      </c>
      <c r="AV136" s="166" t="e">
        <f>IF(OR($F$1=Saraksti!$B$10,$F$1=Saraksti!$B$11),VLOOKUP($E136,Iekārtu_mērogošana!$C$131:$E$149,3,FALSE)*VLOOKUP($E136,Datu_ievade!$C$194:$E$212,3,FALSE),0)</f>
        <v>#DIV/0!</v>
      </c>
      <c r="AW136" s="166" t="e">
        <f>IF(OR($F$1=Saraksti!$B$10,$F$1=Saraksti!$B$11),VLOOKUP($E136,Iekārtu_mērogošana!$C$131:$E$149,3,FALSE)*VLOOKUP($E136,Datu_ievade!$C$194:$E$212,3,FALSE),0)</f>
        <v>#DIV/0!</v>
      </c>
      <c r="AX136" s="166" t="e">
        <f>IF(OR($F$1=Saraksti!$B$10,$F$1=Saraksti!$B$11),VLOOKUP($E136,Iekārtu_mērogošana!$C$131:$E$149,3,FALSE)*VLOOKUP($E136,Datu_ievade!$C$194:$E$212,3,FALSE),0)</f>
        <v>#DIV/0!</v>
      </c>
      <c r="AY136" s="166" t="e">
        <f>IF(OR($F$1=Saraksti!$B$10,$F$1=Saraksti!$B$11),VLOOKUP($E136,Iekārtu_mērogošana!$C$131:$E$149,3,FALSE)*VLOOKUP($E136,Datu_ievade!$C$194:$E$212,3,FALSE),0)</f>
        <v>#DIV/0!</v>
      </c>
      <c r="AZ136" s="166" t="e">
        <f>IF(OR($F$1=Saraksti!$B$10,$F$1=Saraksti!$B$11),VLOOKUP($E136,Iekārtu_mērogošana!$C$131:$E$149,3,FALSE)*VLOOKUP($E136,Datu_ievade!$C$194:$E$212,3,FALSE),0)</f>
        <v>#DIV/0!</v>
      </c>
      <c r="BA136" s="166" t="e">
        <f>IF(OR($F$1=Saraksti!$B$10,$F$1=Saraksti!$B$11),VLOOKUP($E136,Iekārtu_mērogošana!$C$131:$E$149,3,FALSE)*VLOOKUP($E136,Datu_ievade!$C$194:$E$212,3,FALSE),0)</f>
        <v>#DIV/0!</v>
      </c>
      <c r="BB136" s="166" t="e">
        <f>IF(OR($F$1=Saraksti!$B$10,$F$1=Saraksti!$B$11),VLOOKUP($E136,Iekārtu_mērogošana!$C$131:$E$149,3,FALSE)*VLOOKUP($E136,Datu_ievade!$C$194:$E$212,3,FALSE),0)</f>
        <v>#DIV/0!</v>
      </c>
      <c r="BC136" s="166" t="e">
        <f>IF(OR($F$1=Saraksti!$B$10,$F$1=Saraksti!$B$11),VLOOKUP($E136,Iekārtu_mērogošana!$C$131:$E$149,3,FALSE)*VLOOKUP($E136,Datu_ievade!$C$194:$E$212,3,FALSE),0)</f>
        <v>#DIV/0!</v>
      </c>
      <c r="BD136" s="166" t="e">
        <f>IF(OR($F$1=Saraksti!$B$10,$F$1=Saraksti!$B$11),VLOOKUP($E136,Iekārtu_mērogošana!$C$131:$E$149,3,FALSE)*VLOOKUP($E136,Datu_ievade!$C$194:$E$212,3,FALSE),0)</f>
        <v>#DIV/0!</v>
      </c>
      <c r="BE136" s="166" t="e">
        <f>IF(OR($F$1=Saraksti!$B$10,$F$1=Saraksti!$B$11),VLOOKUP($E136,Iekārtu_mērogošana!$C$131:$E$149,3,FALSE)*VLOOKUP($E136,Datu_ievade!$C$194:$E$212,3,FALSE),0)</f>
        <v>#DIV/0!</v>
      </c>
      <c r="BF136" s="166" t="e">
        <f>IF(OR($F$1=Saraksti!$B$10,$F$1=Saraksti!$B$11),VLOOKUP($E136,Iekārtu_mērogošana!$C$131:$E$149,3,FALSE)*VLOOKUP($E136,Datu_ievade!$C$194:$E$212,3,FALSE),0)</f>
        <v>#DIV/0!</v>
      </c>
    </row>
    <row r="137" spans="1:58" s="105" customFormat="1">
      <c r="A137" s="161"/>
      <c r="D137" s="162"/>
      <c r="E137" s="105">
        <f>Datu_ievade!C205</f>
        <v>800</v>
      </c>
      <c r="F137" s="240" t="s">
        <v>800</v>
      </c>
      <c r="G137" s="161" t="s">
        <v>1</v>
      </c>
      <c r="I137" s="166" t="e">
        <f>IF(OR($F$1=Saraksti!$B$10,$F$1=Saraksti!$B$11),VLOOKUP($E137,Iekārtu_mērogošana!$C$131:$E$149,3,FALSE)*VLOOKUP($E137,Datu_ievade!$C$194:$E$212,3,FALSE),0)</f>
        <v>#DIV/0!</v>
      </c>
      <c r="J137" s="166" t="e">
        <f>IF(OR($F$1=Saraksti!$B$10,$F$1=Saraksti!$B$11),VLOOKUP($E137,Iekārtu_mērogošana!$C$131:$E$149,3,FALSE)*VLOOKUP($E137,Datu_ievade!$C$194:$E$212,3,FALSE),0)</f>
        <v>#DIV/0!</v>
      </c>
      <c r="K137" s="166" t="e">
        <f>IF(OR($F$1=Saraksti!$B$10,$F$1=Saraksti!$B$11),VLOOKUP($E137,Iekārtu_mērogošana!$C$131:$E$149,3,FALSE)*VLOOKUP($E137,Datu_ievade!$C$194:$E$212,3,FALSE),0)</f>
        <v>#DIV/0!</v>
      </c>
      <c r="L137" s="166" t="e">
        <f>IF(OR($F$1=Saraksti!$B$10,$F$1=Saraksti!$B$11),VLOOKUP($E137,Iekārtu_mērogošana!$C$131:$E$149,3,FALSE)*VLOOKUP($E137,Datu_ievade!$C$194:$E$212,3,FALSE),0)</f>
        <v>#DIV/0!</v>
      </c>
      <c r="M137" s="166" t="e">
        <f>IF(OR($F$1=Saraksti!$B$10,$F$1=Saraksti!$B$11),VLOOKUP($E137,Iekārtu_mērogošana!$C$131:$E$149,3,FALSE)*VLOOKUP($E137,Datu_ievade!$C$194:$E$212,3,FALSE),0)</f>
        <v>#DIV/0!</v>
      </c>
      <c r="N137" s="166" t="e">
        <f>IF(OR($F$1=Saraksti!$B$10,$F$1=Saraksti!$B$11),VLOOKUP($E137,Iekārtu_mērogošana!$C$131:$E$149,3,FALSE)*VLOOKUP($E137,Datu_ievade!$C$194:$E$212,3,FALSE),0)</f>
        <v>#DIV/0!</v>
      </c>
      <c r="O137" s="166" t="e">
        <f>IF(OR($F$1=Saraksti!$B$10,$F$1=Saraksti!$B$11),VLOOKUP($E137,Iekārtu_mērogošana!$C$131:$E$149,3,FALSE)*VLOOKUP($E137,Datu_ievade!$C$194:$E$212,3,FALSE),0)</f>
        <v>#DIV/0!</v>
      </c>
      <c r="P137" s="166" t="e">
        <f>IF(OR($F$1=Saraksti!$B$10,$F$1=Saraksti!$B$11),VLOOKUP($E137,Iekārtu_mērogošana!$C$131:$E$149,3,FALSE)*VLOOKUP($E137,Datu_ievade!$C$194:$E$212,3,FALSE),0)</f>
        <v>#DIV/0!</v>
      </c>
      <c r="Q137" s="166" t="e">
        <f>IF(OR($F$1=Saraksti!$B$10,$F$1=Saraksti!$B$11),VLOOKUP($E137,Iekārtu_mērogošana!$C$131:$E$149,3,FALSE)*VLOOKUP($E137,Datu_ievade!$C$194:$E$212,3,FALSE),0)</f>
        <v>#DIV/0!</v>
      </c>
      <c r="R137" s="166" t="e">
        <f>IF(OR($F$1=Saraksti!$B$10,$F$1=Saraksti!$B$11),VLOOKUP($E137,Iekārtu_mērogošana!$C$131:$E$149,3,FALSE)*VLOOKUP($E137,Datu_ievade!$C$194:$E$212,3,FALSE),0)</f>
        <v>#DIV/0!</v>
      </c>
      <c r="S137" s="166" t="e">
        <f>IF(OR($F$1=Saraksti!$B$10,$F$1=Saraksti!$B$11),VLOOKUP($E137,Iekārtu_mērogošana!$C$131:$E$149,3,FALSE)*VLOOKUP($E137,Datu_ievade!$C$194:$E$212,3,FALSE),0)</f>
        <v>#DIV/0!</v>
      </c>
      <c r="T137" s="166" t="e">
        <f>IF(OR($F$1=Saraksti!$B$10,$F$1=Saraksti!$B$11),VLOOKUP($E137,Iekārtu_mērogošana!$C$131:$E$149,3,FALSE)*VLOOKUP($E137,Datu_ievade!$C$194:$E$212,3,FALSE),0)</f>
        <v>#DIV/0!</v>
      </c>
      <c r="U137" s="166" t="e">
        <f>IF(OR($F$1=Saraksti!$B$10,$F$1=Saraksti!$B$11),VLOOKUP($E137,Iekārtu_mērogošana!$C$131:$E$149,3,FALSE)*VLOOKUP($E137,Datu_ievade!$C$194:$E$212,3,FALSE),0)</f>
        <v>#DIV/0!</v>
      </c>
      <c r="V137" s="166" t="e">
        <f>IF(OR($F$1=Saraksti!$B$10,$F$1=Saraksti!$B$11),VLOOKUP($E137,Iekārtu_mērogošana!$C$131:$E$149,3,FALSE)*VLOOKUP($E137,Datu_ievade!$C$194:$E$212,3,FALSE),0)</f>
        <v>#DIV/0!</v>
      </c>
      <c r="W137" s="166" t="e">
        <f>IF(OR($F$1=Saraksti!$B$10,$F$1=Saraksti!$B$11),VLOOKUP($E137,Iekārtu_mērogošana!$C$131:$E$149,3,FALSE)*VLOOKUP($E137,Datu_ievade!$C$194:$E$212,3,FALSE),0)</f>
        <v>#DIV/0!</v>
      </c>
      <c r="X137" s="166" t="e">
        <f>IF(OR($F$1=Saraksti!$B$10,$F$1=Saraksti!$B$11),VLOOKUP($E137,Iekārtu_mērogošana!$C$131:$E$149,3,FALSE)*VLOOKUP($E137,Datu_ievade!$C$194:$E$212,3,FALSE),0)</f>
        <v>#DIV/0!</v>
      </c>
      <c r="Y137" s="166" t="e">
        <f>IF(OR($F$1=Saraksti!$B$10,$F$1=Saraksti!$B$11),VLOOKUP($E137,Iekārtu_mērogošana!$C$131:$E$149,3,FALSE)*VLOOKUP($E137,Datu_ievade!$C$194:$E$212,3,FALSE),0)</f>
        <v>#DIV/0!</v>
      </c>
      <c r="Z137" s="166" t="e">
        <f>IF(OR($F$1=Saraksti!$B$10,$F$1=Saraksti!$B$11),VLOOKUP($E137,Iekārtu_mērogošana!$C$131:$E$149,3,FALSE)*VLOOKUP($E137,Datu_ievade!$C$194:$E$212,3,FALSE),0)</f>
        <v>#DIV/0!</v>
      </c>
      <c r="AA137" s="166" t="e">
        <f>IF(OR($F$1=Saraksti!$B$10,$F$1=Saraksti!$B$11),VLOOKUP($E137,Iekārtu_mērogošana!$C$131:$E$149,3,FALSE)*VLOOKUP($E137,Datu_ievade!$C$194:$E$212,3,FALSE),0)</f>
        <v>#DIV/0!</v>
      </c>
      <c r="AB137" s="166" t="e">
        <f>IF(OR($F$1=Saraksti!$B$10,$F$1=Saraksti!$B$11),VLOOKUP($E137,Iekārtu_mērogošana!$C$131:$E$149,3,FALSE)*VLOOKUP($E137,Datu_ievade!$C$194:$E$212,3,FALSE),0)</f>
        <v>#DIV/0!</v>
      </c>
      <c r="AC137" s="166" t="e">
        <f>IF(OR($F$1=Saraksti!$B$10,$F$1=Saraksti!$B$11),VLOOKUP($E137,Iekārtu_mērogošana!$C$131:$E$149,3,FALSE)*VLOOKUP($E137,Datu_ievade!$C$194:$E$212,3,FALSE),0)</f>
        <v>#DIV/0!</v>
      </c>
      <c r="AD137" s="166" t="e">
        <f>IF(OR($F$1=Saraksti!$B$10,$F$1=Saraksti!$B$11),VLOOKUP($E137,Iekārtu_mērogošana!$C$131:$E$149,3,FALSE)*VLOOKUP($E137,Datu_ievade!$C$194:$E$212,3,FALSE),0)</f>
        <v>#DIV/0!</v>
      </c>
      <c r="AE137" s="166" t="e">
        <f>IF(OR($F$1=Saraksti!$B$10,$F$1=Saraksti!$B$11),VLOOKUP($E137,Iekārtu_mērogošana!$C$131:$E$149,3,FALSE)*VLOOKUP($E137,Datu_ievade!$C$194:$E$212,3,FALSE),0)</f>
        <v>#DIV/0!</v>
      </c>
      <c r="AF137" s="166" t="e">
        <f>IF(OR($F$1=Saraksti!$B$10,$F$1=Saraksti!$B$11),VLOOKUP($E137,Iekārtu_mērogošana!$C$131:$E$149,3,FALSE)*VLOOKUP($E137,Datu_ievade!$C$194:$E$212,3,FALSE),0)</f>
        <v>#DIV/0!</v>
      </c>
      <c r="AG137" s="166" t="e">
        <f>IF(OR($F$1=Saraksti!$B$10,$F$1=Saraksti!$B$11),VLOOKUP($E137,Iekārtu_mērogošana!$C$131:$E$149,3,FALSE)*VLOOKUP($E137,Datu_ievade!$C$194:$E$212,3,FALSE),0)</f>
        <v>#DIV/0!</v>
      </c>
      <c r="AH137" s="166" t="e">
        <f>IF(OR($F$1=Saraksti!$B$10,$F$1=Saraksti!$B$11),VLOOKUP($E137,Iekārtu_mērogošana!$C$131:$E$149,3,FALSE)*VLOOKUP($E137,Datu_ievade!$C$194:$E$212,3,FALSE),0)</f>
        <v>#DIV/0!</v>
      </c>
      <c r="AI137" s="166" t="e">
        <f>IF(OR($F$1=Saraksti!$B$10,$F$1=Saraksti!$B$11),VLOOKUP($E137,Iekārtu_mērogošana!$C$131:$E$149,3,FALSE)*VLOOKUP($E137,Datu_ievade!$C$194:$E$212,3,FALSE),0)</f>
        <v>#DIV/0!</v>
      </c>
      <c r="AJ137" s="166" t="e">
        <f>IF(OR($F$1=Saraksti!$B$10,$F$1=Saraksti!$B$11),VLOOKUP($E137,Iekārtu_mērogošana!$C$131:$E$149,3,FALSE)*VLOOKUP($E137,Datu_ievade!$C$194:$E$212,3,FALSE),0)</f>
        <v>#DIV/0!</v>
      </c>
      <c r="AK137" s="166" t="e">
        <f>IF(OR($F$1=Saraksti!$B$10,$F$1=Saraksti!$B$11),VLOOKUP($E137,Iekārtu_mērogošana!$C$131:$E$149,3,FALSE)*VLOOKUP($E137,Datu_ievade!$C$194:$E$212,3,FALSE),0)</f>
        <v>#DIV/0!</v>
      </c>
      <c r="AL137" s="166" t="e">
        <f>IF(OR($F$1=Saraksti!$B$10,$F$1=Saraksti!$B$11),VLOOKUP($E137,Iekārtu_mērogošana!$C$131:$E$149,3,FALSE)*VLOOKUP($E137,Datu_ievade!$C$194:$E$212,3,FALSE),0)</f>
        <v>#DIV/0!</v>
      </c>
      <c r="AM137" s="166" t="e">
        <f>IF(OR($F$1=Saraksti!$B$10,$F$1=Saraksti!$B$11),VLOOKUP($E137,Iekārtu_mērogošana!$C$131:$E$149,3,FALSE)*VLOOKUP($E137,Datu_ievade!$C$194:$E$212,3,FALSE),0)</f>
        <v>#DIV/0!</v>
      </c>
      <c r="AN137" s="166" t="e">
        <f>IF(OR($F$1=Saraksti!$B$10,$F$1=Saraksti!$B$11),VLOOKUP($E137,Iekārtu_mērogošana!$C$131:$E$149,3,FALSE)*VLOOKUP($E137,Datu_ievade!$C$194:$E$212,3,FALSE),0)</f>
        <v>#DIV/0!</v>
      </c>
      <c r="AO137" s="166" t="e">
        <f>IF(OR($F$1=Saraksti!$B$10,$F$1=Saraksti!$B$11),VLOOKUP($E137,Iekārtu_mērogošana!$C$131:$E$149,3,FALSE)*VLOOKUP($E137,Datu_ievade!$C$194:$E$212,3,FALSE),0)</f>
        <v>#DIV/0!</v>
      </c>
      <c r="AP137" s="166" t="e">
        <f>IF(OR($F$1=Saraksti!$B$10,$F$1=Saraksti!$B$11),VLOOKUP($E137,Iekārtu_mērogošana!$C$131:$E$149,3,FALSE)*VLOOKUP($E137,Datu_ievade!$C$194:$E$212,3,FALSE),0)</f>
        <v>#DIV/0!</v>
      </c>
      <c r="AQ137" s="166" t="e">
        <f>IF(OR($F$1=Saraksti!$B$10,$F$1=Saraksti!$B$11),VLOOKUP($E137,Iekārtu_mērogošana!$C$131:$E$149,3,FALSE)*VLOOKUP($E137,Datu_ievade!$C$194:$E$212,3,FALSE),0)</f>
        <v>#DIV/0!</v>
      </c>
      <c r="AR137" s="166" t="e">
        <f>IF(OR($F$1=Saraksti!$B$10,$F$1=Saraksti!$B$11),VLOOKUP($E137,Iekārtu_mērogošana!$C$131:$E$149,3,FALSE)*VLOOKUP($E137,Datu_ievade!$C$194:$E$212,3,FALSE),0)</f>
        <v>#DIV/0!</v>
      </c>
      <c r="AS137" s="166" t="e">
        <f>IF(OR($F$1=Saraksti!$B$10,$F$1=Saraksti!$B$11),VLOOKUP($E137,Iekārtu_mērogošana!$C$131:$E$149,3,FALSE)*VLOOKUP($E137,Datu_ievade!$C$194:$E$212,3,FALSE),0)</f>
        <v>#DIV/0!</v>
      </c>
      <c r="AT137" s="166" t="e">
        <f>IF(OR($F$1=Saraksti!$B$10,$F$1=Saraksti!$B$11),VLOOKUP($E137,Iekārtu_mērogošana!$C$131:$E$149,3,FALSE)*VLOOKUP($E137,Datu_ievade!$C$194:$E$212,3,FALSE),0)</f>
        <v>#DIV/0!</v>
      </c>
      <c r="AU137" s="166" t="e">
        <f>IF(OR($F$1=Saraksti!$B$10,$F$1=Saraksti!$B$11),VLOOKUP($E137,Iekārtu_mērogošana!$C$131:$E$149,3,FALSE)*VLOOKUP($E137,Datu_ievade!$C$194:$E$212,3,FALSE),0)</f>
        <v>#DIV/0!</v>
      </c>
      <c r="AV137" s="166" t="e">
        <f>IF(OR($F$1=Saraksti!$B$10,$F$1=Saraksti!$B$11),VLOOKUP($E137,Iekārtu_mērogošana!$C$131:$E$149,3,FALSE)*VLOOKUP($E137,Datu_ievade!$C$194:$E$212,3,FALSE),0)</f>
        <v>#DIV/0!</v>
      </c>
      <c r="AW137" s="166" t="e">
        <f>IF(OR($F$1=Saraksti!$B$10,$F$1=Saraksti!$B$11),VLOOKUP($E137,Iekārtu_mērogošana!$C$131:$E$149,3,FALSE)*VLOOKUP($E137,Datu_ievade!$C$194:$E$212,3,FALSE),0)</f>
        <v>#DIV/0!</v>
      </c>
      <c r="AX137" s="166" t="e">
        <f>IF(OR($F$1=Saraksti!$B$10,$F$1=Saraksti!$B$11),VLOOKUP($E137,Iekārtu_mērogošana!$C$131:$E$149,3,FALSE)*VLOOKUP($E137,Datu_ievade!$C$194:$E$212,3,FALSE),0)</f>
        <v>#DIV/0!</v>
      </c>
      <c r="AY137" s="166" t="e">
        <f>IF(OR($F$1=Saraksti!$B$10,$F$1=Saraksti!$B$11),VLOOKUP($E137,Iekārtu_mērogošana!$C$131:$E$149,3,FALSE)*VLOOKUP($E137,Datu_ievade!$C$194:$E$212,3,FALSE),0)</f>
        <v>#DIV/0!</v>
      </c>
      <c r="AZ137" s="166" t="e">
        <f>IF(OR($F$1=Saraksti!$B$10,$F$1=Saraksti!$B$11),VLOOKUP($E137,Iekārtu_mērogošana!$C$131:$E$149,3,FALSE)*VLOOKUP($E137,Datu_ievade!$C$194:$E$212,3,FALSE),0)</f>
        <v>#DIV/0!</v>
      </c>
      <c r="BA137" s="166" t="e">
        <f>IF(OR($F$1=Saraksti!$B$10,$F$1=Saraksti!$B$11),VLOOKUP($E137,Iekārtu_mērogošana!$C$131:$E$149,3,FALSE)*VLOOKUP($E137,Datu_ievade!$C$194:$E$212,3,FALSE),0)</f>
        <v>#DIV/0!</v>
      </c>
      <c r="BB137" s="166" t="e">
        <f>IF(OR($F$1=Saraksti!$B$10,$F$1=Saraksti!$B$11),VLOOKUP($E137,Iekārtu_mērogošana!$C$131:$E$149,3,FALSE)*VLOOKUP($E137,Datu_ievade!$C$194:$E$212,3,FALSE),0)</f>
        <v>#DIV/0!</v>
      </c>
      <c r="BC137" s="166" t="e">
        <f>IF(OR($F$1=Saraksti!$B$10,$F$1=Saraksti!$B$11),VLOOKUP($E137,Iekārtu_mērogošana!$C$131:$E$149,3,FALSE)*VLOOKUP($E137,Datu_ievade!$C$194:$E$212,3,FALSE),0)</f>
        <v>#DIV/0!</v>
      </c>
      <c r="BD137" s="166" t="e">
        <f>IF(OR($F$1=Saraksti!$B$10,$F$1=Saraksti!$B$11),VLOOKUP($E137,Iekārtu_mērogošana!$C$131:$E$149,3,FALSE)*VLOOKUP($E137,Datu_ievade!$C$194:$E$212,3,FALSE),0)</f>
        <v>#DIV/0!</v>
      </c>
      <c r="BE137" s="166" t="e">
        <f>IF(OR($F$1=Saraksti!$B$10,$F$1=Saraksti!$B$11),VLOOKUP($E137,Iekārtu_mērogošana!$C$131:$E$149,3,FALSE)*VLOOKUP($E137,Datu_ievade!$C$194:$E$212,3,FALSE),0)</f>
        <v>#DIV/0!</v>
      </c>
      <c r="BF137" s="166" t="e">
        <f>IF(OR($F$1=Saraksti!$B$10,$F$1=Saraksti!$B$11),VLOOKUP($E137,Iekārtu_mērogošana!$C$131:$E$149,3,FALSE)*VLOOKUP($E137,Datu_ievade!$C$194:$E$212,3,FALSE),0)</f>
        <v>#DIV/0!</v>
      </c>
    </row>
    <row r="138" spans="1:58" s="105" customFormat="1">
      <c r="A138" s="161"/>
      <c r="D138" s="162"/>
      <c r="E138" s="105">
        <f>Datu_ievade!C206</f>
        <v>700</v>
      </c>
      <c r="F138" s="240" t="s">
        <v>800</v>
      </c>
      <c r="G138" s="161" t="s">
        <v>1</v>
      </c>
      <c r="I138" s="166" t="e">
        <f>IF(OR($F$1=Saraksti!$B$10,$F$1=Saraksti!$B$11),VLOOKUP($E138,Iekārtu_mērogošana!$C$131:$E$149,3,FALSE)*VLOOKUP($E138,Datu_ievade!$C$194:$E$212,3,FALSE),0)</f>
        <v>#DIV/0!</v>
      </c>
      <c r="J138" s="166" t="e">
        <f>IF(OR($F$1=Saraksti!$B$10,$F$1=Saraksti!$B$11),VLOOKUP($E138,Iekārtu_mērogošana!$C$131:$E$149,3,FALSE)*VLOOKUP($E138,Datu_ievade!$C$194:$E$212,3,FALSE),0)</f>
        <v>#DIV/0!</v>
      </c>
      <c r="K138" s="166" t="e">
        <f>IF(OR($F$1=Saraksti!$B$10,$F$1=Saraksti!$B$11),VLOOKUP($E138,Iekārtu_mērogošana!$C$131:$E$149,3,FALSE)*VLOOKUP($E138,Datu_ievade!$C$194:$E$212,3,FALSE),0)</f>
        <v>#DIV/0!</v>
      </c>
      <c r="L138" s="166" t="e">
        <f>IF(OR($F$1=Saraksti!$B$10,$F$1=Saraksti!$B$11),VLOOKUP($E138,Iekārtu_mērogošana!$C$131:$E$149,3,FALSE)*VLOOKUP($E138,Datu_ievade!$C$194:$E$212,3,FALSE),0)</f>
        <v>#DIV/0!</v>
      </c>
      <c r="M138" s="166" t="e">
        <f>IF(OR($F$1=Saraksti!$B$10,$F$1=Saraksti!$B$11),VLOOKUP($E138,Iekārtu_mērogošana!$C$131:$E$149,3,FALSE)*VLOOKUP($E138,Datu_ievade!$C$194:$E$212,3,FALSE),0)</f>
        <v>#DIV/0!</v>
      </c>
      <c r="N138" s="166" t="e">
        <f>IF(OR($F$1=Saraksti!$B$10,$F$1=Saraksti!$B$11),VLOOKUP($E138,Iekārtu_mērogošana!$C$131:$E$149,3,FALSE)*VLOOKUP($E138,Datu_ievade!$C$194:$E$212,3,FALSE),0)</f>
        <v>#DIV/0!</v>
      </c>
      <c r="O138" s="166" t="e">
        <f>IF(OR($F$1=Saraksti!$B$10,$F$1=Saraksti!$B$11),VLOOKUP($E138,Iekārtu_mērogošana!$C$131:$E$149,3,FALSE)*VLOOKUP($E138,Datu_ievade!$C$194:$E$212,3,FALSE),0)</f>
        <v>#DIV/0!</v>
      </c>
      <c r="P138" s="166" t="e">
        <f>IF(OR($F$1=Saraksti!$B$10,$F$1=Saraksti!$B$11),VLOOKUP($E138,Iekārtu_mērogošana!$C$131:$E$149,3,FALSE)*VLOOKUP($E138,Datu_ievade!$C$194:$E$212,3,FALSE),0)</f>
        <v>#DIV/0!</v>
      </c>
      <c r="Q138" s="166" t="e">
        <f>IF(OR($F$1=Saraksti!$B$10,$F$1=Saraksti!$B$11),VLOOKUP($E138,Iekārtu_mērogošana!$C$131:$E$149,3,FALSE)*VLOOKUP($E138,Datu_ievade!$C$194:$E$212,3,FALSE),0)</f>
        <v>#DIV/0!</v>
      </c>
      <c r="R138" s="166" t="e">
        <f>IF(OR($F$1=Saraksti!$B$10,$F$1=Saraksti!$B$11),VLOOKUP($E138,Iekārtu_mērogošana!$C$131:$E$149,3,FALSE)*VLOOKUP($E138,Datu_ievade!$C$194:$E$212,3,FALSE),0)</f>
        <v>#DIV/0!</v>
      </c>
      <c r="S138" s="166" t="e">
        <f>IF(OR($F$1=Saraksti!$B$10,$F$1=Saraksti!$B$11),VLOOKUP($E138,Iekārtu_mērogošana!$C$131:$E$149,3,FALSE)*VLOOKUP($E138,Datu_ievade!$C$194:$E$212,3,FALSE),0)</f>
        <v>#DIV/0!</v>
      </c>
      <c r="T138" s="166" t="e">
        <f>IF(OR($F$1=Saraksti!$B$10,$F$1=Saraksti!$B$11),VLOOKUP($E138,Iekārtu_mērogošana!$C$131:$E$149,3,FALSE)*VLOOKUP($E138,Datu_ievade!$C$194:$E$212,3,FALSE),0)</f>
        <v>#DIV/0!</v>
      </c>
      <c r="U138" s="166" t="e">
        <f>IF(OR($F$1=Saraksti!$B$10,$F$1=Saraksti!$B$11),VLOOKUP($E138,Iekārtu_mērogošana!$C$131:$E$149,3,FALSE)*VLOOKUP($E138,Datu_ievade!$C$194:$E$212,3,FALSE),0)</f>
        <v>#DIV/0!</v>
      </c>
      <c r="V138" s="166" t="e">
        <f>IF(OR($F$1=Saraksti!$B$10,$F$1=Saraksti!$B$11),VLOOKUP($E138,Iekārtu_mērogošana!$C$131:$E$149,3,FALSE)*VLOOKUP($E138,Datu_ievade!$C$194:$E$212,3,FALSE),0)</f>
        <v>#DIV/0!</v>
      </c>
      <c r="W138" s="166" t="e">
        <f>IF(OR($F$1=Saraksti!$B$10,$F$1=Saraksti!$B$11),VLOOKUP($E138,Iekārtu_mērogošana!$C$131:$E$149,3,FALSE)*VLOOKUP($E138,Datu_ievade!$C$194:$E$212,3,FALSE),0)</f>
        <v>#DIV/0!</v>
      </c>
      <c r="X138" s="166" t="e">
        <f>IF(OR($F$1=Saraksti!$B$10,$F$1=Saraksti!$B$11),VLOOKUP($E138,Iekārtu_mērogošana!$C$131:$E$149,3,FALSE)*VLOOKUP($E138,Datu_ievade!$C$194:$E$212,3,FALSE),0)</f>
        <v>#DIV/0!</v>
      </c>
      <c r="Y138" s="166" t="e">
        <f>IF(OR($F$1=Saraksti!$B$10,$F$1=Saraksti!$B$11),VLOOKUP($E138,Iekārtu_mērogošana!$C$131:$E$149,3,FALSE)*VLOOKUP($E138,Datu_ievade!$C$194:$E$212,3,FALSE),0)</f>
        <v>#DIV/0!</v>
      </c>
      <c r="Z138" s="166" t="e">
        <f>IF(OR($F$1=Saraksti!$B$10,$F$1=Saraksti!$B$11),VLOOKUP($E138,Iekārtu_mērogošana!$C$131:$E$149,3,FALSE)*VLOOKUP($E138,Datu_ievade!$C$194:$E$212,3,FALSE),0)</f>
        <v>#DIV/0!</v>
      </c>
      <c r="AA138" s="166" t="e">
        <f>IF(OR($F$1=Saraksti!$B$10,$F$1=Saraksti!$B$11),VLOOKUP($E138,Iekārtu_mērogošana!$C$131:$E$149,3,FALSE)*VLOOKUP($E138,Datu_ievade!$C$194:$E$212,3,FALSE),0)</f>
        <v>#DIV/0!</v>
      </c>
      <c r="AB138" s="166" t="e">
        <f>IF(OR($F$1=Saraksti!$B$10,$F$1=Saraksti!$B$11),VLOOKUP($E138,Iekārtu_mērogošana!$C$131:$E$149,3,FALSE)*VLOOKUP($E138,Datu_ievade!$C$194:$E$212,3,FALSE),0)</f>
        <v>#DIV/0!</v>
      </c>
      <c r="AC138" s="166" t="e">
        <f>IF(OR($F$1=Saraksti!$B$10,$F$1=Saraksti!$B$11),VLOOKUP($E138,Iekārtu_mērogošana!$C$131:$E$149,3,FALSE)*VLOOKUP($E138,Datu_ievade!$C$194:$E$212,3,FALSE),0)</f>
        <v>#DIV/0!</v>
      </c>
      <c r="AD138" s="166" t="e">
        <f>IF(OR($F$1=Saraksti!$B$10,$F$1=Saraksti!$B$11),VLOOKUP($E138,Iekārtu_mērogošana!$C$131:$E$149,3,FALSE)*VLOOKUP($E138,Datu_ievade!$C$194:$E$212,3,FALSE),0)</f>
        <v>#DIV/0!</v>
      </c>
      <c r="AE138" s="166" t="e">
        <f>IF(OR($F$1=Saraksti!$B$10,$F$1=Saraksti!$B$11),VLOOKUP($E138,Iekārtu_mērogošana!$C$131:$E$149,3,FALSE)*VLOOKUP($E138,Datu_ievade!$C$194:$E$212,3,FALSE),0)</f>
        <v>#DIV/0!</v>
      </c>
      <c r="AF138" s="166" t="e">
        <f>IF(OR($F$1=Saraksti!$B$10,$F$1=Saraksti!$B$11),VLOOKUP($E138,Iekārtu_mērogošana!$C$131:$E$149,3,FALSE)*VLOOKUP($E138,Datu_ievade!$C$194:$E$212,3,FALSE),0)</f>
        <v>#DIV/0!</v>
      </c>
      <c r="AG138" s="166" t="e">
        <f>IF(OR($F$1=Saraksti!$B$10,$F$1=Saraksti!$B$11),VLOOKUP($E138,Iekārtu_mērogošana!$C$131:$E$149,3,FALSE)*VLOOKUP($E138,Datu_ievade!$C$194:$E$212,3,FALSE),0)</f>
        <v>#DIV/0!</v>
      </c>
      <c r="AH138" s="166" t="e">
        <f>IF(OR($F$1=Saraksti!$B$10,$F$1=Saraksti!$B$11),VLOOKUP($E138,Iekārtu_mērogošana!$C$131:$E$149,3,FALSE)*VLOOKUP($E138,Datu_ievade!$C$194:$E$212,3,FALSE),0)</f>
        <v>#DIV/0!</v>
      </c>
      <c r="AI138" s="166" t="e">
        <f>IF(OR($F$1=Saraksti!$B$10,$F$1=Saraksti!$B$11),VLOOKUP($E138,Iekārtu_mērogošana!$C$131:$E$149,3,FALSE)*VLOOKUP($E138,Datu_ievade!$C$194:$E$212,3,FALSE),0)</f>
        <v>#DIV/0!</v>
      </c>
      <c r="AJ138" s="166" t="e">
        <f>IF(OR($F$1=Saraksti!$B$10,$F$1=Saraksti!$B$11),VLOOKUP($E138,Iekārtu_mērogošana!$C$131:$E$149,3,FALSE)*VLOOKUP($E138,Datu_ievade!$C$194:$E$212,3,FALSE),0)</f>
        <v>#DIV/0!</v>
      </c>
      <c r="AK138" s="166" t="e">
        <f>IF(OR($F$1=Saraksti!$B$10,$F$1=Saraksti!$B$11),VLOOKUP($E138,Iekārtu_mērogošana!$C$131:$E$149,3,FALSE)*VLOOKUP($E138,Datu_ievade!$C$194:$E$212,3,FALSE),0)</f>
        <v>#DIV/0!</v>
      </c>
      <c r="AL138" s="166" t="e">
        <f>IF(OR($F$1=Saraksti!$B$10,$F$1=Saraksti!$B$11),VLOOKUP($E138,Iekārtu_mērogošana!$C$131:$E$149,3,FALSE)*VLOOKUP($E138,Datu_ievade!$C$194:$E$212,3,FALSE),0)</f>
        <v>#DIV/0!</v>
      </c>
      <c r="AM138" s="166" t="e">
        <f>IF(OR($F$1=Saraksti!$B$10,$F$1=Saraksti!$B$11),VLOOKUP($E138,Iekārtu_mērogošana!$C$131:$E$149,3,FALSE)*VLOOKUP($E138,Datu_ievade!$C$194:$E$212,3,FALSE),0)</f>
        <v>#DIV/0!</v>
      </c>
      <c r="AN138" s="166" t="e">
        <f>IF(OR($F$1=Saraksti!$B$10,$F$1=Saraksti!$B$11),VLOOKUP($E138,Iekārtu_mērogošana!$C$131:$E$149,3,FALSE)*VLOOKUP($E138,Datu_ievade!$C$194:$E$212,3,FALSE),0)</f>
        <v>#DIV/0!</v>
      </c>
      <c r="AO138" s="166" t="e">
        <f>IF(OR($F$1=Saraksti!$B$10,$F$1=Saraksti!$B$11),VLOOKUP($E138,Iekārtu_mērogošana!$C$131:$E$149,3,FALSE)*VLOOKUP($E138,Datu_ievade!$C$194:$E$212,3,FALSE),0)</f>
        <v>#DIV/0!</v>
      </c>
      <c r="AP138" s="166" t="e">
        <f>IF(OR($F$1=Saraksti!$B$10,$F$1=Saraksti!$B$11),VLOOKUP($E138,Iekārtu_mērogošana!$C$131:$E$149,3,FALSE)*VLOOKUP($E138,Datu_ievade!$C$194:$E$212,3,FALSE),0)</f>
        <v>#DIV/0!</v>
      </c>
      <c r="AQ138" s="166" t="e">
        <f>IF(OR($F$1=Saraksti!$B$10,$F$1=Saraksti!$B$11),VLOOKUP($E138,Iekārtu_mērogošana!$C$131:$E$149,3,FALSE)*VLOOKUP($E138,Datu_ievade!$C$194:$E$212,3,FALSE),0)</f>
        <v>#DIV/0!</v>
      </c>
      <c r="AR138" s="166" t="e">
        <f>IF(OR($F$1=Saraksti!$B$10,$F$1=Saraksti!$B$11),VLOOKUP($E138,Iekārtu_mērogošana!$C$131:$E$149,3,FALSE)*VLOOKUP($E138,Datu_ievade!$C$194:$E$212,3,FALSE),0)</f>
        <v>#DIV/0!</v>
      </c>
      <c r="AS138" s="166" t="e">
        <f>IF(OR($F$1=Saraksti!$B$10,$F$1=Saraksti!$B$11),VLOOKUP($E138,Iekārtu_mērogošana!$C$131:$E$149,3,FALSE)*VLOOKUP($E138,Datu_ievade!$C$194:$E$212,3,FALSE),0)</f>
        <v>#DIV/0!</v>
      </c>
      <c r="AT138" s="166" t="e">
        <f>IF(OR($F$1=Saraksti!$B$10,$F$1=Saraksti!$B$11),VLOOKUP($E138,Iekārtu_mērogošana!$C$131:$E$149,3,FALSE)*VLOOKUP($E138,Datu_ievade!$C$194:$E$212,3,FALSE),0)</f>
        <v>#DIV/0!</v>
      </c>
      <c r="AU138" s="166" t="e">
        <f>IF(OR($F$1=Saraksti!$B$10,$F$1=Saraksti!$B$11),VLOOKUP($E138,Iekārtu_mērogošana!$C$131:$E$149,3,FALSE)*VLOOKUP($E138,Datu_ievade!$C$194:$E$212,3,FALSE),0)</f>
        <v>#DIV/0!</v>
      </c>
      <c r="AV138" s="166" t="e">
        <f>IF(OR($F$1=Saraksti!$B$10,$F$1=Saraksti!$B$11),VLOOKUP($E138,Iekārtu_mērogošana!$C$131:$E$149,3,FALSE)*VLOOKUP($E138,Datu_ievade!$C$194:$E$212,3,FALSE),0)</f>
        <v>#DIV/0!</v>
      </c>
      <c r="AW138" s="166" t="e">
        <f>IF(OR($F$1=Saraksti!$B$10,$F$1=Saraksti!$B$11),VLOOKUP($E138,Iekārtu_mērogošana!$C$131:$E$149,3,FALSE)*VLOOKUP($E138,Datu_ievade!$C$194:$E$212,3,FALSE),0)</f>
        <v>#DIV/0!</v>
      </c>
      <c r="AX138" s="166" t="e">
        <f>IF(OR($F$1=Saraksti!$B$10,$F$1=Saraksti!$B$11),VLOOKUP($E138,Iekārtu_mērogošana!$C$131:$E$149,3,FALSE)*VLOOKUP($E138,Datu_ievade!$C$194:$E$212,3,FALSE),0)</f>
        <v>#DIV/0!</v>
      </c>
      <c r="AY138" s="166" t="e">
        <f>IF(OR($F$1=Saraksti!$B$10,$F$1=Saraksti!$B$11),VLOOKUP($E138,Iekārtu_mērogošana!$C$131:$E$149,3,FALSE)*VLOOKUP($E138,Datu_ievade!$C$194:$E$212,3,FALSE),0)</f>
        <v>#DIV/0!</v>
      </c>
      <c r="AZ138" s="166" t="e">
        <f>IF(OR($F$1=Saraksti!$B$10,$F$1=Saraksti!$B$11),VLOOKUP($E138,Iekārtu_mērogošana!$C$131:$E$149,3,FALSE)*VLOOKUP($E138,Datu_ievade!$C$194:$E$212,3,FALSE),0)</f>
        <v>#DIV/0!</v>
      </c>
      <c r="BA138" s="166" t="e">
        <f>IF(OR($F$1=Saraksti!$B$10,$F$1=Saraksti!$B$11),VLOOKUP($E138,Iekārtu_mērogošana!$C$131:$E$149,3,FALSE)*VLOOKUP($E138,Datu_ievade!$C$194:$E$212,3,FALSE),0)</f>
        <v>#DIV/0!</v>
      </c>
      <c r="BB138" s="166" t="e">
        <f>IF(OR($F$1=Saraksti!$B$10,$F$1=Saraksti!$B$11),VLOOKUP($E138,Iekārtu_mērogošana!$C$131:$E$149,3,FALSE)*VLOOKUP($E138,Datu_ievade!$C$194:$E$212,3,FALSE),0)</f>
        <v>#DIV/0!</v>
      </c>
      <c r="BC138" s="166" t="e">
        <f>IF(OR($F$1=Saraksti!$B$10,$F$1=Saraksti!$B$11),VLOOKUP($E138,Iekārtu_mērogošana!$C$131:$E$149,3,FALSE)*VLOOKUP($E138,Datu_ievade!$C$194:$E$212,3,FALSE),0)</f>
        <v>#DIV/0!</v>
      </c>
      <c r="BD138" s="166" t="e">
        <f>IF(OR($F$1=Saraksti!$B$10,$F$1=Saraksti!$B$11),VLOOKUP($E138,Iekārtu_mērogošana!$C$131:$E$149,3,FALSE)*VLOOKUP($E138,Datu_ievade!$C$194:$E$212,3,FALSE),0)</f>
        <v>#DIV/0!</v>
      </c>
      <c r="BE138" s="166" t="e">
        <f>IF(OR($F$1=Saraksti!$B$10,$F$1=Saraksti!$B$11),VLOOKUP($E138,Iekārtu_mērogošana!$C$131:$E$149,3,FALSE)*VLOOKUP($E138,Datu_ievade!$C$194:$E$212,3,FALSE),0)</f>
        <v>#DIV/0!</v>
      </c>
      <c r="BF138" s="166" t="e">
        <f>IF(OR($F$1=Saraksti!$B$10,$F$1=Saraksti!$B$11),VLOOKUP($E138,Iekārtu_mērogošana!$C$131:$E$149,3,FALSE)*VLOOKUP($E138,Datu_ievade!$C$194:$E$212,3,FALSE),0)</f>
        <v>#DIV/0!</v>
      </c>
    </row>
    <row r="139" spans="1:58" s="105" customFormat="1">
      <c r="A139" s="161"/>
      <c r="D139" s="162"/>
      <c r="E139" s="105">
        <f>Datu_ievade!C207</f>
        <v>600</v>
      </c>
      <c r="F139" s="240" t="s">
        <v>800</v>
      </c>
      <c r="G139" s="161" t="s">
        <v>1</v>
      </c>
      <c r="I139" s="166" t="e">
        <f>IF(OR($F$1=Saraksti!$B$10,$F$1=Saraksti!$B$11),VLOOKUP($E139,Iekārtu_mērogošana!$C$131:$E$149,3,FALSE)*VLOOKUP($E139,Datu_ievade!$C$194:$E$212,3,FALSE),0)</f>
        <v>#DIV/0!</v>
      </c>
      <c r="J139" s="166" t="e">
        <f>IF(OR($F$1=Saraksti!$B$10,$F$1=Saraksti!$B$11),VLOOKUP($E139,Iekārtu_mērogošana!$C$131:$E$149,3,FALSE)*VLOOKUP($E139,Datu_ievade!$C$194:$E$212,3,FALSE),0)</f>
        <v>#DIV/0!</v>
      </c>
      <c r="K139" s="166" t="e">
        <f>IF(OR($F$1=Saraksti!$B$10,$F$1=Saraksti!$B$11),VLOOKUP($E139,Iekārtu_mērogošana!$C$131:$E$149,3,FALSE)*VLOOKUP($E139,Datu_ievade!$C$194:$E$212,3,FALSE),0)</f>
        <v>#DIV/0!</v>
      </c>
      <c r="L139" s="166" t="e">
        <f>IF(OR($F$1=Saraksti!$B$10,$F$1=Saraksti!$B$11),VLOOKUP($E139,Iekārtu_mērogošana!$C$131:$E$149,3,FALSE)*VLOOKUP($E139,Datu_ievade!$C$194:$E$212,3,FALSE),0)</f>
        <v>#DIV/0!</v>
      </c>
      <c r="M139" s="166" t="e">
        <f>IF(OR($F$1=Saraksti!$B$10,$F$1=Saraksti!$B$11),VLOOKUP($E139,Iekārtu_mērogošana!$C$131:$E$149,3,FALSE)*VLOOKUP($E139,Datu_ievade!$C$194:$E$212,3,FALSE),0)</f>
        <v>#DIV/0!</v>
      </c>
      <c r="N139" s="166" t="e">
        <f>IF(OR($F$1=Saraksti!$B$10,$F$1=Saraksti!$B$11),VLOOKUP($E139,Iekārtu_mērogošana!$C$131:$E$149,3,FALSE)*VLOOKUP($E139,Datu_ievade!$C$194:$E$212,3,FALSE),0)</f>
        <v>#DIV/0!</v>
      </c>
      <c r="O139" s="166" t="e">
        <f>IF(OR($F$1=Saraksti!$B$10,$F$1=Saraksti!$B$11),VLOOKUP($E139,Iekārtu_mērogošana!$C$131:$E$149,3,FALSE)*VLOOKUP($E139,Datu_ievade!$C$194:$E$212,3,FALSE),0)</f>
        <v>#DIV/0!</v>
      </c>
      <c r="P139" s="166" t="e">
        <f>IF(OR($F$1=Saraksti!$B$10,$F$1=Saraksti!$B$11),VLOOKUP($E139,Iekārtu_mērogošana!$C$131:$E$149,3,FALSE)*VLOOKUP($E139,Datu_ievade!$C$194:$E$212,3,FALSE),0)</f>
        <v>#DIV/0!</v>
      </c>
      <c r="Q139" s="166" t="e">
        <f>IF(OR($F$1=Saraksti!$B$10,$F$1=Saraksti!$B$11),VLOOKUP($E139,Iekārtu_mērogošana!$C$131:$E$149,3,FALSE)*VLOOKUP($E139,Datu_ievade!$C$194:$E$212,3,FALSE),0)</f>
        <v>#DIV/0!</v>
      </c>
      <c r="R139" s="166" t="e">
        <f>IF(OR($F$1=Saraksti!$B$10,$F$1=Saraksti!$B$11),VLOOKUP($E139,Iekārtu_mērogošana!$C$131:$E$149,3,FALSE)*VLOOKUP($E139,Datu_ievade!$C$194:$E$212,3,FALSE),0)</f>
        <v>#DIV/0!</v>
      </c>
      <c r="S139" s="166" t="e">
        <f>IF(OR($F$1=Saraksti!$B$10,$F$1=Saraksti!$B$11),VLOOKUP($E139,Iekārtu_mērogošana!$C$131:$E$149,3,FALSE)*VLOOKUP($E139,Datu_ievade!$C$194:$E$212,3,FALSE),0)</f>
        <v>#DIV/0!</v>
      </c>
      <c r="T139" s="166" t="e">
        <f>IF(OR($F$1=Saraksti!$B$10,$F$1=Saraksti!$B$11),VLOOKUP($E139,Iekārtu_mērogošana!$C$131:$E$149,3,FALSE)*VLOOKUP($E139,Datu_ievade!$C$194:$E$212,3,FALSE),0)</f>
        <v>#DIV/0!</v>
      </c>
      <c r="U139" s="166" t="e">
        <f>IF(OR($F$1=Saraksti!$B$10,$F$1=Saraksti!$B$11),VLOOKUP($E139,Iekārtu_mērogošana!$C$131:$E$149,3,FALSE)*VLOOKUP($E139,Datu_ievade!$C$194:$E$212,3,FALSE),0)</f>
        <v>#DIV/0!</v>
      </c>
      <c r="V139" s="166" t="e">
        <f>IF(OR($F$1=Saraksti!$B$10,$F$1=Saraksti!$B$11),VLOOKUP($E139,Iekārtu_mērogošana!$C$131:$E$149,3,FALSE)*VLOOKUP($E139,Datu_ievade!$C$194:$E$212,3,FALSE),0)</f>
        <v>#DIV/0!</v>
      </c>
      <c r="W139" s="166" t="e">
        <f>IF(OR($F$1=Saraksti!$B$10,$F$1=Saraksti!$B$11),VLOOKUP($E139,Iekārtu_mērogošana!$C$131:$E$149,3,FALSE)*VLOOKUP($E139,Datu_ievade!$C$194:$E$212,3,FALSE),0)</f>
        <v>#DIV/0!</v>
      </c>
      <c r="X139" s="166" t="e">
        <f>IF(OR($F$1=Saraksti!$B$10,$F$1=Saraksti!$B$11),VLOOKUP($E139,Iekārtu_mērogošana!$C$131:$E$149,3,FALSE)*VLOOKUP($E139,Datu_ievade!$C$194:$E$212,3,FALSE),0)</f>
        <v>#DIV/0!</v>
      </c>
      <c r="Y139" s="166" t="e">
        <f>IF(OR($F$1=Saraksti!$B$10,$F$1=Saraksti!$B$11),VLOOKUP($E139,Iekārtu_mērogošana!$C$131:$E$149,3,FALSE)*VLOOKUP($E139,Datu_ievade!$C$194:$E$212,3,FALSE),0)</f>
        <v>#DIV/0!</v>
      </c>
      <c r="Z139" s="166" t="e">
        <f>IF(OR($F$1=Saraksti!$B$10,$F$1=Saraksti!$B$11),VLOOKUP($E139,Iekārtu_mērogošana!$C$131:$E$149,3,FALSE)*VLOOKUP($E139,Datu_ievade!$C$194:$E$212,3,FALSE),0)</f>
        <v>#DIV/0!</v>
      </c>
      <c r="AA139" s="166" t="e">
        <f>IF(OR($F$1=Saraksti!$B$10,$F$1=Saraksti!$B$11),VLOOKUP($E139,Iekārtu_mērogošana!$C$131:$E$149,3,FALSE)*VLOOKUP($E139,Datu_ievade!$C$194:$E$212,3,FALSE),0)</f>
        <v>#DIV/0!</v>
      </c>
      <c r="AB139" s="166" t="e">
        <f>IF(OR($F$1=Saraksti!$B$10,$F$1=Saraksti!$B$11),VLOOKUP($E139,Iekārtu_mērogošana!$C$131:$E$149,3,FALSE)*VLOOKUP($E139,Datu_ievade!$C$194:$E$212,3,FALSE),0)</f>
        <v>#DIV/0!</v>
      </c>
      <c r="AC139" s="166" t="e">
        <f>IF(OR($F$1=Saraksti!$B$10,$F$1=Saraksti!$B$11),VLOOKUP($E139,Iekārtu_mērogošana!$C$131:$E$149,3,FALSE)*VLOOKUP($E139,Datu_ievade!$C$194:$E$212,3,FALSE),0)</f>
        <v>#DIV/0!</v>
      </c>
      <c r="AD139" s="166" t="e">
        <f>IF(OR($F$1=Saraksti!$B$10,$F$1=Saraksti!$B$11),VLOOKUP($E139,Iekārtu_mērogošana!$C$131:$E$149,3,FALSE)*VLOOKUP($E139,Datu_ievade!$C$194:$E$212,3,FALSE),0)</f>
        <v>#DIV/0!</v>
      </c>
      <c r="AE139" s="166" t="e">
        <f>IF(OR($F$1=Saraksti!$B$10,$F$1=Saraksti!$B$11),VLOOKUP($E139,Iekārtu_mērogošana!$C$131:$E$149,3,FALSE)*VLOOKUP($E139,Datu_ievade!$C$194:$E$212,3,FALSE),0)</f>
        <v>#DIV/0!</v>
      </c>
      <c r="AF139" s="166" t="e">
        <f>IF(OR($F$1=Saraksti!$B$10,$F$1=Saraksti!$B$11),VLOOKUP($E139,Iekārtu_mērogošana!$C$131:$E$149,3,FALSE)*VLOOKUP($E139,Datu_ievade!$C$194:$E$212,3,FALSE),0)</f>
        <v>#DIV/0!</v>
      </c>
      <c r="AG139" s="166" t="e">
        <f>IF(OR($F$1=Saraksti!$B$10,$F$1=Saraksti!$B$11),VLOOKUP($E139,Iekārtu_mērogošana!$C$131:$E$149,3,FALSE)*VLOOKUP($E139,Datu_ievade!$C$194:$E$212,3,FALSE),0)</f>
        <v>#DIV/0!</v>
      </c>
      <c r="AH139" s="166" t="e">
        <f>IF(OR($F$1=Saraksti!$B$10,$F$1=Saraksti!$B$11),VLOOKUP($E139,Iekārtu_mērogošana!$C$131:$E$149,3,FALSE)*VLOOKUP($E139,Datu_ievade!$C$194:$E$212,3,FALSE),0)</f>
        <v>#DIV/0!</v>
      </c>
      <c r="AI139" s="166" t="e">
        <f>IF(OR($F$1=Saraksti!$B$10,$F$1=Saraksti!$B$11),VLOOKUP($E139,Iekārtu_mērogošana!$C$131:$E$149,3,FALSE)*VLOOKUP($E139,Datu_ievade!$C$194:$E$212,3,FALSE),0)</f>
        <v>#DIV/0!</v>
      </c>
      <c r="AJ139" s="166" t="e">
        <f>IF(OR($F$1=Saraksti!$B$10,$F$1=Saraksti!$B$11),VLOOKUP($E139,Iekārtu_mērogošana!$C$131:$E$149,3,FALSE)*VLOOKUP($E139,Datu_ievade!$C$194:$E$212,3,FALSE),0)</f>
        <v>#DIV/0!</v>
      </c>
      <c r="AK139" s="166" t="e">
        <f>IF(OR($F$1=Saraksti!$B$10,$F$1=Saraksti!$B$11),VLOOKUP($E139,Iekārtu_mērogošana!$C$131:$E$149,3,FALSE)*VLOOKUP($E139,Datu_ievade!$C$194:$E$212,3,FALSE),0)</f>
        <v>#DIV/0!</v>
      </c>
      <c r="AL139" s="166" t="e">
        <f>IF(OR($F$1=Saraksti!$B$10,$F$1=Saraksti!$B$11),VLOOKUP($E139,Iekārtu_mērogošana!$C$131:$E$149,3,FALSE)*VLOOKUP($E139,Datu_ievade!$C$194:$E$212,3,FALSE),0)</f>
        <v>#DIV/0!</v>
      </c>
      <c r="AM139" s="166" t="e">
        <f>IF(OR($F$1=Saraksti!$B$10,$F$1=Saraksti!$B$11),VLOOKUP($E139,Iekārtu_mērogošana!$C$131:$E$149,3,FALSE)*VLOOKUP($E139,Datu_ievade!$C$194:$E$212,3,FALSE),0)</f>
        <v>#DIV/0!</v>
      </c>
      <c r="AN139" s="166" t="e">
        <f>IF(OR($F$1=Saraksti!$B$10,$F$1=Saraksti!$B$11),VLOOKUP($E139,Iekārtu_mērogošana!$C$131:$E$149,3,FALSE)*VLOOKUP($E139,Datu_ievade!$C$194:$E$212,3,FALSE),0)</f>
        <v>#DIV/0!</v>
      </c>
      <c r="AO139" s="166" t="e">
        <f>IF(OR($F$1=Saraksti!$B$10,$F$1=Saraksti!$B$11),VLOOKUP($E139,Iekārtu_mērogošana!$C$131:$E$149,3,FALSE)*VLOOKUP($E139,Datu_ievade!$C$194:$E$212,3,FALSE),0)</f>
        <v>#DIV/0!</v>
      </c>
      <c r="AP139" s="166" t="e">
        <f>IF(OR($F$1=Saraksti!$B$10,$F$1=Saraksti!$B$11),VLOOKUP($E139,Iekārtu_mērogošana!$C$131:$E$149,3,FALSE)*VLOOKUP($E139,Datu_ievade!$C$194:$E$212,3,FALSE),0)</f>
        <v>#DIV/0!</v>
      </c>
      <c r="AQ139" s="166" t="e">
        <f>IF(OR($F$1=Saraksti!$B$10,$F$1=Saraksti!$B$11),VLOOKUP($E139,Iekārtu_mērogošana!$C$131:$E$149,3,FALSE)*VLOOKUP($E139,Datu_ievade!$C$194:$E$212,3,FALSE),0)</f>
        <v>#DIV/0!</v>
      </c>
      <c r="AR139" s="166" t="e">
        <f>IF(OR($F$1=Saraksti!$B$10,$F$1=Saraksti!$B$11),VLOOKUP($E139,Iekārtu_mērogošana!$C$131:$E$149,3,FALSE)*VLOOKUP($E139,Datu_ievade!$C$194:$E$212,3,FALSE),0)</f>
        <v>#DIV/0!</v>
      </c>
      <c r="AS139" s="166" t="e">
        <f>IF(OR($F$1=Saraksti!$B$10,$F$1=Saraksti!$B$11),VLOOKUP($E139,Iekārtu_mērogošana!$C$131:$E$149,3,FALSE)*VLOOKUP($E139,Datu_ievade!$C$194:$E$212,3,FALSE),0)</f>
        <v>#DIV/0!</v>
      </c>
      <c r="AT139" s="166" t="e">
        <f>IF(OR($F$1=Saraksti!$B$10,$F$1=Saraksti!$B$11),VLOOKUP($E139,Iekārtu_mērogošana!$C$131:$E$149,3,FALSE)*VLOOKUP($E139,Datu_ievade!$C$194:$E$212,3,FALSE),0)</f>
        <v>#DIV/0!</v>
      </c>
      <c r="AU139" s="166" t="e">
        <f>IF(OR($F$1=Saraksti!$B$10,$F$1=Saraksti!$B$11),VLOOKUP($E139,Iekārtu_mērogošana!$C$131:$E$149,3,FALSE)*VLOOKUP($E139,Datu_ievade!$C$194:$E$212,3,FALSE),0)</f>
        <v>#DIV/0!</v>
      </c>
      <c r="AV139" s="166" t="e">
        <f>IF(OR($F$1=Saraksti!$B$10,$F$1=Saraksti!$B$11),VLOOKUP($E139,Iekārtu_mērogošana!$C$131:$E$149,3,FALSE)*VLOOKUP($E139,Datu_ievade!$C$194:$E$212,3,FALSE),0)</f>
        <v>#DIV/0!</v>
      </c>
      <c r="AW139" s="166" t="e">
        <f>IF(OR($F$1=Saraksti!$B$10,$F$1=Saraksti!$B$11),VLOOKUP($E139,Iekārtu_mērogošana!$C$131:$E$149,3,FALSE)*VLOOKUP($E139,Datu_ievade!$C$194:$E$212,3,FALSE),0)</f>
        <v>#DIV/0!</v>
      </c>
      <c r="AX139" s="166" t="e">
        <f>IF(OR($F$1=Saraksti!$B$10,$F$1=Saraksti!$B$11),VLOOKUP($E139,Iekārtu_mērogošana!$C$131:$E$149,3,FALSE)*VLOOKUP($E139,Datu_ievade!$C$194:$E$212,3,FALSE),0)</f>
        <v>#DIV/0!</v>
      </c>
      <c r="AY139" s="166" t="e">
        <f>IF(OR($F$1=Saraksti!$B$10,$F$1=Saraksti!$B$11),VLOOKUP($E139,Iekārtu_mērogošana!$C$131:$E$149,3,FALSE)*VLOOKUP($E139,Datu_ievade!$C$194:$E$212,3,FALSE),0)</f>
        <v>#DIV/0!</v>
      </c>
      <c r="AZ139" s="166" t="e">
        <f>IF(OR($F$1=Saraksti!$B$10,$F$1=Saraksti!$B$11),VLOOKUP($E139,Iekārtu_mērogošana!$C$131:$E$149,3,FALSE)*VLOOKUP($E139,Datu_ievade!$C$194:$E$212,3,FALSE),0)</f>
        <v>#DIV/0!</v>
      </c>
      <c r="BA139" s="166" t="e">
        <f>IF(OR($F$1=Saraksti!$B$10,$F$1=Saraksti!$B$11),VLOOKUP($E139,Iekārtu_mērogošana!$C$131:$E$149,3,FALSE)*VLOOKUP($E139,Datu_ievade!$C$194:$E$212,3,FALSE),0)</f>
        <v>#DIV/0!</v>
      </c>
      <c r="BB139" s="166" t="e">
        <f>IF(OR($F$1=Saraksti!$B$10,$F$1=Saraksti!$B$11),VLOOKUP($E139,Iekārtu_mērogošana!$C$131:$E$149,3,FALSE)*VLOOKUP($E139,Datu_ievade!$C$194:$E$212,3,FALSE),0)</f>
        <v>#DIV/0!</v>
      </c>
      <c r="BC139" s="166" t="e">
        <f>IF(OR($F$1=Saraksti!$B$10,$F$1=Saraksti!$B$11),VLOOKUP($E139,Iekārtu_mērogošana!$C$131:$E$149,3,FALSE)*VLOOKUP($E139,Datu_ievade!$C$194:$E$212,3,FALSE),0)</f>
        <v>#DIV/0!</v>
      </c>
      <c r="BD139" s="166" t="e">
        <f>IF(OR($F$1=Saraksti!$B$10,$F$1=Saraksti!$B$11),VLOOKUP($E139,Iekārtu_mērogošana!$C$131:$E$149,3,FALSE)*VLOOKUP($E139,Datu_ievade!$C$194:$E$212,3,FALSE),0)</f>
        <v>#DIV/0!</v>
      </c>
      <c r="BE139" s="166" t="e">
        <f>IF(OR($F$1=Saraksti!$B$10,$F$1=Saraksti!$B$11),VLOOKUP($E139,Iekārtu_mērogošana!$C$131:$E$149,3,FALSE)*VLOOKUP($E139,Datu_ievade!$C$194:$E$212,3,FALSE),0)</f>
        <v>#DIV/0!</v>
      </c>
      <c r="BF139" s="166" t="e">
        <f>IF(OR($F$1=Saraksti!$B$10,$F$1=Saraksti!$B$11),VLOOKUP($E139,Iekārtu_mērogošana!$C$131:$E$149,3,FALSE)*VLOOKUP($E139,Datu_ievade!$C$194:$E$212,3,FALSE),0)</f>
        <v>#DIV/0!</v>
      </c>
    </row>
    <row r="140" spans="1:58" s="105" customFormat="1">
      <c r="A140" s="161"/>
      <c r="D140" s="162"/>
      <c r="E140" s="105">
        <f>Datu_ievade!C208</f>
        <v>500</v>
      </c>
      <c r="F140" s="240" t="s">
        <v>800</v>
      </c>
      <c r="G140" s="161" t="s">
        <v>1</v>
      </c>
      <c r="I140" s="166" t="e">
        <f>IF(OR($F$1=Saraksti!$B$10,$F$1=Saraksti!$B$11),VLOOKUP($E140,Iekārtu_mērogošana!$C$131:$E$149,3,FALSE)*VLOOKUP($E140,Datu_ievade!$C$194:$E$212,3,FALSE),0)</f>
        <v>#DIV/0!</v>
      </c>
      <c r="J140" s="166" t="e">
        <f>IF(OR($F$1=Saraksti!$B$10,$F$1=Saraksti!$B$11),VLOOKUP($E140,Iekārtu_mērogošana!$C$131:$E$149,3,FALSE)*VLOOKUP($E140,Datu_ievade!$C$194:$E$212,3,FALSE),0)</f>
        <v>#DIV/0!</v>
      </c>
      <c r="K140" s="166" t="e">
        <f>IF(OR($F$1=Saraksti!$B$10,$F$1=Saraksti!$B$11),VLOOKUP($E140,Iekārtu_mērogošana!$C$131:$E$149,3,FALSE)*VLOOKUP($E140,Datu_ievade!$C$194:$E$212,3,FALSE),0)</f>
        <v>#DIV/0!</v>
      </c>
      <c r="L140" s="166" t="e">
        <f>IF(OR($F$1=Saraksti!$B$10,$F$1=Saraksti!$B$11),VLOOKUP($E140,Iekārtu_mērogošana!$C$131:$E$149,3,FALSE)*VLOOKUP($E140,Datu_ievade!$C$194:$E$212,3,FALSE),0)</f>
        <v>#DIV/0!</v>
      </c>
      <c r="M140" s="166" t="e">
        <f>IF(OR($F$1=Saraksti!$B$10,$F$1=Saraksti!$B$11),VLOOKUP($E140,Iekārtu_mērogošana!$C$131:$E$149,3,FALSE)*VLOOKUP($E140,Datu_ievade!$C$194:$E$212,3,FALSE),0)</f>
        <v>#DIV/0!</v>
      </c>
      <c r="N140" s="166" t="e">
        <f>IF(OR($F$1=Saraksti!$B$10,$F$1=Saraksti!$B$11),VLOOKUP($E140,Iekārtu_mērogošana!$C$131:$E$149,3,FALSE)*VLOOKUP($E140,Datu_ievade!$C$194:$E$212,3,FALSE),0)</f>
        <v>#DIV/0!</v>
      </c>
      <c r="O140" s="166" t="e">
        <f>IF(OR($F$1=Saraksti!$B$10,$F$1=Saraksti!$B$11),VLOOKUP($E140,Iekārtu_mērogošana!$C$131:$E$149,3,FALSE)*VLOOKUP($E140,Datu_ievade!$C$194:$E$212,3,FALSE),0)</f>
        <v>#DIV/0!</v>
      </c>
      <c r="P140" s="166" t="e">
        <f>IF(OR($F$1=Saraksti!$B$10,$F$1=Saraksti!$B$11),VLOOKUP($E140,Iekārtu_mērogošana!$C$131:$E$149,3,FALSE)*VLOOKUP($E140,Datu_ievade!$C$194:$E$212,3,FALSE),0)</f>
        <v>#DIV/0!</v>
      </c>
      <c r="Q140" s="166" t="e">
        <f>IF(OR($F$1=Saraksti!$B$10,$F$1=Saraksti!$B$11),VLOOKUP($E140,Iekārtu_mērogošana!$C$131:$E$149,3,FALSE)*VLOOKUP($E140,Datu_ievade!$C$194:$E$212,3,FALSE),0)</f>
        <v>#DIV/0!</v>
      </c>
      <c r="R140" s="166" t="e">
        <f>IF(OR($F$1=Saraksti!$B$10,$F$1=Saraksti!$B$11),VLOOKUP($E140,Iekārtu_mērogošana!$C$131:$E$149,3,FALSE)*VLOOKUP($E140,Datu_ievade!$C$194:$E$212,3,FALSE),0)</f>
        <v>#DIV/0!</v>
      </c>
      <c r="S140" s="166" t="e">
        <f>IF(OR($F$1=Saraksti!$B$10,$F$1=Saraksti!$B$11),VLOOKUP($E140,Iekārtu_mērogošana!$C$131:$E$149,3,FALSE)*VLOOKUP($E140,Datu_ievade!$C$194:$E$212,3,FALSE),0)</f>
        <v>#DIV/0!</v>
      </c>
      <c r="T140" s="166" t="e">
        <f>IF(OR($F$1=Saraksti!$B$10,$F$1=Saraksti!$B$11),VLOOKUP($E140,Iekārtu_mērogošana!$C$131:$E$149,3,FALSE)*VLOOKUP($E140,Datu_ievade!$C$194:$E$212,3,FALSE),0)</f>
        <v>#DIV/0!</v>
      </c>
      <c r="U140" s="166" t="e">
        <f>IF(OR($F$1=Saraksti!$B$10,$F$1=Saraksti!$B$11),VLOOKUP($E140,Iekārtu_mērogošana!$C$131:$E$149,3,FALSE)*VLOOKUP($E140,Datu_ievade!$C$194:$E$212,3,FALSE),0)</f>
        <v>#DIV/0!</v>
      </c>
      <c r="V140" s="166" t="e">
        <f>IF(OR($F$1=Saraksti!$B$10,$F$1=Saraksti!$B$11),VLOOKUP($E140,Iekārtu_mērogošana!$C$131:$E$149,3,FALSE)*VLOOKUP($E140,Datu_ievade!$C$194:$E$212,3,FALSE),0)</f>
        <v>#DIV/0!</v>
      </c>
      <c r="W140" s="166" t="e">
        <f>IF(OR($F$1=Saraksti!$B$10,$F$1=Saraksti!$B$11),VLOOKUP($E140,Iekārtu_mērogošana!$C$131:$E$149,3,FALSE)*VLOOKUP($E140,Datu_ievade!$C$194:$E$212,3,FALSE),0)</f>
        <v>#DIV/0!</v>
      </c>
      <c r="X140" s="166" t="e">
        <f>IF(OR($F$1=Saraksti!$B$10,$F$1=Saraksti!$B$11),VLOOKUP($E140,Iekārtu_mērogošana!$C$131:$E$149,3,FALSE)*VLOOKUP($E140,Datu_ievade!$C$194:$E$212,3,FALSE),0)</f>
        <v>#DIV/0!</v>
      </c>
      <c r="Y140" s="166" t="e">
        <f>IF(OR($F$1=Saraksti!$B$10,$F$1=Saraksti!$B$11),VLOOKUP($E140,Iekārtu_mērogošana!$C$131:$E$149,3,FALSE)*VLOOKUP($E140,Datu_ievade!$C$194:$E$212,3,FALSE),0)</f>
        <v>#DIV/0!</v>
      </c>
      <c r="Z140" s="166" t="e">
        <f>IF(OR($F$1=Saraksti!$B$10,$F$1=Saraksti!$B$11),VLOOKUP($E140,Iekārtu_mērogošana!$C$131:$E$149,3,FALSE)*VLOOKUP($E140,Datu_ievade!$C$194:$E$212,3,FALSE),0)</f>
        <v>#DIV/0!</v>
      </c>
      <c r="AA140" s="166" t="e">
        <f>IF(OR($F$1=Saraksti!$B$10,$F$1=Saraksti!$B$11),VLOOKUP($E140,Iekārtu_mērogošana!$C$131:$E$149,3,FALSE)*VLOOKUP($E140,Datu_ievade!$C$194:$E$212,3,FALSE),0)</f>
        <v>#DIV/0!</v>
      </c>
      <c r="AB140" s="166" t="e">
        <f>IF(OR($F$1=Saraksti!$B$10,$F$1=Saraksti!$B$11),VLOOKUP($E140,Iekārtu_mērogošana!$C$131:$E$149,3,FALSE)*VLOOKUP($E140,Datu_ievade!$C$194:$E$212,3,FALSE),0)</f>
        <v>#DIV/0!</v>
      </c>
      <c r="AC140" s="166" t="e">
        <f>IF(OR($F$1=Saraksti!$B$10,$F$1=Saraksti!$B$11),VLOOKUP($E140,Iekārtu_mērogošana!$C$131:$E$149,3,FALSE)*VLOOKUP($E140,Datu_ievade!$C$194:$E$212,3,FALSE),0)</f>
        <v>#DIV/0!</v>
      </c>
      <c r="AD140" s="166" t="e">
        <f>IF(OR($F$1=Saraksti!$B$10,$F$1=Saraksti!$B$11),VLOOKUP($E140,Iekārtu_mērogošana!$C$131:$E$149,3,FALSE)*VLOOKUP($E140,Datu_ievade!$C$194:$E$212,3,FALSE),0)</f>
        <v>#DIV/0!</v>
      </c>
      <c r="AE140" s="166" t="e">
        <f>IF(OR($F$1=Saraksti!$B$10,$F$1=Saraksti!$B$11),VLOOKUP($E140,Iekārtu_mērogošana!$C$131:$E$149,3,FALSE)*VLOOKUP($E140,Datu_ievade!$C$194:$E$212,3,FALSE),0)</f>
        <v>#DIV/0!</v>
      </c>
      <c r="AF140" s="166" t="e">
        <f>IF(OR($F$1=Saraksti!$B$10,$F$1=Saraksti!$B$11),VLOOKUP($E140,Iekārtu_mērogošana!$C$131:$E$149,3,FALSE)*VLOOKUP($E140,Datu_ievade!$C$194:$E$212,3,FALSE),0)</f>
        <v>#DIV/0!</v>
      </c>
      <c r="AG140" s="166" t="e">
        <f>IF(OR($F$1=Saraksti!$B$10,$F$1=Saraksti!$B$11),VLOOKUP($E140,Iekārtu_mērogošana!$C$131:$E$149,3,FALSE)*VLOOKUP($E140,Datu_ievade!$C$194:$E$212,3,FALSE),0)</f>
        <v>#DIV/0!</v>
      </c>
      <c r="AH140" s="166" t="e">
        <f>IF(OR($F$1=Saraksti!$B$10,$F$1=Saraksti!$B$11),VLOOKUP($E140,Iekārtu_mērogošana!$C$131:$E$149,3,FALSE)*VLOOKUP($E140,Datu_ievade!$C$194:$E$212,3,FALSE),0)</f>
        <v>#DIV/0!</v>
      </c>
      <c r="AI140" s="166" t="e">
        <f>IF(OR($F$1=Saraksti!$B$10,$F$1=Saraksti!$B$11),VLOOKUP($E140,Iekārtu_mērogošana!$C$131:$E$149,3,FALSE)*VLOOKUP($E140,Datu_ievade!$C$194:$E$212,3,FALSE),0)</f>
        <v>#DIV/0!</v>
      </c>
      <c r="AJ140" s="166" t="e">
        <f>IF(OR($F$1=Saraksti!$B$10,$F$1=Saraksti!$B$11),VLOOKUP($E140,Iekārtu_mērogošana!$C$131:$E$149,3,FALSE)*VLOOKUP($E140,Datu_ievade!$C$194:$E$212,3,FALSE),0)</f>
        <v>#DIV/0!</v>
      </c>
      <c r="AK140" s="166" t="e">
        <f>IF(OR($F$1=Saraksti!$B$10,$F$1=Saraksti!$B$11),VLOOKUP($E140,Iekārtu_mērogošana!$C$131:$E$149,3,FALSE)*VLOOKUP($E140,Datu_ievade!$C$194:$E$212,3,FALSE),0)</f>
        <v>#DIV/0!</v>
      </c>
      <c r="AL140" s="166" t="e">
        <f>IF(OR($F$1=Saraksti!$B$10,$F$1=Saraksti!$B$11),VLOOKUP($E140,Iekārtu_mērogošana!$C$131:$E$149,3,FALSE)*VLOOKUP($E140,Datu_ievade!$C$194:$E$212,3,FALSE),0)</f>
        <v>#DIV/0!</v>
      </c>
      <c r="AM140" s="166" t="e">
        <f>IF(OR($F$1=Saraksti!$B$10,$F$1=Saraksti!$B$11),VLOOKUP($E140,Iekārtu_mērogošana!$C$131:$E$149,3,FALSE)*VLOOKUP($E140,Datu_ievade!$C$194:$E$212,3,FALSE),0)</f>
        <v>#DIV/0!</v>
      </c>
      <c r="AN140" s="166" t="e">
        <f>IF(OR($F$1=Saraksti!$B$10,$F$1=Saraksti!$B$11),VLOOKUP($E140,Iekārtu_mērogošana!$C$131:$E$149,3,FALSE)*VLOOKUP($E140,Datu_ievade!$C$194:$E$212,3,FALSE),0)</f>
        <v>#DIV/0!</v>
      </c>
      <c r="AO140" s="166" t="e">
        <f>IF(OR($F$1=Saraksti!$B$10,$F$1=Saraksti!$B$11),VLOOKUP($E140,Iekārtu_mērogošana!$C$131:$E$149,3,FALSE)*VLOOKUP($E140,Datu_ievade!$C$194:$E$212,3,FALSE),0)</f>
        <v>#DIV/0!</v>
      </c>
      <c r="AP140" s="166" t="e">
        <f>IF(OR($F$1=Saraksti!$B$10,$F$1=Saraksti!$B$11),VLOOKUP($E140,Iekārtu_mērogošana!$C$131:$E$149,3,FALSE)*VLOOKUP($E140,Datu_ievade!$C$194:$E$212,3,FALSE),0)</f>
        <v>#DIV/0!</v>
      </c>
      <c r="AQ140" s="166" t="e">
        <f>IF(OR($F$1=Saraksti!$B$10,$F$1=Saraksti!$B$11),VLOOKUP($E140,Iekārtu_mērogošana!$C$131:$E$149,3,FALSE)*VLOOKUP($E140,Datu_ievade!$C$194:$E$212,3,FALSE),0)</f>
        <v>#DIV/0!</v>
      </c>
      <c r="AR140" s="166" t="e">
        <f>IF(OR($F$1=Saraksti!$B$10,$F$1=Saraksti!$B$11),VLOOKUP($E140,Iekārtu_mērogošana!$C$131:$E$149,3,FALSE)*VLOOKUP($E140,Datu_ievade!$C$194:$E$212,3,FALSE),0)</f>
        <v>#DIV/0!</v>
      </c>
      <c r="AS140" s="166" t="e">
        <f>IF(OR($F$1=Saraksti!$B$10,$F$1=Saraksti!$B$11),VLOOKUP($E140,Iekārtu_mērogošana!$C$131:$E$149,3,FALSE)*VLOOKUP($E140,Datu_ievade!$C$194:$E$212,3,FALSE),0)</f>
        <v>#DIV/0!</v>
      </c>
      <c r="AT140" s="166" t="e">
        <f>IF(OR($F$1=Saraksti!$B$10,$F$1=Saraksti!$B$11),VLOOKUP($E140,Iekārtu_mērogošana!$C$131:$E$149,3,FALSE)*VLOOKUP($E140,Datu_ievade!$C$194:$E$212,3,FALSE),0)</f>
        <v>#DIV/0!</v>
      </c>
      <c r="AU140" s="166" t="e">
        <f>IF(OR($F$1=Saraksti!$B$10,$F$1=Saraksti!$B$11),VLOOKUP($E140,Iekārtu_mērogošana!$C$131:$E$149,3,FALSE)*VLOOKUP($E140,Datu_ievade!$C$194:$E$212,3,FALSE),0)</f>
        <v>#DIV/0!</v>
      </c>
      <c r="AV140" s="166" t="e">
        <f>IF(OR($F$1=Saraksti!$B$10,$F$1=Saraksti!$B$11),VLOOKUP($E140,Iekārtu_mērogošana!$C$131:$E$149,3,FALSE)*VLOOKUP($E140,Datu_ievade!$C$194:$E$212,3,FALSE),0)</f>
        <v>#DIV/0!</v>
      </c>
      <c r="AW140" s="166" t="e">
        <f>IF(OR($F$1=Saraksti!$B$10,$F$1=Saraksti!$B$11),VLOOKUP($E140,Iekārtu_mērogošana!$C$131:$E$149,3,FALSE)*VLOOKUP($E140,Datu_ievade!$C$194:$E$212,3,FALSE),0)</f>
        <v>#DIV/0!</v>
      </c>
      <c r="AX140" s="166" t="e">
        <f>IF(OR($F$1=Saraksti!$B$10,$F$1=Saraksti!$B$11),VLOOKUP($E140,Iekārtu_mērogošana!$C$131:$E$149,3,FALSE)*VLOOKUP($E140,Datu_ievade!$C$194:$E$212,3,FALSE),0)</f>
        <v>#DIV/0!</v>
      </c>
      <c r="AY140" s="166" t="e">
        <f>IF(OR($F$1=Saraksti!$B$10,$F$1=Saraksti!$B$11),VLOOKUP($E140,Iekārtu_mērogošana!$C$131:$E$149,3,FALSE)*VLOOKUP($E140,Datu_ievade!$C$194:$E$212,3,FALSE),0)</f>
        <v>#DIV/0!</v>
      </c>
      <c r="AZ140" s="166" t="e">
        <f>IF(OR($F$1=Saraksti!$B$10,$F$1=Saraksti!$B$11),VLOOKUP($E140,Iekārtu_mērogošana!$C$131:$E$149,3,FALSE)*VLOOKUP($E140,Datu_ievade!$C$194:$E$212,3,FALSE),0)</f>
        <v>#DIV/0!</v>
      </c>
      <c r="BA140" s="166" t="e">
        <f>IF(OR($F$1=Saraksti!$B$10,$F$1=Saraksti!$B$11),VLOOKUP($E140,Iekārtu_mērogošana!$C$131:$E$149,3,FALSE)*VLOOKUP($E140,Datu_ievade!$C$194:$E$212,3,FALSE),0)</f>
        <v>#DIV/0!</v>
      </c>
      <c r="BB140" s="166" t="e">
        <f>IF(OR($F$1=Saraksti!$B$10,$F$1=Saraksti!$B$11),VLOOKUP($E140,Iekārtu_mērogošana!$C$131:$E$149,3,FALSE)*VLOOKUP($E140,Datu_ievade!$C$194:$E$212,3,FALSE),0)</f>
        <v>#DIV/0!</v>
      </c>
      <c r="BC140" s="166" t="e">
        <f>IF(OR($F$1=Saraksti!$B$10,$F$1=Saraksti!$B$11),VLOOKUP($E140,Iekārtu_mērogošana!$C$131:$E$149,3,FALSE)*VLOOKUP($E140,Datu_ievade!$C$194:$E$212,3,FALSE),0)</f>
        <v>#DIV/0!</v>
      </c>
      <c r="BD140" s="166" t="e">
        <f>IF(OR($F$1=Saraksti!$B$10,$F$1=Saraksti!$B$11),VLOOKUP($E140,Iekārtu_mērogošana!$C$131:$E$149,3,FALSE)*VLOOKUP($E140,Datu_ievade!$C$194:$E$212,3,FALSE),0)</f>
        <v>#DIV/0!</v>
      </c>
      <c r="BE140" s="166" t="e">
        <f>IF(OR($F$1=Saraksti!$B$10,$F$1=Saraksti!$B$11),VLOOKUP($E140,Iekārtu_mērogošana!$C$131:$E$149,3,FALSE)*VLOOKUP($E140,Datu_ievade!$C$194:$E$212,3,FALSE),0)</f>
        <v>#DIV/0!</v>
      </c>
      <c r="BF140" s="166" t="e">
        <f>IF(OR($F$1=Saraksti!$B$10,$F$1=Saraksti!$B$11),VLOOKUP($E140,Iekārtu_mērogošana!$C$131:$E$149,3,FALSE)*VLOOKUP($E140,Datu_ievade!$C$194:$E$212,3,FALSE),0)</f>
        <v>#DIV/0!</v>
      </c>
    </row>
    <row r="141" spans="1:58" s="105" customFormat="1">
      <c r="A141" s="161"/>
      <c r="D141" s="162"/>
      <c r="E141" s="105">
        <f>Datu_ievade!C209</f>
        <v>400</v>
      </c>
      <c r="F141" s="240" t="s">
        <v>800</v>
      </c>
      <c r="G141" s="161" t="s">
        <v>1</v>
      </c>
      <c r="I141" s="166" t="e">
        <f>IF(OR($F$1=Saraksti!$B$10,$F$1=Saraksti!$B$11),VLOOKUP($E141,Iekārtu_mērogošana!$C$131:$E$149,3,FALSE)*VLOOKUP($E141,Datu_ievade!$C$194:$E$212,3,FALSE),0)</f>
        <v>#DIV/0!</v>
      </c>
      <c r="J141" s="166" t="e">
        <f>IF(OR($F$1=Saraksti!$B$10,$F$1=Saraksti!$B$11),VLOOKUP($E141,Iekārtu_mērogošana!$C$131:$E$149,3,FALSE)*VLOOKUP($E141,Datu_ievade!$C$194:$E$212,3,FALSE),0)</f>
        <v>#DIV/0!</v>
      </c>
      <c r="K141" s="166" t="e">
        <f>IF(OR($F$1=Saraksti!$B$10,$F$1=Saraksti!$B$11),VLOOKUP($E141,Iekārtu_mērogošana!$C$131:$E$149,3,FALSE)*VLOOKUP($E141,Datu_ievade!$C$194:$E$212,3,FALSE),0)</f>
        <v>#DIV/0!</v>
      </c>
      <c r="L141" s="166" t="e">
        <f>IF(OR($F$1=Saraksti!$B$10,$F$1=Saraksti!$B$11),VLOOKUP($E141,Iekārtu_mērogošana!$C$131:$E$149,3,FALSE)*VLOOKUP($E141,Datu_ievade!$C$194:$E$212,3,FALSE),0)</f>
        <v>#DIV/0!</v>
      </c>
      <c r="M141" s="166" t="e">
        <f>IF(OR($F$1=Saraksti!$B$10,$F$1=Saraksti!$B$11),VLOOKUP($E141,Iekārtu_mērogošana!$C$131:$E$149,3,FALSE)*VLOOKUP($E141,Datu_ievade!$C$194:$E$212,3,FALSE),0)</f>
        <v>#DIV/0!</v>
      </c>
      <c r="N141" s="166" t="e">
        <f>IF(OR($F$1=Saraksti!$B$10,$F$1=Saraksti!$B$11),VLOOKUP($E141,Iekārtu_mērogošana!$C$131:$E$149,3,FALSE)*VLOOKUP($E141,Datu_ievade!$C$194:$E$212,3,FALSE),0)</f>
        <v>#DIV/0!</v>
      </c>
      <c r="O141" s="166" t="e">
        <f>IF(OR($F$1=Saraksti!$B$10,$F$1=Saraksti!$B$11),VLOOKUP($E141,Iekārtu_mērogošana!$C$131:$E$149,3,FALSE)*VLOOKUP($E141,Datu_ievade!$C$194:$E$212,3,FALSE),0)</f>
        <v>#DIV/0!</v>
      </c>
      <c r="P141" s="166" t="e">
        <f>IF(OR($F$1=Saraksti!$B$10,$F$1=Saraksti!$B$11),VLOOKUP($E141,Iekārtu_mērogošana!$C$131:$E$149,3,FALSE)*VLOOKUP($E141,Datu_ievade!$C$194:$E$212,3,FALSE),0)</f>
        <v>#DIV/0!</v>
      </c>
      <c r="Q141" s="166" t="e">
        <f>IF(OR($F$1=Saraksti!$B$10,$F$1=Saraksti!$B$11),VLOOKUP($E141,Iekārtu_mērogošana!$C$131:$E$149,3,FALSE)*VLOOKUP($E141,Datu_ievade!$C$194:$E$212,3,FALSE),0)</f>
        <v>#DIV/0!</v>
      </c>
      <c r="R141" s="166" t="e">
        <f>IF(OR($F$1=Saraksti!$B$10,$F$1=Saraksti!$B$11),VLOOKUP($E141,Iekārtu_mērogošana!$C$131:$E$149,3,FALSE)*VLOOKUP($E141,Datu_ievade!$C$194:$E$212,3,FALSE),0)</f>
        <v>#DIV/0!</v>
      </c>
      <c r="S141" s="166" t="e">
        <f>IF(OR($F$1=Saraksti!$B$10,$F$1=Saraksti!$B$11),VLOOKUP($E141,Iekārtu_mērogošana!$C$131:$E$149,3,FALSE)*VLOOKUP($E141,Datu_ievade!$C$194:$E$212,3,FALSE),0)</f>
        <v>#DIV/0!</v>
      </c>
      <c r="T141" s="166" t="e">
        <f>IF(OR($F$1=Saraksti!$B$10,$F$1=Saraksti!$B$11),VLOOKUP($E141,Iekārtu_mērogošana!$C$131:$E$149,3,FALSE)*VLOOKUP($E141,Datu_ievade!$C$194:$E$212,3,FALSE),0)</f>
        <v>#DIV/0!</v>
      </c>
      <c r="U141" s="166" t="e">
        <f>IF(OR($F$1=Saraksti!$B$10,$F$1=Saraksti!$B$11),VLOOKUP($E141,Iekārtu_mērogošana!$C$131:$E$149,3,FALSE)*VLOOKUP($E141,Datu_ievade!$C$194:$E$212,3,FALSE),0)</f>
        <v>#DIV/0!</v>
      </c>
      <c r="V141" s="166" t="e">
        <f>IF(OR($F$1=Saraksti!$B$10,$F$1=Saraksti!$B$11),VLOOKUP($E141,Iekārtu_mērogošana!$C$131:$E$149,3,FALSE)*VLOOKUP($E141,Datu_ievade!$C$194:$E$212,3,FALSE),0)</f>
        <v>#DIV/0!</v>
      </c>
      <c r="W141" s="166" t="e">
        <f>IF(OR($F$1=Saraksti!$B$10,$F$1=Saraksti!$B$11),VLOOKUP($E141,Iekārtu_mērogošana!$C$131:$E$149,3,FALSE)*VLOOKUP($E141,Datu_ievade!$C$194:$E$212,3,FALSE),0)</f>
        <v>#DIV/0!</v>
      </c>
      <c r="X141" s="166" t="e">
        <f>IF(OR($F$1=Saraksti!$B$10,$F$1=Saraksti!$B$11),VLOOKUP($E141,Iekārtu_mērogošana!$C$131:$E$149,3,FALSE)*VLOOKUP($E141,Datu_ievade!$C$194:$E$212,3,FALSE),0)</f>
        <v>#DIV/0!</v>
      </c>
      <c r="Y141" s="166" t="e">
        <f>IF(OR($F$1=Saraksti!$B$10,$F$1=Saraksti!$B$11),VLOOKUP($E141,Iekārtu_mērogošana!$C$131:$E$149,3,FALSE)*VLOOKUP($E141,Datu_ievade!$C$194:$E$212,3,FALSE),0)</f>
        <v>#DIV/0!</v>
      </c>
      <c r="Z141" s="166" t="e">
        <f>IF(OR($F$1=Saraksti!$B$10,$F$1=Saraksti!$B$11),VLOOKUP($E141,Iekārtu_mērogošana!$C$131:$E$149,3,FALSE)*VLOOKUP($E141,Datu_ievade!$C$194:$E$212,3,FALSE),0)</f>
        <v>#DIV/0!</v>
      </c>
      <c r="AA141" s="166" t="e">
        <f>IF(OR($F$1=Saraksti!$B$10,$F$1=Saraksti!$B$11),VLOOKUP($E141,Iekārtu_mērogošana!$C$131:$E$149,3,FALSE)*VLOOKUP($E141,Datu_ievade!$C$194:$E$212,3,FALSE),0)</f>
        <v>#DIV/0!</v>
      </c>
      <c r="AB141" s="166" t="e">
        <f>IF(OR($F$1=Saraksti!$B$10,$F$1=Saraksti!$B$11),VLOOKUP($E141,Iekārtu_mērogošana!$C$131:$E$149,3,FALSE)*VLOOKUP($E141,Datu_ievade!$C$194:$E$212,3,FALSE),0)</f>
        <v>#DIV/0!</v>
      </c>
      <c r="AC141" s="166" t="e">
        <f>IF(OR($F$1=Saraksti!$B$10,$F$1=Saraksti!$B$11),VLOOKUP($E141,Iekārtu_mērogošana!$C$131:$E$149,3,FALSE)*VLOOKUP($E141,Datu_ievade!$C$194:$E$212,3,FALSE),0)</f>
        <v>#DIV/0!</v>
      </c>
      <c r="AD141" s="166" t="e">
        <f>IF(OR($F$1=Saraksti!$B$10,$F$1=Saraksti!$B$11),VLOOKUP($E141,Iekārtu_mērogošana!$C$131:$E$149,3,FALSE)*VLOOKUP($E141,Datu_ievade!$C$194:$E$212,3,FALSE),0)</f>
        <v>#DIV/0!</v>
      </c>
      <c r="AE141" s="166" t="e">
        <f>IF(OR($F$1=Saraksti!$B$10,$F$1=Saraksti!$B$11),VLOOKUP($E141,Iekārtu_mērogošana!$C$131:$E$149,3,FALSE)*VLOOKUP($E141,Datu_ievade!$C$194:$E$212,3,FALSE),0)</f>
        <v>#DIV/0!</v>
      </c>
      <c r="AF141" s="166" t="e">
        <f>IF(OR($F$1=Saraksti!$B$10,$F$1=Saraksti!$B$11),VLOOKUP($E141,Iekārtu_mērogošana!$C$131:$E$149,3,FALSE)*VLOOKUP($E141,Datu_ievade!$C$194:$E$212,3,FALSE),0)</f>
        <v>#DIV/0!</v>
      </c>
      <c r="AG141" s="166" t="e">
        <f>IF(OR($F$1=Saraksti!$B$10,$F$1=Saraksti!$B$11),VLOOKUP($E141,Iekārtu_mērogošana!$C$131:$E$149,3,FALSE)*VLOOKUP($E141,Datu_ievade!$C$194:$E$212,3,FALSE),0)</f>
        <v>#DIV/0!</v>
      </c>
      <c r="AH141" s="166" t="e">
        <f>IF(OR($F$1=Saraksti!$B$10,$F$1=Saraksti!$B$11),VLOOKUP($E141,Iekārtu_mērogošana!$C$131:$E$149,3,FALSE)*VLOOKUP($E141,Datu_ievade!$C$194:$E$212,3,FALSE),0)</f>
        <v>#DIV/0!</v>
      </c>
      <c r="AI141" s="166" t="e">
        <f>IF(OR($F$1=Saraksti!$B$10,$F$1=Saraksti!$B$11),VLOOKUP($E141,Iekārtu_mērogošana!$C$131:$E$149,3,FALSE)*VLOOKUP($E141,Datu_ievade!$C$194:$E$212,3,FALSE),0)</f>
        <v>#DIV/0!</v>
      </c>
      <c r="AJ141" s="166" t="e">
        <f>IF(OR($F$1=Saraksti!$B$10,$F$1=Saraksti!$B$11),VLOOKUP($E141,Iekārtu_mērogošana!$C$131:$E$149,3,FALSE)*VLOOKUP($E141,Datu_ievade!$C$194:$E$212,3,FALSE),0)</f>
        <v>#DIV/0!</v>
      </c>
      <c r="AK141" s="166" t="e">
        <f>IF(OR($F$1=Saraksti!$B$10,$F$1=Saraksti!$B$11),VLOOKUP($E141,Iekārtu_mērogošana!$C$131:$E$149,3,FALSE)*VLOOKUP($E141,Datu_ievade!$C$194:$E$212,3,FALSE),0)</f>
        <v>#DIV/0!</v>
      </c>
      <c r="AL141" s="166" t="e">
        <f>IF(OR($F$1=Saraksti!$B$10,$F$1=Saraksti!$B$11),VLOOKUP($E141,Iekārtu_mērogošana!$C$131:$E$149,3,FALSE)*VLOOKUP($E141,Datu_ievade!$C$194:$E$212,3,FALSE),0)</f>
        <v>#DIV/0!</v>
      </c>
      <c r="AM141" s="166" t="e">
        <f>IF(OR($F$1=Saraksti!$B$10,$F$1=Saraksti!$B$11),VLOOKUP($E141,Iekārtu_mērogošana!$C$131:$E$149,3,FALSE)*VLOOKUP($E141,Datu_ievade!$C$194:$E$212,3,FALSE),0)</f>
        <v>#DIV/0!</v>
      </c>
      <c r="AN141" s="166" t="e">
        <f>IF(OR($F$1=Saraksti!$B$10,$F$1=Saraksti!$B$11),VLOOKUP($E141,Iekārtu_mērogošana!$C$131:$E$149,3,FALSE)*VLOOKUP($E141,Datu_ievade!$C$194:$E$212,3,FALSE),0)</f>
        <v>#DIV/0!</v>
      </c>
      <c r="AO141" s="166" t="e">
        <f>IF(OR($F$1=Saraksti!$B$10,$F$1=Saraksti!$B$11),VLOOKUP($E141,Iekārtu_mērogošana!$C$131:$E$149,3,FALSE)*VLOOKUP($E141,Datu_ievade!$C$194:$E$212,3,FALSE),0)</f>
        <v>#DIV/0!</v>
      </c>
      <c r="AP141" s="166" t="e">
        <f>IF(OR($F$1=Saraksti!$B$10,$F$1=Saraksti!$B$11),VLOOKUP($E141,Iekārtu_mērogošana!$C$131:$E$149,3,FALSE)*VLOOKUP($E141,Datu_ievade!$C$194:$E$212,3,FALSE),0)</f>
        <v>#DIV/0!</v>
      </c>
      <c r="AQ141" s="166" t="e">
        <f>IF(OR($F$1=Saraksti!$B$10,$F$1=Saraksti!$B$11),VLOOKUP($E141,Iekārtu_mērogošana!$C$131:$E$149,3,FALSE)*VLOOKUP($E141,Datu_ievade!$C$194:$E$212,3,FALSE),0)</f>
        <v>#DIV/0!</v>
      </c>
      <c r="AR141" s="166" t="e">
        <f>IF(OR($F$1=Saraksti!$B$10,$F$1=Saraksti!$B$11),VLOOKUP($E141,Iekārtu_mērogošana!$C$131:$E$149,3,FALSE)*VLOOKUP($E141,Datu_ievade!$C$194:$E$212,3,FALSE),0)</f>
        <v>#DIV/0!</v>
      </c>
      <c r="AS141" s="166" t="e">
        <f>IF(OR($F$1=Saraksti!$B$10,$F$1=Saraksti!$B$11),VLOOKUP($E141,Iekārtu_mērogošana!$C$131:$E$149,3,FALSE)*VLOOKUP($E141,Datu_ievade!$C$194:$E$212,3,FALSE),0)</f>
        <v>#DIV/0!</v>
      </c>
      <c r="AT141" s="166" t="e">
        <f>IF(OR($F$1=Saraksti!$B$10,$F$1=Saraksti!$B$11),VLOOKUP($E141,Iekārtu_mērogošana!$C$131:$E$149,3,FALSE)*VLOOKUP($E141,Datu_ievade!$C$194:$E$212,3,FALSE),0)</f>
        <v>#DIV/0!</v>
      </c>
      <c r="AU141" s="166" t="e">
        <f>IF(OR($F$1=Saraksti!$B$10,$F$1=Saraksti!$B$11),VLOOKUP($E141,Iekārtu_mērogošana!$C$131:$E$149,3,FALSE)*VLOOKUP($E141,Datu_ievade!$C$194:$E$212,3,FALSE),0)</f>
        <v>#DIV/0!</v>
      </c>
      <c r="AV141" s="166" t="e">
        <f>IF(OR($F$1=Saraksti!$B$10,$F$1=Saraksti!$B$11),VLOOKUP($E141,Iekārtu_mērogošana!$C$131:$E$149,3,FALSE)*VLOOKUP($E141,Datu_ievade!$C$194:$E$212,3,FALSE),0)</f>
        <v>#DIV/0!</v>
      </c>
      <c r="AW141" s="166" t="e">
        <f>IF(OR($F$1=Saraksti!$B$10,$F$1=Saraksti!$B$11),VLOOKUP($E141,Iekārtu_mērogošana!$C$131:$E$149,3,FALSE)*VLOOKUP($E141,Datu_ievade!$C$194:$E$212,3,FALSE),0)</f>
        <v>#DIV/0!</v>
      </c>
      <c r="AX141" s="166" t="e">
        <f>IF(OR($F$1=Saraksti!$B$10,$F$1=Saraksti!$B$11),VLOOKUP($E141,Iekārtu_mērogošana!$C$131:$E$149,3,FALSE)*VLOOKUP($E141,Datu_ievade!$C$194:$E$212,3,FALSE),0)</f>
        <v>#DIV/0!</v>
      </c>
      <c r="AY141" s="166" t="e">
        <f>IF(OR($F$1=Saraksti!$B$10,$F$1=Saraksti!$B$11),VLOOKUP($E141,Iekārtu_mērogošana!$C$131:$E$149,3,FALSE)*VLOOKUP($E141,Datu_ievade!$C$194:$E$212,3,FALSE),0)</f>
        <v>#DIV/0!</v>
      </c>
      <c r="AZ141" s="166" t="e">
        <f>IF(OR($F$1=Saraksti!$B$10,$F$1=Saraksti!$B$11),VLOOKUP($E141,Iekārtu_mērogošana!$C$131:$E$149,3,FALSE)*VLOOKUP($E141,Datu_ievade!$C$194:$E$212,3,FALSE),0)</f>
        <v>#DIV/0!</v>
      </c>
      <c r="BA141" s="166" t="e">
        <f>IF(OR($F$1=Saraksti!$B$10,$F$1=Saraksti!$B$11),VLOOKUP($E141,Iekārtu_mērogošana!$C$131:$E$149,3,FALSE)*VLOOKUP($E141,Datu_ievade!$C$194:$E$212,3,FALSE),0)</f>
        <v>#DIV/0!</v>
      </c>
      <c r="BB141" s="166" t="e">
        <f>IF(OR($F$1=Saraksti!$B$10,$F$1=Saraksti!$B$11),VLOOKUP($E141,Iekārtu_mērogošana!$C$131:$E$149,3,FALSE)*VLOOKUP($E141,Datu_ievade!$C$194:$E$212,3,FALSE),0)</f>
        <v>#DIV/0!</v>
      </c>
      <c r="BC141" s="166" t="e">
        <f>IF(OR($F$1=Saraksti!$B$10,$F$1=Saraksti!$B$11),VLOOKUP($E141,Iekārtu_mērogošana!$C$131:$E$149,3,FALSE)*VLOOKUP($E141,Datu_ievade!$C$194:$E$212,3,FALSE),0)</f>
        <v>#DIV/0!</v>
      </c>
      <c r="BD141" s="166" t="e">
        <f>IF(OR($F$1=Saraksti!$B$10,$F$1=Saraksti!$B$11),VLOOKUP($E141,Iekārtu_mērogošana!$C$131:$E$149,3,FALSE)*VLOOKUP($E141,Datu_ievade!$C$194:$E$212,3,FALSE),0)</f>
        <v>#DIV/0!</v>
      </c>
      <c r="BE141" s="166" t="e">
        <f>IF(OR($F$1=Saraksti!$B$10,$F$1=Saraksti!$B$11),VLOOKUP($E141,Iekārtu_mērogošana!$C$131:$E$149,3,FALSE)*VLOOKUP($E141,Datu_ievade!$C$194:$E$212,3,FALSE),0)</f>
        <v>#DIV/0!</v>
      </c>
      <c r="BF141" s="166" t="e">
        <f>IF(OR($F$1=Saraksti!$B$10,$F$1=Saraksti!$B$11),VLOOKUP($E141,Iekārtu_mērogošana!$C$131:$E$149,3,FALSE)*VLOOKUP($E141,Datu_ievade!$C$194:$E$212,3,FALSE),0)</f>
        <v>#DIV/0!</v>
      </c>
    </row>
    <row r="142" spans="1:58" s="105" customFormat="1">
      <c r="A142" s="161"/>
      <c r="D142" s="162"/>
      <c r="E142" s="105">
        <f>Datu_ievade!C210</f>
        <v>300</v>
      </c>
      <c r="F142" s="240" t="s">
        <v>800</v>
      </c>
      <c r="G142" s="161" t="s">
        <v>1</v>
      </c>
      <c r="I142" s="166" t="e">
        <f>IF(OR($F$1=Saraksti!$B$10,$F$1=Saraksti!$B$11),VLOOKUP($E142,Iekārtu_mērogošana!$C$131:$E$149,3,FALSE)*VLOOKUP($E142,Datu_ievade!$C$194:$E$212,3,FALSE),0)</f>
        <v>#DIV/0!</v>
      </c>
      <c r="J142" s="166" t="e">
        <f>IF(OR($F$1=Saraksti!$B$10,$F$1=Saraksti!$B$11),VLOOKUP($E142,Iekārtu_mērogošana!$C$131:$E$149,3,FALSE)*VLOOKUP($E142,Datu_ievade!$C$194:$E$212,3,FALSE),0)</f>
        <v>#DIV/0!</v>
      </c>
      <c r="K142" s="166" t="e">
        <f>IF(OR($F$1=Saraksti!$B$10,$F$1=Saraksti!$B$11),VLOOKUP($E142,Iekārtu_mērogošana!$C$131:$E$149,3,FALSE)*VLOOKUP($E142,Datu_ievade!$C$194:$E$212,3,FALSE),0)</f>
        <v>#DIV/0!</v>
      </c>
      <c r="L142" s="166" t="e">
        <f>IF(OR($F$1=Saraksti!$B$10,$F$1=Saraksti!$B$11),VLOOKUP($E142,Iekārtu_mērogošana!$C$131:$E$149,3,FALSE)*VLOOKUP($E142,Datu_ievade!$C$194:$E$212,3,FALSE),0)</f>
        <v>#DIV/0!</v>
      </c>
      <c r="M142" s="166" t="e">
        <f>IF(OR($F$1=Saraksti!$B$10,$F$1=Saraksti!$B$11),VLOOKUP($E142,Iekārtu_mērogošana!$C$131:$E$149,3,FALSE)*VLOOKUP($E142,Datu_ievade!$C$194:$E$212,3,FALSE),0)</f>
        <v>#DIV/0!</v>
      </c>
      <c r="N142" s="166" t="e">
        <f>IF(OR($F$1=Saraksti!$B$10,$F$1=Saraksti!$B$11),VLOOKUP($E142,Iekārtu_mērogošana!$C$131:$E$149,3,FALSE)*VLOOKUP($E142,Datu_ievade!$C$194:$E$212,3,FALSE),0)</f>
        <v>#DIV/0!</v>
      </c>
      <c r="O142" s="166" t="e">
        <f>IF(OR($F$1=Saraksti!$B$10,$F$1=Saraksti!$B$11),VLOOKUP($E142,Iekārtu_mērogošana!$C$131:$E$149,3,FALSE)*VLOOKUP($E142,Datu_ievade!$C$194:$E$212,3,FALSE),0)</f>
        <v>#DIV/0!</v>
      </c>
      <c r="P142" s="166" t="e">
        <f>IF(OR($F$1=Saraksti!$B$10,$F$1=Saraksti!$B$11),VLOOKUP($E142,Iekārtu_mērogošana!$C$131:$E$149,3,FALSE)*VLOOKUP($E142,Datu_ievade!$C$194:$E$212,3,FALSE),0)</f>
        <v>#DIV/0!</v>
      </c>
      <c r="Q142" s="166" t="e">
        <f>IF(OR($F$1=Saraksti!$B$10,$F$1=Saraksti!$B$11),VLOOKUP($E142,Iekārtu_mērogošana!$C$131:$E$149,3,FALSE)*VLOOKUP($E142,Datu_ievade!$C$194:$E$212,3,FALSE),0)</f>
        <v>#DIV/0!</v>
      </c>
      <c r="R142" s="166" t="e">
        <f>IF(OR($F$1=Saraksti!$B$10,$F$1=Saraksti!$B$11),VLOOKUP($E142,Iekārtu_mērogošana!$C$131:$E$149,3,FALSE)*VLOOKUP($E142,Datu_ievade!$C$194:$E$212,3,FALSE),0)</f>
        <v>#DIV/0!</v>
      </c>
      <c r="S142" s="166" t="e">
        <f>IF(OR($F$1=Saraksti!$B$10,$F$1=Saraksti!$B$11),VLOOKUP($E142,Iekārtu_mērogošana!$C$131:$E$149,3,FALSE)*VLOOKUP($E142,Datu_ievade!$C$194:$E$212,3,FALSE),0)</f>
        <v>#DIV/0!</v>
      </c>
      <c r="T142" s="166" t="e">
        <f>IF(OR($F$1=Saraksti!$B$10,$F$1=Saraksti!$B$11),VLOOKUP($E142,Iekārtu_mērogošana!$C$131:$E$149,3,FALSE)*VLOOKUP($E142,Datu_ievade!$C$194:$E$212,3,FALSE),0)</f>
        <v>#DIV/0!</v>
      </c>
      <c r="U142" s="166" t="e">
        <f>IF(OR($F$1=Saraksti!$B$10,$F$1=Saraksti!$B$11),VLOOKUP($E142,Iekārtu_mērogošana!$C$131:$E$149,3,FALSE)*VLOOKUP($E142,Datu_ievade!$C$194:$E$212,3,FALSE),0)</f>
        <v>#DIV/0!</v>
      </c>
      <c r="V142" s="166" t="e">
        <f>IF(OR($F$1=Saraksti!$B$10,$F$1=Saraksti!$B$11),VLOOKUP($E142,Iekārtu_mērogošana!$C$131:$E$149,3,FALSE)*VLOOKUP($E142,Datu_ievade!$C$194:$E$212,3,FALSE),0)</f>
        <v>#DIV/0!</v>
      </c>
      <c r="W142" s="166" t="e">
        <f>IF(OR($F$1=Saraksti!$B$10,$F$1=Saraksti!$B$11),VLOOKUP($E142,Iekārtu_mērogošana!$C$131:$E$149,3,FALSE)*VLOOKUP($E142,Datu_ievade!$C$194:$E$212,3,FALSE),0)</f>
        <v>#DIV/0!</v>
      </c>
      <c r="X142" s="166" t="e">
        <f>IF(OR($F$1=Saraksti!$B$10,$F$1=Saraksti!$B$11),VLOOKUP($E142,Iekārtu_mērogošana!$C$131:$E$149,3,FALSE)*VLOOKUP($E142,Datu_ievade!$C$194:$E$212,3,FALSE),0)</f>
        <v>#DIV/0!</v>
      </c>
      <c r="Y142" s="166" t="e">
        <f>IF(OR($F$1=Saraksti!$B$10,$F$1=Saraksti!$B$11),VLOOKUP($E142,Iekārtu_mērogošana!$C$131:$E$149,3,FALSE)*VLOOKUP($E142,Datu_ievade!$C$194:$E$212,3,FALSE),0)</f>
        <v>#DIV/0!</v>
      </c>
      <c r="Z142" s="166" t="e">
        <f>IF(OR($F$1=Saraksti!$B$10,$F$1=Saraksti!$B$11),VLOOKUP($E142,Iekārtu_mērogošana!$C$131:$E$149,3,FALSE)*VLOOKUP($E142,Datu_ievade!$C$194:$E$212,3,FALSE),0)</f>
        <v>#DIV/0!</v>
      </c>
      <c r="AA142" s="166" t="e">
        <f>IF(OR($F$1=Saraksti!$B$10,$F$1=Saraksti!$B$11),VLOOKUP($E142,Iekārtu_mērogošana!$C$131:$E$149,3,FALSE)*VLOOKUP($E142,Datu_ievade!$C$194:$E$212,3,FALSE),0)</f>
        <v>#DIV/0!</v>
      </c>
      <c r="AB142" s="166" t="e">
        <f>IF(OR($F$1=Saraksti!$B$10,$F$1=Saraksti!$B$11),VLOOKUP($E142,Iekārtu_mērogošana!$C$131:$E$149,3,FALSE)*VLOOKUP($E142,Datu_ievade!$C$194:$E$212,3,FALSE),0)</f>
        <v>#DIV/0!</v>
      </c>
      <c r="AC142" s="166" t="e">
        <f>IF(OR($F$1=Saraksti!$B$10,$F$1=Saraksti!$B$11),VLOOKUP($E142,Iekārtu_mērogošana!$C$131:$E$149,3,FALSE)*VLOOKUP($E142,Datu_ievade!$C$194:$E$212,3,FALSE),0)</f>
        <v>#DIV/0!</v>
      </c>
      <c r="AD142" s="166" t="e">
        <f>IF(OR($F$1=Saraksti!$B$10,$F$1=Saraksti!$B$11),VLOOKUP($E142,Iekārtu_mērogošana!$C$131:$E$149,3,FALSE)*VLOOKUP($E142,Datu_ievade!$C$194:$E$212,3,FALSE),0)</f>
        <v>#DIV/0!</v>
      </c>
      <c r="AE142" s="166" t="e">
        <f>IF(OR($F$1=Saraksti!$B$10,$F$1=Saraksti!$B$11),VLOOKUP($E142,Iekārtu_mērogošana!$C$131:$E$149,3,FALSE)*VLOOKUP($E142,Datu_ievade!$C$194:$E$212,3,FALSE),0)</f>
        <v>#DIV/0!</v>
      </c>
      <c r="AF142" s="166" t="e">
        <f>IF(OR($F$1=Saraksti!$B$10,$F$1=Saraksti!$B$11),VLOOKUP($E142,Iekārtu_mērogošana!$C$131:$E$149,3,FALSE)*VLOOKUP($E142,Datu_ievade!$C$194:$E$212,3,FALSE),0)</f>
        <v>#DIV/0!</v>
      </c>
      <c r="AG142" s="166" t="e">
        <f>IF(OR($F$1=Saraksti!$B$10,$F$1=Saraksti!$B$11),VLOOKUP($E142,Iekārtu_mērogošana!$C$131:$E$149,3,FALSE)*VLOOKUP($E142,Datu_ievade!$C$194:$E$212,3,FALSE),0)</f>
        <v>#DIV/0!</v>
      </c>
      <c r="AH142" s="166" t="e">
        <f>IF(OR($F$1=Saraksti!$B$10,$F$1=Saraksti!$B$11),VLOOKUP($E142,Iekārtu_mērogošana!$C$131:$E$149,3,FALSE)*VLOOKUP($E142,Datu_ievade!$C$194:$E$212,3,FALSE),0)</f>
        <v>#DIV/0!</v>
      </c>
      <c r="AI142" s="166" t="e">
        <f>IF(OR($F$1=Saraksti!$B$10,$F$1=Saraksti!$B$11),VLOOKUP($E142,Iekārtu_mērogošana!$C$131:$E$149,3,FALSE)*VLOOKUP($E142,Datu_ievade!$C$194:$E$212,3,FALSE),0)</f>
        <v>#DIV/0!</v>
      </c>
      <c r="AJ142" s="166" t="e">
        <f>IF(OR($F$1=Saraksti!$B$10,$F$1=Saraksti!$B$11),VLOOKUP($E142,Iekārtu_mērogošana!$C$131:$E$149,3,FALSE)*VLOOKUP($E142,Datu_ievade!$C$194:$E$212,3,FALSE),0)</f>
        <v>#DIV/0!</v>
      </c>
      <c r="AK142" s="166" t="e">
        <f>IF(OR($F$1=Saraksti!$B$10,$F$1=Saraksti!$B$11),VLOOKUP($E142,Iekārtu_mērogošana!$C$131:$E$149,3,FALSE)*VLOOKUP($E142,Datu_ievade!$C$194:$E$212,3,FALSE),0)</f>
        <v>#DIV/0!</v>
      </c>
      <c r="AL142" s="166" t="e">
        <f>IF(OR($F$1=Saraksti!$B$10,$F$1=Saraksti!$B$11),VLOOKUP($E142,Iekārtu_mērogošana!$C$131:$E$149,3,FALSE)*VLOOKUP($E142,Datu_ievade!$C$194:$E$212,3,FALSE),0)</f>
        <v>#DIV/0!</v>
      </c>
      <c r="AM142" s="166" t="e">
        <f>IF(OR($F$1=Saraksti!$B$10,$F$1=Saraksti!$B$11),VLOOKUP($E142,Iekārtu_mērogošana!$C$131:$E$149,3,FALSE)*VLOOKUP($E142,Datu_ievade!$C$194:$E$212,3,FALSE),0)</f>
        <v>#DIV/0!</v>
      </c>
      <c r="AN142" s="166" t="e">
        <f>IF(OR($F$1=Saraksti!$B$10,$F$1=Saraksti!$B$11),VLOOKUP($E142,Iekārtu_mērogošana!$C$131:$E$149,3,FALSE)*VLOOKUP($E142,Datu_ievade!$C$194:$E$212,3,FALSE),0)</f>
        <v>#DIV/0!</v>
      </c>
      <c r="AO142" s="166" t="e">
        <f>IF(OR($F$1=Saraksti!$B$10,$F$1=Saraksti!$B$11),VLOOKUP($E142,Iekārtu_mērogošana!$C$131:$E$149,3,FALSE)*VLOOKUP($E142,Datu_ievade!$C$194:$E$212,3,FALSE),0)</f>
        <v>#DIV/0!</v>
      </c>
      <c r="AP142" s="166" t="e">
        <f>IF(OR($F$1=Saraksti!$B$10,$F$1=Saraksti!$B$11),VLOOKUP($E142,Iekārtu_mērogošana!$C$131:$E$149,3,FALSE)*VLOOKUP($E142,Datu_ievade!$C$194:$E$212,3,FALSE),0)</f>
        <v>#DIV/0!</v>
      </c>
      <c r="AQ142" s="166" t="e">
        <f>IF(OR($F$1=Saraksti!$B$10,$F$1=Saraksti!$B$11),VLOOKUP($E142,Iekārtu_mērogošana!$C$131:$E$149,3,FALSE)*VLOOKUP($E142,Datu_ievade!$C$194:$E$212,3,FALSE),0)</f>
        <v>#DIV/0!</v>
      </c>
      <c r="AR142" s="166" t="e">
        <f>IF(OR($F$1=Saraksti!$B$10,$F$1=Saraksti!$B$11),VLOOKUP($E142,Iekārtu_mērogošana!$C$131:$E$149,3,FALSE)*VLOOKUP($E142,Datu_ievade!$C$194:$E$212,3,FALSE),0)</f>
        <v>#DIV/0!</v>
      </c>
      <c r="AS142" s="166" t="e">
        <f>IF(OR($F$1=Saraksti!$B$10,$F$1=Saraksti!$B$11),VLOOKUP($E142,Iekārtu_mērogošana!$C$131:$E$149,3,FALSE)*VLOOKUP($E142,Datu_ievade!$C$194:$E$212,3,FALSE),0)</f>
        <v>#DIV/0!</v>
      </c>
      <c r="AT142" s="166" t="e">
        <f>IF(OR($F$1=Saraksti!$B$10,$F$1=Saraksti!$B$11),VLOOKUP($E142,Iekārtu_mērogošana!$C$131:$E$149,3,FALSE)*VLOOKUP($E142,Datu_ievade!$C$194:$E$212,3,FALSE),0)</f>
        <v>#DIV/0!</v>
      </c>
      <c r="AU142" s="166" t="e">
        <f>IF(OR($F$1=Saraksti!$B$10,$F$1=Saraksti!$B$11),VLOOKUP($E142,Iekārtu_mērogošana!$C$131:$E$149,3,FALSE)*VLOOKUP($E142,Datu_ievade!$C$194:$E$212,3,FALSE),0)</f>
        <v>#DIV/0!</v>
      </c>
      <c r="AV142" s="166" t="e">
        <f>IF(OR($F$1=Saraksti!$B$10,$F$1=Saraksti!$B$11),VLOOKUP($E142,Iekārtu_mērogošana!$C$131:$E$149,3,FALSE)*VLOOKUP($E142,Datu_ievade!$C$194:$E$212,3,FALSE),0)</f>
        <v>#DIV/0!</v>
      </c>
      <c r="AW142" s="166" t="e">
        <f>IF(OR($F$1=Saraksti!$B$10,$F$1=Saraksti!$B$11),VLOOKUP($E142,Iekārtu_mērogošana!$C$131:$E$149,3,FALSE)*VLOOKUP($E142,Datu_ievade!$C$194:$E$212,3,FALSE),0)</f>
        <v>#DIV/0!</v>
      </c>
      <c r="AX142" s="166" t="e">
        <f>IF(OR($F$1=Saraksti!$B$10,$F$1=Saraksti!$B$11),VLOOKUP($E142,Iekārtu_mērogošana!$C$131:$E$149,3,FALSE)*VLOOKUP($E142,Datu_ievade!$C$194:$E$212,3,FALSE),0)</f>
        <v>#DIV/0!</v>
      </c>
      <c r="AY142" s="166" t="e">
        <f>IF(OR($F$1=Saraksti!$B$10,$F$1=Saraksti!$B$11),VLOOKUP($E142,Iekārtu_mērogošana!$C$131:$E$149,3,FALSE)*VLOOKUP($E142,Datu_ievade!$C$194:$E$212,3,FALSE),0)</f>
        <v>#DIV/0!</v>
      </c>
      <c r="AZ142" s="166" t="e">
        <f>IF(OR($F$1=Saraksti!$B$10,$F$1=Saraksti!$B$11),VLOOKUP($E142,Iekārtu_mērogošana!$C$131:$E$149,3,FALSE)*VLOOKUP($E142,Datu_ievade!$C$194:$E$212,3,FALSE),0)</f>
        <v>#DIV/0!</v>
      </c>
      <c r="BA142" s="166" t="e">
        <f>IF(OR($F$1=Saraksti!$B$10,$F$1=Saraksti!$B$11),VLOOKUP($E142,Iekārtu_mērogošana!$C$131:$E$149,3,FALSE)*VLOOKUP($E142,Datu_ievade!$C$194:$E$212,3,FALSE),0)</f>
        <v>#DIV/0!</v>
      </c>
      <c r="BB142" s="166" t="e">
        <f>IF(OR($F$1=Saraksti!$B$10,$F$1=Saraksti!$B$11),VLOOKUP($E142,Iekārtu_mērogošana!$C$131:$E$149,3,FALSE)*VLOOKUP($E142,Datu_ievade!$C$194:$E$212,3,FALSE),0)</f>
        <v>#DIV/0!</v>
      </c>
      <c r="BC142" s="166" t="e">
        <f>IF(OR($F$1=Saraksti!$B$10,$F$1=Saraksti!$B$11),VLOOKUP($E142,Iekārtu_mērogošana!$C$131:$E$149,3,FALSE)*VLOOKUP($E142,Datu_ievade!$C$194:$E$212,3,FALSE),0)</f>
        <v>#DIV/0!</v>
      </c>
      <c r="BD142" s="166" t="e">
        <f>IF(OR($F$1=Saraksti!$B$10,$F$1=Saraksti!$B$11),VLOOKUP($E142,Iekārtu_mērogošana!$C$131:$E$149,3,FALSE)*VLOOKUP($E142,Datu_ievade!$C$194:$E$212,3,FALSE),0)</f>
        <v>#DIV/0!</v>
      </c>
      <c r="BE142" s="166" t="e">
        <f>IF(OR($F$1=Saraksti!$B$10,$F$1=Saraksti!$B$11),VLOOKUP($E142,Iekārtu_mērogošana!$C$131:$E$149,3,FALSE)*VLOOKUP($E142,Datu_ievade!$C$194:$E$212,3,FALSE),0)</f>
        <v>#DIV/0!</v>
      </c>
      <c r="BF142" s="166" t="e">
        <f>IF(OR($F$1=Saraksti!$B$10,$F$1=Saraksti!$B$11),VLOOKUP($E142,Iekārtu_mērogošana!$C$131:$E$149,3,FALSE)*VLOOKUP($E142,Datu_ievade!$C$194:$E$212,3,FALSE),0)</f>
        <v>#DIV/0!</v>
      </c>
    </row>
    <row r="143" spans="1:58" s="105" customFormat="1">
      <c r="A143" s="161"/>
      <c r="D143" s="162"/>
      <c r="E143" s="105">
        <f>Datu_ievade!C211</f>
        <v>200</v>
      </c>
      <c r="F143" s="240" t="s">
        <v>800</v>
      </c>
      <c r="G143" s="161" t="s">
        <v>1</v>
      </c>
      <c r="I143" s="166" t="e">
        <f>IF(OR($F$1=Saraksti!$B$10,$F$1=Saraksti!$B$11),VLOOKUP($E143,Iekārtu_mērogošana!$C$131:$E$149,3,FALSE)*VLOOKUP($E143,Datu_ievade!$C$194:$E$212,3,FALSE),0)</f>
        <v>#DIV/0!</v>
      </c>
      <c r="J143" s="166" t="e">
        <f>IF(OR($F$1=Saraksti!$B$10,$F$1=Saraksti!$B$11),VLOOKUP($E143,Iekārtu_mērogošana!$C$131:$E$149,3,FALSE)*VLOOKUP($E143,Datu_ievade!$C$194:$E$212,3,FALSE),0)</f>
        <v>#DIV/0!</v>
      </c>
      <c r="K143" s="166" t="e">
        <f>IF(OR($F$1=Saraksti!$B$10,$F$1=Saraksti!$B$11),VLOOKUP($E143,Iekārtu_mērogošana!$C$131:$E$149,3,FALSE)*VLOOKUP($E143,Datu_ievade!$C$194:$E$212,3,FALSE),0)</f>
        <v>#DIV/0!</v>
      </c>
      <c r="L143" s="166" t="e">
        <f>IF(OR($F$1=Saraksti!$B$10,$F$1=Saraksti!$B$11),VLOOKUP($E143,Iekārtu_mērogošana!$C$131:$E$149,3,FALSE)*VLOOKUP($E143,Datu_ievade!$C$194:$E$212,3,FALSE),0)</f>
        <v>#DIV/0!</v>
      </c>
      <c r="M143" s="166" t="e">
        <f>IF(OR($F$1=Saraksti!$B$10,$F$1=Saraksti!$B$11),VLOOKUP($E143,Iekārtu_mērogošana!$C$131:$E$149,3,FALSE)*VLOOKUP($E143,Datu_ievade!$C$194:$E$212,3,FALSE),0)</f>
        <v>#DIV/0!</v>
      </c>
      <c r="N143" s="166" t="e">
        <f>IF(OR($F$1=Saraksti!$B$10,$F$1=Saraksti!$B$11),VLOOKUP($E143,Iekārtu_mērogošana!$C$131:$E$149,3,FALSE)*VLOOKUP($E143,Datu_ievade!$C$194:$E$212,3,FALSE),0)</f>
        <v>#DIV/0!</v>
      </c>
      <c r="O143" s="166" t="e">
        <f>IF(OR($F$1=Saraksti!$B$10,$F$1=Saraksti!$B$11),VLOOKUP($E143,Iekārtu_mērogošana!$C$131:$E$149,3,FALSE)*VLOOKUP($E143,Datu_ievade!$C$194:$E$212,3,FALSE),0)</f>
        <v>#DIV/0!</v>
      </c>
      <c r="P143" s="166" t="e">
        <f>IF(OR($F$1=Saraksti!$B$10,$F$1=Saraksti!$B$11),VLOOKUP($E143,Iekārtu_mērogošana!$C$131:$E$149,3,FALSE)*VLOOKUP($E143,Datu_ievade!$C$194:$E$212,3,FALSE),0)</f>
        <v>#DIV/0!</v>
      </c>
      <c r="Q143" s="166" t="e">
        <f>IF(OR($F$1=Saraksti!$B$10,$F$1=Saraksti!$B$11),VLOOKUP($E143,Iekārtu_mērogošana!$C$131:$E$149,3,FALSE)*VLOOKUP($E143,Datu_ievade!$C$194:$E$212,3,FALSE),0)</f>
        <v>#DIV/0!</v>
      </c>
      <c r="R143" s="166" t="e">
        <f>IF(OR($F$1=Saraksti!$B$10,$F$1=Saraksti!$B$11),VLOOKUP($E143,Iekārtu_mērogošana!$C$131:$E$149,3,FALSE)*VLOOKUP($E143,Datu_ievade!$C$194:$E$212,3,FALSE),0)</f>
        <v>#DIV/0!</v>
      </c>
      <c r="S143" s="166" t="e">
        <f>IF(OR($F$1=Saraksti!$B$10,$F$1=Saraksti!$B$11),VLOOKUP($E143,Iekārtu_mērogošana!$C$131:$E$149,3,FALSE)*VLOOKUP($E143,Datu_ievade!$C$194:$E$212,3,FALSE),0)</f>
        <v>#DIV/0!</v>
      </c>
      <c r="T143" s="166" t="e">
        <f>IF(OR($F$1=Saraksti!$B$10,$F$1=Saraksti!$B$11),VLOOKUP($E143,Iekārtu_mērogošana!$C$131:$E$149,3,FALSE)*VLOOKUP($E143,Datu_ievade!$C$194:$E$212,3,FALSE),0)</f>
        <v>#DIV/0!</v>
      </c>
      <c r="U143" s="166" t="e">
        <f>IF(OR($F$1=Saraksti!$B$10,$F$1=Saraksti!$B$11),VLOOKUP($E143,Iekārtu_mērogošana!$C$131:$E$149,3,FALSE)*VLOOKUP($E143,Datu_ievade!$C$194:$E$212,3,FALSE),0)</f>
        <v>#DIV/0!</v>
      </c>
      <c r="V143" s="166" t="e">
        <f>IF(OR($F$1=Saraksti!$B$10,$F$1=Saraksti!$B$11),VLOOKUP($E143,Iekārtu_mērogošana!$C$131:$E$149,3,FALSE)*VLOOKUP($E143,Datu_ievade!$C$194:$E$212,3,FALSE),0)</f>
        <v>#DIV/0!</v>
      </c>
      <c r="W143" s="166" t="e">
        <f>IF(OR($F$1=Saraksti!$B$10,$F$1=Saraksti!$B$11),VLOOKUP($E143,Iekārtu_mērogošana!$C$131:$E$149,3,FALSE)*VLOOKUP($E143,Datu_ievade!$C$194:$E$212,3,FALSE),0)</f>
        <v>#DIV/0!</v>
      </c>
      <c r="X143" s="166" t="e">
        <f>IF(OR($F$1=Saraksti!$B$10,$F$1=Saraksti!$B$11),VLOOKUP($E143,Iekārtu_mērogošana!$C$131:$E$149,3,FALSE)*VLOOKUP($E143,Datu_ievade!$C$194:$E$212,3,FALSE),0)</f>
        <v>#DIV/0!</v>
      </c>
      <c r="Y143" s="166" t="e">
        <f>IF(OR($F$1=Saraksti!$B$10,$F$1=Saraksti!$B$11),VLOOKUP($E143,Iekārtu_mērogošana!$C$131:$E$149,3,FALSE)*VLOOKUP($E143,Datu_ievade!$C$194:$E$212,3,FALSE),0)</f>
        <v>#DIV/0!</v>
      </c>
      <c r="Z143" s="166" t="e">
        <f>IF(OR($F$1=Saraksti!$B$10,$F$1=Saraksti!$B$11),VLOOKUP($E143,Iekārtu_mērogošana!$C$131:$E$149,3,FALSE)*VLOOKUP($E143,Datu_ievade!$C$194:$E$212,3,FALSE),0)</f>
        <v>#DIV/0!</v>
      </c>
      <c r="AA143" s="166" t="e">
        <f>IF(OR($F$1=Saraksti!$B$10,$F$1=Saraksti!$B$11),VLOOKUP($E143,Iekārtu_mērogošana!$C$131:$E$149,3,FALSE)*VLOOKUP($E143,Datu_ievade!$C$194:$E$212,3,FALSE),0)</f>
        <v>#DIV/0!</v>
      </c>
      <c r="AB143" s="166" t="e">
        <f>IF(OR($F$1=Saraksti!$B$10,$F$1=Saraksti!$B$11),VLOOKUP($E143,Iekārtu_mērogošana!$C$131:$E$149,3,FALSE)*VLOOKUP($E143,Datu_ievade!$C$194:$E$212,3,FALSE),0)</f>
        <v>#DIV/0!</v>
      </c>
      <c r="AC143" s="166" t="e">
        <f>IF(OR($F$1=Saraksti!$B$10,$F$1=Saraksti!$B$11),VLOOKUP($E143,Iekārtu_mērogošana!$C$131:$E$149,3,FALSE)*VLOOKUP($E143,Datu_ievade!$C$194:$E$212,3,FALSE),0)</f>
        <v>#DIV/0!</v>
      </c>
      <c r="AD143" s="166" t="e">
        <f>IF(OR($F$1=Saraksti!$B$10,$F$1=Saraksti!$B$11),VLOOKUP($E143,Iekārtu_mērogošana!$C$131:$E$149,3,FALSE)*VLOOKUP($E143,Datu_ievade!$C$194:$E$212,3,FALSE),0)</f>
        <v>#DIV/0!</v>
      </c>
      <c r="AE143" s="166" t="e">
        <f>IF(OR($F$1=Saraksti!$B$10,$F$1=Saraksti!$B$11),VLOOKUP($E143,Iekārtu_mērogošana!$C$131:$E$149,3,FALSE)*VLOOKUP($E143,Datu_ievade!$C$194:$E$212,3,FALSE),0)</f>
        <v>#DIV/0!</v>
      </c>
      <c r="AF143" s="166" t="e">
        <f>IF(OR($F$1=Saraksti!$B$10,$F$1=Saraksti!$B$11),VLOOKUP($E143,Iekārtu_mērogošana!$C$131:$E$149,3,FALSE)*VLOOKUP($E143,Datu_ievade!$C$194:$E$212,3,FALSE),0)</f>
        <v>#DIV/0!</v>
      </c>
      <c r="AG143" s="166" t="e">
        <f>IF(OR($F$1=Saraksti!$B$10,$F$1=Saraksti!$B$11),VLOOKUP($E143,Iekārtu_mērogošana!$C$131:$E$149,3,FALSE)*VLOOKUP($E143,Datu_ievade!$C$194:$E$212,3,FALSE),0)</f>
        <v>#DIV/0!</v>
      </c>
      <c r="AH143" s="166" t="e">
        <f>IF(OR($F$1=Saraksti!$B$10,$F$1=Saraksti!$B$11),VLOOKUP($E143,Iekārtu_mērogošana!$C$131:$E$149,3,FALSE)*VLOOKUP($E143,Datu_ievade!$C$194:$E$212,3,FALSE),0)</f>
        <v>#DIV/0!</v>
      </c>
      <c r="AI143" s="166" t="e">
        <f>IF(OR($F$1=Saraksti!$B$10,$F$1=Saraksti!$B$11),VLOOKUP($E143,Iekārtu_mērogošana!$C$131:$E$149,3,FALSE)*VLOOKUP($E143,Datu_ievade!$C$194:$E$212,3,FALSE),0)</f>
        <v>#DIV/0!</v>
      </c>
      <c r="AJ143" s="166" t="e">
        <f>IF(OR($F$1=Saraksti!$B$10,$F$1=Saraksti!$B$11),VLOOKUP($E143,Iekārtu_mērogošana!$C$131:$E$149,3,FALSE)*VLOOKUP($E143,Datu_ievade!$C$194:$E$212,3,FALSE),0)</f>
        <v>#DIV/0!</v>
      </c>
      <c r="AK143" s="166" t="e">
        <f>IF(OR($F$1=Saraksti!$B$10,$F$1=Saraksti!$B$11),VLOOKUP($E143,Iekārtu_mērogošana!$C$131:$E$149,3,FALSE)*VLOOKUP($E143,Datu_ievade!$C$194:$E$212,3,FALSE),0)</f>
        <v>#DIV/0!</v>
      </c>
      <c r="AL143" s="166" t="e">
        <f>IF(OR($F$1=Saraksti!$B$10,$F$1=Saraksti!$B$11),VLOOKUP($E143,Iekārtu_mērogošana!$C$131:$E$149,3,FALSE)*VLOOKUP($E143,Datu_ievade!$C$194:$E$212,3,FALSE),0)</f>
        <v>#DIV/0!</v>
      </c>
      <c r="AM143" s="166" t="e">
        <f>IF(OR($F$1=Saraksti!$B$10,$F$1=Saraksti!$B$11),VLOOKUP($E143,Iekārtu_mērogošana!$C$131:$E$149,3,FALSE)*VLOOKUP($E143,Datu_ievade!$C$194:$E$212,3,FALSE),0)</f>
        <v>#DIV/0!</v>
      </c>
      <c r="AN143" s="166" t="e">
        <f>IF(OR($F$1=Saraksti!$B$10,$F$1=Saraksti!$B$11),VLOOKUP($E143,Iekārtu_mērogošana!$C$131:$E$149,3,FALSE)*VLOOKUP($E143,Datu_ievade!$C$194:$E$212,3,FALSE),0)</f>
        <v>#DIV/0!</v>
      </c>
      <c r="AO143" s="166" t="e">
        <f>IF(OR($F$1=Saraksti!$B$10,$F$1=Saraksti!$B$11),VLOOKUP($E143,Iekārtu_mērogošana!$C$131:$E$149,3,FALSE)*VLOOKUP($E143,Datu_ievade!$C$194:$E$212,3,FALSE),0)</f>
        <v>#DIV/0!</v>
      </c>
      <c r="AP143" s="166" t="e">
        <f>IF(OR($F$1=Saraksti!$B$10,$F$1=Saraksti!$B$11),VLOOKUP($E143,Iekārtu_mērogošana!$C$131:$E$149,3,FALSE)*VLOOKUP($E143,Datu_ievade!$C$194:$E$212,3,FALSE),0)</f>
        <v>#DIV/0!</v>
      </c>
      <c r="AQ143" s="166" t="e">
        <f>IF(OR($F$1=Saraksti!$B$10,$F$1=Saraksti!$B$11),VLOOKUP($E143,Iekārtu_mērogošana!$C$131:$E$149,3,FALSE)*VLOOKUP($E143,Datu_ievade!$C$194:$E$212,3,FALSE),0)</f>
        <v>#DIV/0!</v>
      </c>
      <c r="AR143" s="166" t="e">
        <f>IF(OR($F$1=Saraksti!$B$10,$F$1=Saraksti!$B$11),VLOOKUP($E143,Iekārtu_mērogošana!$C$131:$E$149,3,FALSE)*VLOOKUP($E143,Datu_ievade!$C$194:$E$212,3,FALSE),0)</f>
        <v>#DIV/0!</v>
      </c>
      <c r="AS143" s="166" t="e">
        <f>IF(OR($F$1=Saraksti!$B$10,$F$1=Saraksti!$B$11),VLOOKUP($E143,Iekārtu_mērogošana!$C$131:$E$149,3,FALSE)*VLOOKUP($E143,Datu_ievade!$C$194:$E$212,3,FALSE),0)</f>
        <v>#DIV/0!</v>
      </c>
      <c r="AT143" s="166" t="e">
        <f>IF(OR($F$1=Saraksti!$B$10,$F$1=Saraksti!$B$11),VLOOKUP($E143,Iekārtu_mērogošana!$C$131:$E$149,3,FALSE)*VLOOKUP($E143,Datu_ievade!$C$194:$E$212,3,FALSE),0)</f>
        <v>#DIV/0!</v>
      </c>
      <c r="AU143" s="166" t="e">
        <f>IF(OR($F$1=Saraksti!$B$10,$F$1=Saraksti!$B$11),VLOOKUP($E143,Iekārtu_mērogošana!$C$131:$E$149,3,FALSE)*VLOOKUP($E143,Datu_ievade!$C$194:$E$212,3,FALSE),0)</f>
        <v>#DIV/0!</v>
      </c>
      <c r="AV143" s="166" t="e">
        <f>IF(OR($F$1=Saraksti!$B$10,$F$1=Saraksti!$B$11),VLOOKUP($E143,Iekārtu_mērogošana!$C$131:$E$149,3,FALSE)*VLOOKUP($E143,Datu_ievade!$C$194:$E$212,3,FALSE),0)</f>
        <v>#DIV/0!</v>
      </c>
      <c r="AW143" s="166" t="e">
        <f>IF(OR($F$1=Saraksti!$B$10,$F$1=Saraksti!$B$11),VLOOKUP($E143,Iekārtu_mērogošana!$C$131:$E$149,3,FALSE)*VLOOKUP($E143,Datu_ievade!$C$194:$E$212,3,FALSE),0)</f>
        <v>#DIV/0!</v>
      </c>
      <c r="AX143" s="166" t="e">
        <f>IF(OR($F$1=Saraksti!$B$10,$F$1=Saraksti!$B$11),VLOOKUP($E143,Iekārtu_mērogošana!$C$131:$E$149,3,FALSE)*VLOOKUP($E143,Datu_ievade!$C$194:$E$212,3,FALSE),0)</f>
        <v>#DIV/0!</v>
      </c>
      <c r="AY143" s="166" t="e">
        <f>IF(OR($F$1=Saraksti!$B$10,$F$1=Saraksti!$B$11),VLOOKUP($E143,Iekārtu_mērogošana!$C$131:$E$149,3,FALSE)*VLOOKUP($E143,Datu_ievade!$C$194:$E$212,3,FALSE),0)</f>
        <v>#DIV/0!</v>
      </c>
      <c r="AZ143" s="166" t="e">
        <f>IF(OR($F$1=Saraksti!$B$10,$F$1=Saraksti!$B$11),VLOOKUP($E143,Iekārtu_mērogošana!$C$131:$E$149,3,FALSE)*VLOOKUP($E143,Datu_ievade!$C$194:$E$212,3,FALSE),0)</f>
        <v>#DIV/0!</v>
      </c>
      <c r="BA143" s="166" t="e">
        <f>IF(OR($F$1=Saraksti!$B$10,$F$1=Saraksti!$B$11),VLOOKUP($E143,Iekārtu_mērogošana!$C$131:$E$149,3,FALSE)*VLOOKUP($E143,Datu_ievade!$C$194:$E$212,3,FALSE),0)</f>
        <v>#DIV/0!</v>
      </c>
      <c r="BB143" s="166" t="e">
        <f>IF(OR($F$1=Saraksti!$B$10,$F$1=Saraksti!$B$11),VLOOKUP($E143,Iekārtu_mērogošana!$C$131:$E$149,3,FALSE)*VLOOKUP($E143,Datu_ievade!$C$194:$E$212,3,FALSE),0)</f>
        <v>#DIV/0!</v>
      </c>
      <c r="BC143" s="166" t="e">
        <f>IF(OR($F$1=Saraksti!$B$10,$F$1=Saraksti!$B$11),VLOOKUP($E143,Iekārtu_mērogošana!$C$131:$E$149,3,FALSE)*VLOOKUP($E143,Datu_ievade!$C$194:$E$212,3,FALSE),0)</f>
        <v>#DIV/0!</v>
      </c>
      <c r="BD143" s="166" t="e">
        <f>IF(OR($F$1=Saraksti!$B$10,$F$1=Saraksti!$B$11),VLOOKUP($E143,Iekārtu_mērogošana!$C$131:$E$149,3,FALSE)*VLOOKUP($E143,Datu_ievade!$C$194:$E$212,3,FALSE),0)</f>
        <v>#DIV/0!</v>
      </c>
      <c r="BE143" s="166" t="e">
        <f>IF(OR($F$1=Saraksti!$B$10,$F$1=Saraksti!$B$11),VLOOKUP($E143,Iekārtu_mērogošana!$C$131:$E$149,3,FALSE)*VLOOKUP($E143,Datu_ievade!$C$194:$E$212,3,FALSE),0)</f>
        <v>#DIV/0!</v>
      </c>
      <c r="BF143" s="166" t="e">
        <f>IF(OR($F$1=Saraksti!$B$10,$F$1=Saraksti!$B$11),VLOOKUP($E143,Iekārtu_mērogošana!$C$131:$E$149,3,FALSE)*VLOOKUP($E143,Datu_ievade!$C$194:$E$212,3,FALSE),0)</f>
        <v>#DIV/0!</v>
      </c>
    </row>
    <row r="144" spans="1:58" s="105" customFormat="1">
      <c r="A144" s="161"/>
      <c r="D144" s="162"/>
      <c r="E144" s="105">
        <f>Datu_ievade!C212</f>
        <v>100</v>
      </c>
      <c r="F144" s="240" t="s">
        <v>800</v>
      </c>
      <c r="G144" s="161" t="s">
        <v>1</v>
      </c>
      <c r="I144" s="166" t="e">
        <f>IF(OR($F$1=Saraksti!$B$10,$F$1=Saraksti!$B$11),VLOOKUP($E144,Iekārtu_mērogošana!$C$131:$E$149,3,FALSE)*VLOOKUP($E144,Datu_ievade!$C$194:$E$212,3,FALSE),0)</f>
        <v>#DIV/0!</v>
      </c>
      <c r="J144" s="166" t="e">
        <f>IF(OR($F$1=Saraksti!$B$10,$F$1=Saraksti!$B$11),VLOOKUP($E144,Iekārtu_mērogošana!$C$131:$E$149,3,FALSE)*VLOOKUP($E144,Datu_ievade!$C$194:$E$212,3,FALSE),0)</f>
        <v>#DIV/0!</v>
      </c>
      <c r="K144" s="166" t="e">
        <f>IF(OR($F$1=Saraksti!$B$10,$F$1=Saraksti!$B$11),VLOOKUP($E144,Iekārtu_mērogošana!$C$131:$E$149,3,FALSE)*VLOOKUP($E144,Datu_ievade!$C$194:$E$212,3,FALSE),0)</f>
        <v>#DIV/0!</v>
      </c>
      <c r="L144" s="166" t="e">
        <f>IF(OR($F$1=Saraksti!$B$10,$F$1=Saraksti!$B$11),VLOOKUP($E144,Iekārtu_mērogošana!$C$131:$E$149,3,FALSE)*VLOOKUP($E144,Datu_ievade!$C$194:$E$212,3,FALSE),0)</f>
        <v>#DIV/0!</v>
      </c>
      <c r="M144" s="166" t="e">
        <f>IF(OR($F$1=Saraksti!$B$10,$F$1=Saraksti!$B$11),VLOOKUP($E144,Iekārtu_mērogošana!$C$131:$E$149,3,FALSE)*VLOOKUP($E144,Datu_ievade!$C$194:$E$212,3,FALSE),0)</f>
        <v>#DIV/0!</v>
      </c>
      <c r="N144" s="166" t="e">
        <f>IF(OR($F$1=Saraksti!$B$10,$F$1=Saraksti!$B$11),VLOOKUP($E144,Iekārtu_mērogošana!$C$131:$E$149,3,FALSE)*VLOOKUP($E144,Datu_ievade!$C$194:$E$212,3,FALSE),0)</f>
        <v>#DIV/0!</v>
      </c>
      <c r="O144" s="166" t="e">
        <f>IF(OR($F$1=Saraksti!$B$10,$F$1=Saraksti!$B$11),VLOOKUP($E144,Iekārtu_mērogošana!$C$131:$E$149,3,FALSE)*VLOOKUP($E144,Datu_ievade!$C$194:$E$212,3,FALSE),0)</f>
        <v>#DIV/0!</v>
      </c>
      <c r="P144" s="166" t="e">
        <f>IF(OR($F$1=Saraksti!$B$10,$F$1=Saraksti!$B$11),VLOOKUP($E144,Iekārtu_mērogošana!$C$131:$E$149,3,FALSE)*VLOOKUP($E144,Datu_ievade!$C$194:$E$212,3,FALSE),0)</f>
        <v>#DIV/0!</v>
      </c>
      <c r="Q144" s="166" t="e">
        <f>IF(OR($F$1=Saraksti!$B$10,$F$1=Saraksti!$B$11),VLOOKUP($E144,Iekārtu_mērogošana!$C$131:$E$149,3,FALSE)*VLOOKUP($E144,Datu_ievade!$C$194:$E$212,3,FALSE),0)</f>
        <v>#DIV/0!</v>
      </c>
      <c r="R144" s="166" t="e">
        <f>IF(OR($F$1=Saraksti!$B$10,$F$1=Saraksti!$B$11),VLOOKUP($E144,Iekārtu_mērogošana!$C$131:$E$149,3,FALSE)*VLOOKUP($E144,Datu_ievade!$C$194:$E$212,3,FALSE),0)</f>
        <v>#DIV/0!</v>
      </c>
      <c r="S144" s="166" t="e">
        <f>IF(OR($F$1=Saraksti!$B$10,$F$1=Saraksti!$B$11),VLOOKUP($E144,Iekārtu_mērogošana!$C$131:$E$149,3,FALSE)*VLOOKUP($E144,Datu_ievade!$C$194:$E$212,3,FALSE),0)</f>
        <v>#DIV/0!</v>
      </c>
      <c r="T144" s="166" t="e">
        <f>IF(OR($F$1=Saraksti!$B$10,$F$1=Saraksti!$B$11),VLOOKUP($E144,Iekārtu_mērogošana!$C$131:$E$149,3,FALSE)*VLOOKUP($E144,Datu_ievade!$C$194:$E$212,3,FALSE),0)</f>
        <v>#DIV/0!</v>
      </c>
      <c r="U144" s="166" t="e">
        <f>IF(OR($F$1=Saraksti!$B$10,$F$1=Saraksti!$B$11),VLOOKUP($E144,Iekārtu_mērogošana!$C$131:$E$149,3,FALSE)*VLOOKUP($E144,Datu_ievade!$C$194:$E$212,3,FALSE),0)</f>
        <v>#DIV/0!</v>
      </c>
      <c r="V144" s="166" t="e">
        <f>IF(OR($F$1=Saraksti!$B$10,$F$1=Saraksti!$B$11),VLOOKUP($E144,Iekārtu_mērogošana!$C$131:$E$149,3,FALSE)*VLOOKUP($E144,Datu_ievade!$C$194:$E$212,3,FALSE),0)</f>
        <v>#DIV/0!</v>
      </c>
      <c r="W144" s="166" t="e">
        <f>IF(OR($F$1=Saraksti!$B$10,$F$1=Saraksti!$B$11),VLOOKUP($E144,Iekārtu_mērogošana!$C$131:$E$149,3,FALSE)*VLOOKUP($E144,Datu_ievade!$C$194:$E$212,3,FALSE),0)</f>
        <v>#DIV/0!</v>
      </c>
      <c r="X144" s="166" t="e">
        <f>IF(OR($F$1=Saraksti!$B$10,$F$1=Saraksti!$B$11),VLOOKUP($E144,Iekārtu_mērogošana!$C$131:$E$149,3,FALSE)*VLOOKUP($E144,Datu_ievade!$C$194:$E$212,3,FALSE),0)</f>
        <v>#DIV/0!</v>
      </c>
      <c r="Y144" s="166" t="e">
        <f>IF(OR($F$1=Saraksti!$B$10,$F$1=Saraksti!$B$11),VLOOKUP($E144,Iekārtu_mērogošana!$C$131:$E$149,3,FALSE)*VLOOKUP($E144,Datu_ievade!$C$194:$E$212,3,FALSE),0)</f>
        <v>#DIV/0!</v>
      </c>
      <c r="Z144" s="166" t="e">
        <f>IF(OR($F$1=Saraksti!$B$10,$F$1=Saraksti!$B$11),VLOOKUP($E144,Iekārtu_mērogošana!$C$131:$E$149,3,FALSE)*VLOOKUP($E144,Datu_ievade!$C$194:$E$212,3,FALSE),0)</f>
        <v>#DIV/0!</v>
      </c>
      <c r="AA144" s="166" t="e">
        <f>IF(OR($F$1=Saraksti!$B$10,$F$1=Saraksti!$B$11),VLOOKUP($E144,Iekārtu_mērogošana!$C$131:$E$149,3,FALSE)*VLOOKUP($E144,Datu_ievade!$C$194:$E$212,3,FALSE),0)</f>
        <v>#DIV/0!</v>
      </c>
      <c r="AB144" s="166" t="e">
        <f>IF(OR($F$1=Saraksti!$B$10,$F$1=Saraksti!$B$11),VLOOKUP($E144,Iekārtu_mērogošana!$C$131:$E$149,3,FALSE)*VLOOKUP($E144,Datu_ievade!$C$194:$E$212,3,FALSE),0)</f>
        <v>#DIV/0!</v>
      </c>
      <c r="AC144" s="166" t="e">
        <f>IF(OR($F$1=Saraksti!$B$10,$F$1=Saraksti!$B$11),VLOOKUP($E144,Iekārtu_mērogošana!$C$131:$E$149,3,FALSE)*VLOOKUP($E144,Datu_ievade!$C$194:$E$212,3,FALSE),0)</f>
        <v>#DIV/0!</v>
      </c>
      <c r="AD144" s="166" t="e">
        <f>IF(OR($F$1=Saraksti!$B$10,$F$1=Saraksti!$B$11),VLOOKUP($E144,Iekārtu_mērogošana!$C$131:$E$149,3,FALSE)*VLOOKUP($E144,Datu_ievade!$C$194:$E$212,3,FALSE),0)</f>
        <v>#DIV/0!</v>
      </c>
      <c r="AE144" s="166" t="e">
        <f>IF(OR($F$1=Saraksti!$B$10,$F$1=Saraksti!$B$11),VLOOKUP($E144,Iekārtu_mērogošana!$C$131:$E$149,3,FALSE)*VLOOKUP($E144,Datu_ievade!$C$194:$E$212,3,FALSE),0)</f>
        <v>#DIV/0!</v>
      </c>
      <c r="AF144" s="166" t="e">
        <f>IF(OR($F$1=Saraksti!$B$10,$F$1=Saraksti!$B$11),VLOOKUP($E144,Iekārtu_mērogošana!$C$131:$E$149,3,FALSE)*VLOOKUP($E144,Datu_ievade!$C$194:$E$212,3,FALSE),0)</f>
        <v>#DIV/0!</v>
      </c>
      <c r="AG144" s="166" t="e">
        <f>IF(OR($F$1=Saraksti!$B$10,$F$1=Saraksti!$B$11),VLOOKUP($E144,Iekārtu_mērogošana!$C$131:$E$149,3,FALSE)*VLOOKUP($E144,Datu_ievade!$C$194:$E$212,3,FALSE),0)</f>
        <v>#DIV/0!</v>
      </c>
      <c r="AH144" s="166" t="e">
        <f>IF(OR($F$1=Saraksti!$B$10,$F$1=Saraksti!$B$11),VLOOKUP($E144,Iekārtu_mērogošana!$C$131:$E$149,3,FALSE)*VLOOKUP($E144,Datu_ievade!$C$194:$E$212,3,FALSE),0)</f>
        <v>#DIV/0!</v>
      </c>
      <c r="AI144" s="166" t="e">
        <f>IF(OR($F$1=Saraksti!$B$10,$F$1=Saraksti!$B$11),VLOOKUP($E144,Iekārtu_mērogošana!$C$131:$E$149,3,FALSE)*VLOOKUP($E144,Datu_ievade!$C$194:$E$212,3,FALSE),0)</f>
        <v>#DIV/0!</v>
      </c>
      <c r="AJ144" s="166" t="e">
        <f>IF(OR($F$1=Saraksti!$B$10,$F$1=Saraksti!$B$11),VLOOKUP($E144,Iekārtu_mērogošana!$C$131:$E$149,3,FALSE)*VLOOKUP($E144,Datu_ievade!$C$194:$E$212,3,FALSE),0)</f>
        <v>#DIV/0!</v>
      </c>
      <c r="AK144" s="166" t="e">
        <f>IF(OR($F$1=Saraksti!$B$10,$F$1=Saraksti!$B$11),VLOOKUP($E144,Iekārtu_mērogošana!$C$131:$E$149,3,FALSE)*VLOOKUP($E144,Datu_ievade!$C$194:$E$212,3,FALSE),0)</f>
        <v>#DIV/0!</v>
      </c>
      <c r="AL144" s="166" t="e">
        <f>IF(OR($F$1=Saraksti!$B$10,$F$1=Saraksti!$B$11),VLOOKUP($E144,Iekārtu_mērogošana!$C$131:$E$149,3,FALSE)*VLOOKUP($E144,Datu_ievade!$C$194:$E$212,3,FALSE),0)</f>
        <v>#DIV/0!</v>
      </c>
      <c r="AM144" s="166" t="e">
        <f>IF(OR($F$1=Saraksti!$B$10,$F$1=Saraksti!$B$11),VLOOKUP($E144,Iekārtu_mērogošana!$C$131:$E$149,3,FALSE)*VLOOKUP($E144,Datu_ievade!$C$194:$E$212,3,FALSE),0)</f>
        <v>#DIV/0!</v>
      </c>
      <c r="AN144" s="166" t="e">
        <f>IF(OR($F$1=Saraksti!$B$10,$F$1=Saraksti!$B$11),VLOOKUP($E144,Iekārtu_mērogošana!$C$131:$E$149,3,FALSE)*VLOOKUP($E144,Datu_ievade!$C$194:$E$212,3,FALSE),0)</f>
        <v>#DIV/0!</v>
      </c>
      <c r="AO144" s="166" t="e">
        <f>IF(OR($F$1=Saraksti!$B$10,$F$1=Saraksti!$B$11),VLOOKUP($E144,Iekārtu_mērogošana!$C$131:$E$149,3,FALSE)*VLOOKUP($E144,Datu_ievade!$C$194:$E$212,3,FALSE),0)</f>
        <v>#DIV/0!</v>
      </c>
      <c r="AP144" s="166" t="e">
        <f>IF(OR($F$1=Saraksti!$B$10,$F$1=Saraksti!$B$11),VLOOKUP($E144,Iekārtu_mērogošana!$C$131:$E$149,3,FALSE)*VLOOKUP($E144,Datu_ievade!$C$194:$E$212,3,FALSE),0)</f>
        <v>#DIV/0!</v>
      </c>
      <c r="AQ144" s="166" t="e">
        <f>IF(OR($F$1=Saraksti!$B$10,$F$1=Saraksti!$B$11),VLOOKUP($E144,Iekārtu_mērogošana!$C$131:$E$149,3,FALSE)*VLOOKUP($E144,Datu_ievade!$C$194:$E$212,3,FALSE),0)</f>
        <v>#DIV/0!</v>
      </c>
      <c r="AR144" s="166" t="e">
        <f>IF(OR($F$1=Saraksti!$B$10,$F$1=Saraksti!$B$11),VLOOKUP($E144,Iekārtu_mērogošana!$C$131:$E$149,3,FALSE)*VLOOKUP($E144,Datu_ievade!$C$194:$E$212,3,FALSE),0)</f>
        <v>#DIV/0!</v>
      </c>
      <c r="AS144" s="166" t="e">
        <f>IF(OR($F$1=Saraksti!$B$10,$F$1=Saraksti!$B$11),VLOOKUP($E144,Iekārtu_mērogošana!$C$131:$E$149,3,FALSE)*VLOOKUP($E144,Datu_ievade!$C$194:$E$212,3,FALSE),0)</f>
        <v>#DIV/0!</v>
      </c>
      <c r="AT144" s="166" t="e">
        <f>IF(OR($F$1=Saraksti!$B$10,$F$1=Saraksti!$B$11),VLOOKUP($E144,Iekārtu_mērogošana!$C$131:$E$149,3,FALSE)*VLOOKUP($E144,Datu_ievade!$C$194:$E$212,3,FALSE),0)</f>
        <v>#DIV/0!</v>
      </c>
      <c r="AU144" s="166" t="e">
        <f>IF(OR($F$1=Saraksti!$B$10,$F$1=Saraksti!$B$11),VLOOKUP($E144,Iekārtu_mērogošana!$C$131:$E$149,3,FALSE)*VLOOKUP($E144,Datu_ievade!$C$194:$E$212,3,FALSE),0)</f>
        <v>#DIV/0!</v>
      </c>
      <c r="AV144" s="166" t="e">
        <f>IF(OR($F$1=Saraksti!$B$10,$F$1=Saraksti!$B$11),VLOOKUP($E144,Iekārtu_mērogošana!$C$131:$E$149,3,FALSE)*VLOOKUP($E144,Datu_ievade!$C$194:$E$212,3,FALSE),0)</f>
        <v>#DIV/0!</v>
      </c>
      <c r="AW144" s="166" t="e">
        <f>IF(OR($F$1=Saraksti!$B$10,$F$1=Saraksti!$B$11),VLOOKUP($E144,Iekārtu_mērogošana!$C$131:$E$149,3,FALSE)*VLOOKUP($E144,Datu_ievade!$C$194:$E$212,3,FALSE),0)</f>
        <v>#DIV/0!</v>
      </c>
      <c r="AX144" s="166" t="e">
        <f>IF(OR($F$1=Saraksti!$B$10,$F$1=Saraksti!$B$11),VLOOKUP($E144,Iekārtu_mērogošana!$C$131:$E$149,3,FALSE)*VLOOKUP($E144,Datu_ievade!$C$194:$E$212,3,FALSE),0)</f>
        <v>#DIV/0!</v>
      </c>
      <c r="AY144" s="166" t="e">
        <f>IF(OR($F$1=Saraksti!$B$10,$F$1=Saraksti!$B$11),VLOOKUP($E144,Iekārtu_mērogošana!$C$131:$E$149,3,FALSE)*VLOOKUP($E144,Datu_ievade!$C$194:$E$212,3,FALSE),0)</f>
        <v>#DIV/0!</v>
      </c>
      <c r="AZ144" s="166" t="e">
        <f>IF(OR($F$1=Saraksti!$B$10,$F$1=Saraksti!$B$11),VLOOKUP($E144,Iekārtu_mērogošana!$C$131:$E$149,3,FALSE)*VLOOKUP($E144,Datu_ievade!$C$194:$E$212,3,FALSE),0)</f>
        <v>#DIV/0!</v>
      </c>
      <c r="BA144" s="166" t="e">
        <f>IF(OR($F$1=Saraksti!$B$10,$F$1=Saraksti!$B$11),VLOOKUP($E144,Iekārtu_mērogošana!$C$131:$E$149,3,FALSE)*VLOOKUP($E144,Datu_ievade!$C$194:$E$212,3,FALSE),0)</f>
        <v>#DIV/0!</v>
      </c>
      <c r="BB144" s="166" t="e">
        <f>IF(OR($F$1=Saraksti!$B$10,$F$1=Saraksti!$B$11),VLOOKUP($E144,Iekārtu_mērogošana!$C$131:$E$149,3,FALSE)*VLOOKUP($E144,Datu_ievade!$C$194:$E$212,3,FALSE),0)</f>
        <v>#DIV/0!</v>
      </c>
      <c r="BC144" s="166" t="e">
        <f>IF(OR($F$1=Saraksti!$B$10,$F$1=Saraksti!$B$11),VLOOKUP($E144,Iekārtu_mērogošana!$C$131:$E$149,3,FALSE)*VLOOKUP($E144,Datu_ievade!$C$194:$E$212,3,FALSE),0)</f>
        <v>#DIV/0!</v>
      </c>
      <c r="BD144" s="166" t="e">
        <f>IF(OR($F$1=Saraksti!$B$10,$F$1=Saraksti!$B$11),VLOOKUP($E144,Iekārtu_mērogošana!$C$131:$E$149,3,FALSE)*VLOOKUP($E144,Datu_ievade!$C$194:$E$212,3,FALSE),0)</f>
        <v>#DIV/0!</v>
      </c>
      <c r="BE144" s="166" t="e">
        <f>IF(OR($F$1=Saraksti!$B$10,$F$1=Saraksti!$B$11),VLOOKUP($E144,Iekārtu_mērogošana!$C$131:$E$149,3,FALSE)*VLOOKUP($E144,Datu_ievade!$C$194:$E$212,3,FALSE),0)</f>
        <v>#DIV/0!</v>
      </c>
      <c r="BF144" s="166" t="e">
        <f>IF(OR($F$1=Saraksti!$B$10,$F$1=Saraksti!$B$11),VLOOKUP($E144,Iekārtu_mērogošana!$C$131:$E$149,3,FALSE)*VLOOKUP($E144,Datu_ievade!$C$194:$E$212,3,FALSE),0)</f>
        <v>#DIV/0!</v>
      </c>
    </row>
    <row r="145" spans="1:58" s="105" customFormat="1">
      <c r="A145" s="161"/>
      <c r="D145" s="162"/>
    </row>
    <row r="146" spans="1:58" s="105" customFormat="1">
      <c r="A146" s="161"/>
      <c r="D146" s="162"/>
      <c r="E146" s="240" t="s">
        <v>904</v>
      </c>
      <c r="I146" s="75" t="e">
        <f>SUM(I126:I144)</f>
        <v>#DIV/0!</v>
      </c>
      <c r="J146" s="75" t="e">
        <f>SUM(J126:J144)</f>
        <v>#DIV/0!</v>
      </c>
      <c r="K146" s="75" t="e">
        <f t="shared" ref="K146:BF146" si="315">SUM(K126:K144)</f>
        <v>#DIV/0!</v>
      </c>
      <c r="L146" s="75" t="e">
        <f t="shared" si="315"/>
        <v>#DIV/0!</v>
      </c>
      <c r="M146" s="75" t="e">
        <f t="shared" si="315"/>
        <v>#DIV/0!</v>
      </c>
      <c r="N146" s="75" t="e">
        <f t="shared" si="315"/>
        <v>#DIV/0!</v>
      </c>
      <c r="O146" s="75" t="e">
        <f t="shared" si="315"/>
        <v>#DIV/0!</v>
      </c>
      <c r="P146" s="75" t="e">
        <f t="shared" si="315"/>
        <v>#DIV/0!</v>
      </c>
      <c r="Q146" s="75" t="e">
        <f t="shared" si="315"/>
        <v>#DIV/0!</v>
      </c>
      <c r="R146" s="75" t="e">
        <f t="shared" si="315"/>
        <v>#DIV/0!</v>
      </c>
      <c r="S146" s="75" t="e">
        <f t="shared" si="315"/>
        <v>#DIV/0!</v>
      </c>
      <c r="T146" s="75" t="e">
        <f t="shared" si="315"/>
        <v>#DIV/0!</v>
      </c>
      <c r="U146" s="75" t="e">
        <f t="shared" si="315"/>
        <v>#DIV/0!</v>
      </c>
      <c r="V146" s="75" t="e">
        <f t="shared" si="315"/>
        <v>#DIV/0!</v>
      </c>
      <c r="W146" s="75" t="e">
        <f t="shared" si="315"/>
        <v>#DIV/0!</v>
      </c>
      <c r="X146" s="75" t="e">
        <f t="shared" si="315"/>
        <v>#DIV/0!</v>
      </c>
      <c r="Y146" s="75" t="e">
        <f t="shared" si="315"/>
        <v>#DIV/0!</v>
      </c>
      <c r="Z146" s="75" t="e">
        <f t="shared" si="315"/>
        <v>#DIV/0!</v>
      </c>
      <c r="AA146" s="75" t="e">
        <f t="shared" si="315"/>
        <v>#DIV/0!</v>
      </c>
      <c r="AB146" s="75" t="e">
        <f t="shared" si="315"/>
        <v>#DIV/0!</v>
      </c>
      <c r="AC146" s="75" t="e">
        <f t="shared" si="315"/>
        <v>#DIV/0!</v>
      </c>
      <c r="AD146" s="75" t="e">
        <f t="shared" si="315"/>
        <v>#DIV/0!</v>
      </c>
      <c r="AE146" s="75" t="e">
        <f t="shared" si="315"/>
        <v>#DIV/0!</v>
      </c>
      <c r="AF146" s="75" t="e">
        <f t="shared" si="315"/>
        <v>#DIV/0!</v>
      </c>
      <c r="AG146" s="75" t="e">
        <f t="shared" si="315"/>
        <v>#DIV/0!</v>
      </c>
      <c r="AH146" s="75" t="e">
        <f t="shared" si="315"/>
        <v>#DIV/0!</v>
      </c>
      <c r="AI146" s="75" t="e">
        <f t="shared" si="315"/>
        <v>#DIV/0!</v>
      </c>
      <c r="AJ146" s="75" t="e">
        <f t="shared" si="315"/>
        <v>#DIV/0!</v>
      </c>
      <c r="AK146" s="75" t="e">
        <f t="shared" si="315"/>
        <v>#DIV/0!</v>
      </c>
      <c r="AL146" s="75" t="e">
        <f t="shared" si="315"/>
        <v>#DIV/0!</v>
      </c>
      <c r="AM146" s="75" t="e">
        <f t="shared" si="315"/>
        <v>#DIV/0!</v>
      </c>
      <c r="AN146" s="75" t="e">
        <f t="shared" si="315"/>
        <v>#DIV/0!</v>
      </c>
      <c r="AO146" s="75" t="e">
        <f t="shared" si="315"/>
        <v>#DIV/0!</v>
      </c>
      <c r="AP146" s="75" t="e">
        <f t="shared" si="315"/>
        <v>#DIV/0!</v>
      </c>
      <c r="AQ146" s="75" t="e">
        <f t="shared" si="315"/>
        <v>#DIV/0!</v>
      </c>
      <c r="AR146" s="75" t="e">
        <f t="shared" si="315"/>
        <v>#DIV/0!</v>
      </c>
      <c r="AS146" s="75" t="e">
        <f t="shared" si="315"/>
        <v>#DIV/0!</v>
      </c>
      <c r="AT146" s="75" t="e">
        <f t="shared" si="315"/>
        <v>#DIV/0!</v>
      </c>
      <c r="AU146" s="75" t="e">
        <f t="shared" si="315"/>
        <v>#DIV/0!</v>
      </c>
      <c r="AV146" s="75" t="e">
        <f t="shared" si="315"/>
        <v>#DIV/0!</v>
      </c>
      <c r="AW146" s="75" t="e">
        <f t="shared" si="315"/>
        <v>#DIV/0!</v>
      </c>
      <c r="AX146" s="75" t="e">
        <f t="shared" si="315"/>
        <v>#DIV/0!</v>
      </c>
      <c r="AY146" s="75" t="e">
        <f t="shared" si="315"/>
        <v>#DIV/0!</v>
      </c>
      <c r="AZ146" s="75" t="e">
        <f t="shared" si="315"/>
        <v>#DIV/0!</v>
      </c>
      <c r="BA146" s="75" t="e">
        <f t="shared" si="315"/>
        <v>#DIV/0!</v>
      </c>
      <c r="BB146" s="75" t="e">
        <f t="shared" si="315"/>
        <v>#DIV/0!</v>
      </c>
      <c r="BC146" s="75" t="e">
        <f t="shared" si="315"/>
        <v>#DIV/0!</v>
      </c>
      <c r="BD146" s="75" t="e">
        <f t="shared" si="315"/>
        <v>#DIV/0!</v>
      </c>
      <c r="BE146" s="75" t="e">
        <f t="shared" si="315"/>
        <v>#DIV/0!</v>
      </c>
      <c r="BF146" s="75" t="e">
        <f t="shared" si="315"/>
        <v>#DIV/0!</v>
      </c>
    </row>
    <row r="147" spans="1:58" s="105" customFormat="1">
      <c r="A147" s="161"/>
      <c r="D147" s="162"/>
    </row>
    <row r="148" spans="1:58" s="105" customFormat="1">
      <c r="A148" s="161"/>
      <c r="D148" s="162"/>
      <c r="E148" s="105" t="s">
        <v>905</v>
      </c>
    </row>
    <row r="149" spans="1:58" s="105" customFormat="1">
      <c r="A149" s="161"/>
      <c r="D149" s="162"/>
      <c r="E149" s="105" t="str">
        <f>Datu_ievade!C187</f>
        <v>Tehniskā novērtējuma cena</v>
      </c>
      <c r="F149" s="109" t="s">
        <v>1</v>
      </c>
      <c r="I149" s="75" t="e">
        <f>IF(OR($F$1=Saraksti!$B$10,$F$1=Saraksti!$B$11),SUM(Iekārtu_mērogošana!$E$131:$E$149)*Datu_ievade!$E$187,0)</f>
        <v>#DIV/0!</v>
      </c>
      <c r="J149" s="166" t="e">
        <f>IF(OR($F$1=Saraksti!$B$10,$F$1=Saraksti!$B$11),SUM(Iekārtu_mērogošana!$E$131:$E$149)*Datu_ievade!$E$187,0)</f>
        <v>#DIV/0!</v>
      </c>
      <c r="K149" s="166" t="e">
        <f>IF(OR($F$1=Saraksti!$B$10,$F$1=Saraksti!$B$11),SUM(Iekārtu_mērogošana!$E$131:$E$149)*Datu_ievade!$E$187,0)</f>
        <v>#DIV/0!</v>
      </c>
      <c r="L149" s="166" t="e">
        <f>IF(OR($F$1=Saraksti!$B$10,$F$1=Saraksti!$B$11),SUM(Iekārtu_mērogošana!$E$131:$E$149)*Datu_ievade!$E$187,0)</f>
        <v>#DIV/0!</v>
      </c>
      <c r="M149" s="166" t="e">
        <f>IF(OR($F$1=Saraksti!$B$10,$F$1=Saraksti!$B$11),SUM(Iekārtu_mērogošana!$E$131:$E$149)*Datu_ievade!$E$187,0)</f>
        <v>#DIV/0!</v>
      </c>
      <c r="N149" s="166" t="e">
        <f>IF(OR($F$1=Saraksti!$B$10,$F$1=Saraksti!$B$11),SUM(Iekārtu_mērogošana!$E$131:$E$149)*Datu_ievade!$E$187,0)</f>
        <v>#DIV/0!</v>
      </c>
      <c r="O149" s="166" t="e">
        <f>IF(OR($F$1=Saraksti!$B$10,$F$1=Saraksti!$B$11),SUM(Iekārtu_mērogošana!$E$131:$E$149)*Datu_ievade!$E$187,0)</f>
        <v>#DIV/0!</v>
      </c>
      <c r="P149" s="166" t="e">
        <f>IF(OR($F$1=Saraksti!$B$10,$F$1=Saraksti!$B$11),SUM(Iekārtu_mērogošana!$E$131:$E$149)*Datu_ievade!$E$187,0)</f>
        <v>#DIV/0!</v>
      </c>
      <c r="Q149" s="166" t="e">
        <f>IF(OR($F$1=Saraksti!$B$10,$F$1=Saraksti!$B$11),SUM(Iekārtu_mērogošana!$E$131:$E$149)*Datu_ievade!$E$187,0)</f>
        <v>#DIV/0!</v>
      </c>
      <c r="R149" s="166" t="e">
        <f>IF(OR($F$1=Saraksti!$B$10,$F$1=Saraksti!$B$11),SUM(Iekārtu_mērogošana!$E$131:$E$149)*Datu_ievade!$E$187,0)</f>
        <v>#DIV/0!</v>
      </c>
      <c r="S149" s="166" t="e">
        <f>IF(OR($F$1=Saraksti!$B$10,$F$1=Saraksti!$B$11),SUM(Iekārtu_mērogošana!$E$131:$E$149)*Datu_ievade!$E$187,0)</f>
        <v>#DIV/0!</v>
      </c>
      <c r="T149" s="166" t="e">
        <f>IF(OR($F$1=Saraksti!$B$10,$F$1=Saraksti!$B$11),SUM(Iekārtu_mērogošana!$E$131:$E$149)*Datu_ievade!$E$187,0)</f>
        <v>#DIV/0!</v>
      </c>
      <c r="U149" s="166" t="e">
        <f>IF(OR($F$1=Saraksti!$B$10,$F$1=Saraksti!$B$11),SUM(Iekārtu_mērogošana!$E$131:$E$149)*Datu_ievade!$E$187,0)</f>
        <v>#DIV/0!</v>
      </c>
      <c r="V149" s="166" t="e">
        <f>IF(OR($F$1=Saraksti!$B$10,$F$1=Saraksti!$B$11),SUM(Iekārtu_mērogošana!$E$131:$E$149)*Datu_ievade!$E$187,0)</f>
        <v>#DIV/0!</v>
      </c>
      <c r="W149" s="166" t="e">
        <f>IF(OR($F$1=Saraksti!$B$10,$F$1=Saraksti!$B$11),SUM(Iekārtu_mērogošana!$E$131:$E$149)*Datu_ievade!$E$187,0)</f>
        <v>#DIV/0!</v>
      </c>
      <c r="X149" s="166" t="e">
        <f>IF(OR($F$1=Saraksti!$B$10,$F$1=Saraksti!$B$11),SUM(Iekārtu_mērogošana!$E$131:$E$149)*Datu_ievade!$E$187,0)</f>
        <v>#DIV/0!</v>
      </c>
      <c r="Y149" s="166" t="e">
        <f>IF(OR($F$1=Saraksti!$B$10,$F$1=Saraksti!$B$11),SUM(Iekārtu_mērogošana!$E$131:$E$149)*Datu_ievade!$E$187,0)</f>
        <v>#DIV/0!</v>
      </c>
      <c r="Z149" s="166" t="e">
        <f>IF(OR($F$1=Saraksti!$B$10,$F$1=Saraksti!$B$11),SUM(Iekārtu_mērogošana!$E$131:$E$149)*Datu_ievade!$E$187,0)</f>
        <v>#DIV/0!</v>
      </c>
      <c r="AA149" s="166" t="e">
        <f>IF(OR($F$1=Saraksti!$B$10,$F$1=Saraksti!$B$11),SUM(Iekārtu_mērogošana!$E$131:$E$149)*Datu_ievade!$E$187,0)</f>
        <v>#DIV/0!</v>
      </c>
      <c r="AB149" s="166" t="e">
        <f>IF(OR($F$1=Saraksti!$B$10,$F$1=Saraksti!$B$11),SUM(Iekārtu_mērogošana!$E$131:$E$149)*Datu_ievade!$E$187,0)</f>
        <v>#DIV/0!</v>
      </c>
      <c r="AC149" s="166" t="e">
        <f>IF(OR($F$1=Saraksti!$B$10,$F$1=Saraksti!$B$11),SUM(Iekārtu_mērogošana!$E$131:$E$149)*Datu_ievade!$E$187,0)</f>
        <v>#DIV/0!</v>
      </c>
      <c r="AD149" s="166" t="e">
        <f>IF(OR($F$1=Saraksti!$B$10,$F$1=Saraksti!$B$11),SUM(Iekārtu_mērogošana!$E$131:$E$149)*Datu_ievade!$E$187,0)</f>
        <v>#DIV/0!</v>
      </c>
      <c r="AE149" s="166" t="e">
        <f>IF(OR($F$1=Saraksti!$B$10,$F$1=Saraksti!$B$11),SUM(Iekārtu_mērogošana!$E$131:$E$149)*Datu_ievade!$E$187,0)</f>
        <v>#DIV/0!</v>
      </c>
      <c r="AF149" s="166" t="e">
        <f>IF(OR($F$1=Saraksti!$B$10,$F$1=Saraksti!$B$11),SUM(Iekārtu_mērogošana!$E$131:$E$149)*Datu_ievade!$E$187,0)</f>
        <v>#DIV/0!</v>
      </c>
      <c r="AG149" s="166" t="e">
        <f>IF(OR($F$1=Saraksti!$B$10,$F$1=Saraksti!$B$11),SUM(Iekārtu_mērogošana!$E$131:$E$149)*Datu_ievade!$E$187,0)</f>
        <v>#DIV/0!</v>
      </c>
      <c r="AH149" s="166" t="e">
        <f>IF(OR($F$1=Saraksti!$B$10,$F$1=Saraksti!$B$11),SUM(Iekārtu_mērogošana!$E$131:$E$149)*Datu_ievade!$E$187,0)</f>
        <v>#DIV/0!</v>
      </c>
      <c r="AI149" s="166" t="e">
        <f>IF(OR($F$1=Saraksti!$B$10,$F$1=Saraksti!$B$11),SUM(Iekārtu_mērogošana!$E$131:$E$149)*Datu_ievade!$E$187,0)</f>
        <v>#DIV/0!</v>
      </c>
      <c r="AJ149" s="166" t="e">
        <f>IF(OR($F$1=Saraksti!$B$10,$F$1=Saraksti!$B$11),SUM(Iekārtu_mērogošana!$E$131:$E$149)*Datu_ievade!$E$187,0)</f>
        <v>#DIV/0!</v>
      </c>
      <c r="AK149" s="166" t="e">
        <f>IF(OR($F$1=Saraksti!$B$10,$F$1=Saraksti!$B$11),SUM(Iekārtu_mērogošana!$E$131:$E$149)*Datu_ievade!$E$187,0)</f>
        <v>#DIV/0!</v>
      </c>
      <c r="AL149" s="166" t="e">
        <f>IF(OR($F$1=Saraksti!$B$10,$F$1=Saraksti!$B$11),SUM(Iekārtu_mērogošana!$E$131:$E$149)*Datu_ievade!$E$187,0)</f>
        <v>#DIV/0!</v>
      </c>
      <c r="AM149" s="166" t="e">
        <f>IF(OR($F$1=Saraksti!$B$10,$F$1=Saraksti!$B$11),SUM(Iekārtu_mērogošana!$E$131:$E$149)*Datu_ievade!$E$187,0)</f>
        <v>#DIV/0!</v>
      </c>
      <c r="AN149" s="166" t="e">
        <f>IF(OR($F$1=Saraksti!$B$10,$F$1=Saraksti!$B$11),SUM(Iekārtu_mērogošana!$E$131:$E$149)*Datu_ievade!$E$187,0)</f>
        <v>#DIV/0!</v>
      </c>
      <c r="AO149" s="166" t="e">
        <f>IF(OR($F$1=Saraksti!$B$10,$F$1=Saraksti!$B$11),SUM(Iekārtu_mērogošana!$E$131:$E$149)*Datu_ievade!$E$187,0)</f>
        <v>#DIV/0!</v>
      </c>
      <c r="AP149" s="166" t="e">
        <f>IF(OR($F$1=Saraksti!$B$10,$F$1=Saraksti!$B$11),SUM(Iekārtu_mērogošana!$E$131:$E$149)*Datu_ievade!$E$187,0)</f>
        <v>#DIV/0!</v>
      </c>
      <c r="AQ149" s="166" t="e">
        <f>IF(OR($F$1=Saraksti!$B$10,$F$1=Saraksti!$B$11),SUM(Iekārtu_mērogošana!$E$131:$E$149)*Datu_ievade!$E$187,0)</f>
        <v>#DIV/0!</v>
      </c>
      <c r="AR149" s="166" t="e">
        <f>IF(OR($F$1=Saraksti!$B$10,$F$1=Saraksti!$B$11),SUM(Iekārtu_mērogošana!$E$131:$E$149)*Datu_ievade!$E$187,0)</f>
        <v>#DIV/0!</v>
      </c>
      <c r="AS149" s="166" t="e">
        <f>IF(OR($F$1=Saraksti!$B$10,$F$1=Saraksti!$B$11),SUM(Iekārtu_mērogošana!$E$131:$E$149)*Datu_ievade!$E$187,0)</f>
        <v>#DIV/0!</v>
      </c>
      <c r="AT149" s="166" t="e">
        <f>IF(OR($F$1=Saraksti!$B$10,$F$1=Saraksti!$B$11),SUM(Iekārtu_mērogošana!$E$131:$E$149)*Datu_ievade!$E$187,0)</f>
        <v>#DIV/0!</v>
      </c>
      <c r="AU149" s="166" t="e">
        <f>IF(OR($F$1=Saraksti!$B$10,$F$1=Saraksti!$B$11),SUM(Iekārtu_mērogošana!$E$131:$E$149)*Datu_ievade!$E$187,0)</f>
        <v>#DIV/0!</v>
      </c>
      <c r="AV149" s="166" t="e">
        <f>IF(OR($F$1=Saraksti!$B$10,$F$1=Saraksti!$B$11),SUM(Iekārtu_mērogošana!$E$131:$E$149)*Datu_ievade!$E$187,0)</f>
        <v>#DIV/0!</v>
      </c>
      <c r="AW149" s="166" t="e">
        <f>IF(OR($F$1=Saraksti!$B$10,$F$1=Saraksti!$B$11),SUM(Iekārtu_mērogošana!$E$131:$E$149)*Datu_ievade!$E$187,0)</f>
        <v>#DIV/0!</v>
      </c>
      <c r="AX149" s="166" t="e">
        <f>IF(OR($F$1=Saraksti!$B$10,$F$1=Saraksti!$B$11),SUM(Iekārtu_mērogošana!$E$131:$E$149)*Datu_ievade!$E$187,0)</f>
        <v>#DIV/0!</v>
      </c>
      <c r="AY149" s="166" t="e">
        <f>IF(OR($F$1=Saraksti!$B$10,$F$1=Saraksti!$B$11),SUM(Iekārtu_mērogošana!$E$131:$E$149)*Datu_ievade!$E$187,0)</f>
        <v>#DIV/0!</v>
      </c>
      <c r="AZ149" s="166" t="e">
        <f>IF(OR($F$1=Saraksti!$B$10,$F$1=Saraksti!$B$11),SUM(Iekārtu_mērogošana!$E$131:$E$149)*Datu_ievade!$E$187,0)</f>
        <v>#DIV/0!</v>
      </c>
      <c r="BA149" s="166" t="e">
        <f>IF(OR($F$1=Saraksti!$B$10,$F$1=Saraksti!$B$11),SUM(Iekārtu_mērogošana!$E$131:$E$149)*Datu_ievade!$E$187,0)</f>
        <v>#DIV/0!</v>
      </c>
      <c r="BB149" s="166" t="e">
        <f>IF(OR($F$1=Saraksti!$B$10,$F$1=Saraksti!$B$11),SUM(Iekārtu_mērogošana!$E$131:$E$149)*Datu_ievade!$E$187,0)</f>
        <v>#DIV/0!</v>
      </c>
      <c r="BC149" s="166" t="e">
        <f>IF(OR($F$1=Saraksti!$B$10,$F$1=Saraksti!$B$11),SUM(Iekārtu_mērogošana!$E$131:$E$149)*Datu_ievade!$E$187,0)</f>
        <v>#DIV/0!</v>
      </c>
      <c r="BD149" s="166" t="e">
        <f>IF(OR($F$1=Saraksti!$B$10,$F$1=Saraksti!$B$11),SUM(Iekārtu_mērogošana!$E$131:$E$149)*Datu_ievade!$E$187,0)</f>
        <v>#DIV/0!</v>
      </c>
      <c r="BE149" s="166" t="e">
        <f>IF(OR($F$1=Saraksti!$B$10,$F$1=Saraksti!$B$11),SUM(Iekārtu_mērogošana!$E$131:$E$149)*Datu_ievade!$E$187,0)</f>
        <v>#DIV/0!</v>
      </c>
      <c r="BF149" s="166" t="e">
        <f>IF(OR($F$1=Saraksti!$B$10,$F$1=Saraksti!$B$11),SUM(Iekārtu_mērogošana!$E$131:$E$149)*Datu_ievade!$E$187,0)</f>
        <v>#DIV/0!</v>
      </c>
    </row>
    <row r="150" spans="1:58" s="105" customFormat="1">
      <c r="A150" s="161"/>
      <c r="D150" s="162"/>
      <c r="E150" s="105" t="str">
        <f>Datu_ievade!C188</f>
        <v>Pakalpojuma ierīkošanas cena</v>
      </c>
      <c r="F150" s="109" t="s">
        <v>1</v>
      </c>
      <c r="I150" s="75" t="e">
        <f>IF(OR($F$1=Saraksti!$B$10,$F$1=Saraksti!$B$11),SUM(Iekārtu_mērogošana!$E$131:$E$149)*Datu_ievade!$E$188,0)</f>
        <v>#DIV/0!</v>
      </c>
      <c r="J150" s="166" t="e">
        <f>IF(OR($F$1=Saraksti!$B$10,$F$1=Saraksti!$B$11),SUM(Iekārtu_mērogošana!$E$131:$E$149)*Datu_ievade!$E$188,0)</f>
        <v>#DIV/0!</v>
      </c>
      <c r="K150" s="166" t="e">
        <f>IF(OR($F$1=Saraksti!$B$10,$F$1=Saraksti!$B$11),SUM(Iekārtu_mērogošana!$E$131:$E$149)*Datu_ievade!$E$188,0)</f>
        <v>#DIV/0!</v>
      </c>
      <c r="L150" s="166" t="e">
        <f>IF(OR($F$1=Saraksti!$B$10,$F$1=Saraksti!$B$11),SUM(Iekārtu_mērogošana!$E$131:$E$149)*Datu_ievade!$E$188,0)</f>
        <v>#DIV/0!</v>
      </c>
      <c r="M150" s="166" t="e">
        <f>IF(OR($F$1=Saraksti!$B$10,$F$1=Saraksti!$B$11),SUM(Iekārtu_mērogošana!$E$131:$E$149)*Datu_ievade!$E$188,0)</f>
        <v>#DIV/0!</v>
      </c>
      <c r="N150" s="166" t="e">
        <f>IF(OR($F$1=Saraksti!$B$10,$F$1=Saraksti!$B$11),SUM(Iekārtu_mērogošana!$E$131:$E$149)*Datu_ievade!$E$188,0)</f>
        <v>#DIV/0!</v>
      </c>
      <c r="O150" s="166" t="e">
        <f>IF(OR($F$1=Saraksti!$B$10,$F$1=Saraksti!$B$11),SUM(Iekārtu_mērogošana!$E$131:$E$149)*Datu_ievade!$E$188,0)</f>
        <v>#DIV/0!</v>
      </c>
      <c r="P150" s="166" t="e">
        <f>IF(OR($F$1=Saraksti!$B$10,$F$1=Saraksti!$B$11),SUM(Iekārtu_mērogošana!$E$131:$E$149)*Datu_ievade!$E$188,0)</f>
        <v>#DIV/0!</v>
      </c>
      <c r="Q150" s="166" t="e">
        <f>IF(OR($F$1=Saraksti!$B$10,$F$1=Saraksti!$B$11),SUM(Iekārtu_mērogošana!$E$131:$E$149)*Datu_ievade!$E$188,0)</f>
        <v>#DIV/0!</v>
      </c>
      <c r="R150" s="166" t="e">
        <f>IF(OR($F$1=Saraksti!$B$10,$F$1=Saraksti!$B$11),SUM(Iekārtu_mērogošana!$E$131:$E$149)*Datu_ievade!$E$188,0)</f>
        <v>#DIV/0!</v>
      </c>
      <c r="S150" s="166" t="e">
        <f>IF(OR($F$1=Saraksti!$B$10,$F$1=Saraksti!$B$11),SUM(Iekārtu_mērogošana!$E$131:$E$149)*Datu_ievade!$E$188,0)</f>
        <v>#DIV/0!</v>
      </c>
      <c r="T150" s="166" t="e">
        <f>IF(OR($F$1=Saraksti!$B$10,$F$1=Saraksti!$B$11),SUM(Iekārtu_mērogošana!$E$131:$E$149)*Datu_ievade!$E$188,0)</f>
        <v>#DIV/0!</v>
      </c>
      <c r="U150" s="166" t="e">
        <f>IF(OR($F$1=Saraksti!$B$10,$F$1=Saraksti!$B$11),SUM(Iekārtu_mērogošana!$E$131:$E$149)*Datu_ievade!$E$188,0)</f>
        <v>#DIV/0!</v>
      </c>
      <c r="V150" s="166" t="e">
        <f>IF(OR($F$1=Saraksti!$B$10,$F$1=Saraksti!$B$11),SUM(Iekārtu_mērogošana!$E$131:$E$149)*Datu_ievade!$E$188,0)</f>
        <v>#DIV/0!</v>
      </c>
      <c r="W150" s="166" t="e">
        <f>IF(OR($F$1=Saraksti!$B$10,$F$1=Saraksti!$B$11),SUM(Iekārtu_mērogošana!$E$131:$E$149)*Datu_ievade!$E$188,0)</f>
        <v>#DIV/0!</v>
      </c>
      <c r="X150" s="166" t="e">
        <f>IF(OR($F$1=Saraksti!$B$10,$F$1=Saraksti!$B$11),SUM(Iekārtu_mērogošana!$E$131:$E$149)*Datu_ievade!$E$188,0)</f>
        <v>#DIV/0!</v>
      </c>
      <c r="Y150" s="166" t="e">
        <f>IF(OR($F$1=Saraksti!$B$10,$F$1=Saraksti!$B$11),SUM(Iekārtu_mērogošana!$E$131:$E$149)*Datu_ievade!$E$188,0)</f>
        <v>#DIV/0!</v>
      </c>
      <c r="Z150" s="166" t="e">
        <f>IF(OR($F$1=Saraksti!$B$10,$F$1=Saraksti!$B$11),SUM(Iekārtu_mērogošana!$E$131:$E$149)*Datu_ievade!$E$188,0)</f>
        <v>#DIV/0!</v>
      </c>
      <c r="AA150" s="166" t="e">
        <f>IF(OR($F$1=Saraksti!$B$10,$F$1=Saraksti!$B$11),SUM(Iekārtu_mērogošana!$E$131:$E$149)*Datu_ievade!$E$188,0)</f>
        <v>#DIV/0!</v>
      </c>
      <c r="AB150" s="166" t="e">
        <f>IF(OR($F$1=Saraksti!$B$10,$F$1=Saraksti!$B$11),SUM(Iekārtu_mērogošana!$E$131:$E$149)*Datu_ievade!$E$188,0)</f>
        <v>#DIV/0!</v>
      </c>
      <c r="AC150" s="166" t="e">
        <f>IF(OR($F$1=Saraksti!$B$10,$F$1=Saraksti!$B$11),SUM(Iekārtu_mērogošana!$E$131:$E$149)*Datu_ievade!$E$188,0)</f>
        <v>#DIV/0!</v>
      </c>
      <c r="AD150" s="166" t="e">
        <f>IF(OR($F$1=Saraksti!$B$10,$F$1=Saraksti!$B$11),SUM(Iekārtu_mērogošana!$E$131:$E$149)*Datu_ievade!$E$188,0)</f>
        <v>#DIV/0!</v>
      </c>
      <c r="AE150" s="166" t="e">
        <f>IF(OR($F$1=Saraksti!$B$10,$F$1=Saraksti!$B$11),SUM(Iekārtu_mērogošana!$E$131:$E$149)*Datu_ievade!$E$188,0)</f>
        <v>#DIV/0!</v>
      </c>
      <c r="AF150" s="166" t="e">
        <f>IF(OR($F$1=Saraksti!$B$10,$F$1=Saraksti!$B$11),SUM(Iekārtu_mērogošana!$E$131:$E$149)*Datu_ievade!$E$188,0)</f>
        <v>#DIV/0!</v>
      </c>
      <c r="AG150" s="166" t="e">
        <f>IF(OR($F$1=Saraksti!$B$10,$F$1=Saraksti!$B$11),SUM(Iekārtu_mērogošana!$E$131:$E$149)*Datu_ievade!$E$188,0)</f>
        <v>#DIV/0!</v>
      </c>
      <c r="AH150" s="166" t="e">
        <f>IF(OR($F$1=Saraksti!$B$10,$F$1=Saraksti!$B$11),SUM(Iekārtu_mērogošana!$E$131:$E$149)*Datu_ievade!$E$188,0)</f>
        <v>#DIV/0!</v>
      </c>
      <c r="AI150" s="166" t="e">
        <f>IF(OR($F$1=Saraksti!$B$10,$F$1=Saraksti!$B$11),SUM(Iekārtu_mērogošana!$E$131:$E$149)*Datu_ievade!$E$188,0)</f>
        <v>#DIV/0!</v>
      </c>
      <c r="AJ150" s="166" t="e">
        <f>IF(OR($F$1=Saraksti!$B$10,$F$1=Saraksti!$B$11),SUM(Iekārtu_mērogošana!$E$131:$E$149)*Datu_ievade!$E$188,0)</f>
        <v>#DIV/0!</v>
      </c>
      <c r="AK150" s="166" t="e">
        <f>IF(OR($F$1=Saraksti!$B$10,$F$1=Saraksti!$B$11),SUM(Iekārtu_mērogošana!$E$131:$E$149)*Datu_ievade!$E$188,0)</f>
        <v>#DIV/0!</v>
      </c>
      <c r="AL150" s="166" t="e">
        <f>IF(OR($F$1=Saraksti!$B$10,$F$1=Saraksti!$B$11),SUM(Iekārtu_mērogošana!$E$131:$E$149)*Datu_ievade!$E$188,0)</f>
        <v>#DIV/0!</v>
      </c>
      <c r="AM150" s="166" t="e">
        <f>IF(OR($F$1=Saraksti!$B$10,$F$1=Saraksti!$B$11),SUM(Iekārtu_mērogošana!$E$131:$E$149)*Datu_ievade!$E$188,0)</f>
        <v>#DIV/0!</v>
      </c>
      <c r="AN150" s="166" t="e">
        <f>IF(OR($F$1=Saraksti!$B$10,$F$1=Saraksti!$B$11),SUM(Iekārtu_mērogošana!$E$131:$E$149)*Datu_ievade!$E$188,0)</f>
        <v>#DIV/0!</v>
      </c>
      <c r="AO150" s="166" t="e">
        <f>IF(OR($F$1=Saraksti!$B$10,$F$1=Saraksti!$B$11),SUM(Iekārtu_mērogošana!$E$131:$E$149)*Datu_ievade!$E$188,0)</f>
        <v>#DIV/0!</v>
      </c>
      <c r="AP150" s="166" t="e">
        <f>IF(OR($F$1=Saraksti!$B$10,$F$1=Saraksti!$B$11),SUM(Iekārtu_mērogošana!$E$131:$E$149)*Datu_ievade!$E$188,0)</f>
        <v>#DIV/0!</v>
      </c>
      <c r="AQ150" s="166" t="e">
        <f>IF(OR($F$1=Saraksti!$B$10,$F$1=Saraksti!$B$11),SUM(Iekārtu_mērogošana!$E$131:$E$149)*Datu_ievade!$E$188,0)</f>
        <v>#DIV/0!</v>
      </c>
      <c r="AR150" s="166" t="e">
        <f>IF(OR($F$1=Saraksti!$B$10,$F$1=Saraksti!$B$11),SUM(Iekārtu_mērogošana!$E$131:$E$149)*Datu_ievade!$E$188,0)</f>
        <v>#DIV/0!</v>
      </c>
      <c r="AS150" s="166" t="e">
        <f>IF(OR($F$1=Saraksti!$B$10,$F$1=Saraksti!$B$11),SUM(Iekārtu_mērogošana!$E$131:$E$149)*Datu_ievade!$E$188,0)</f>
        <v>#DIV/0!</v>
      </c>
      <c r="AT150" s="166" t="e">
        <f>IF(OR($F$1=Saraksti!$B$10,$F$1=Saraksti!$B$11),SUM(Iekārtu_mērogošana!$E$131:$E$149)*Datu_ievade!$E$188,0)</f>
        <v>#DIV/0!</v>
      </c>
      <c r="AU150" s="166" t="e">
        <f>IF(OR($F$1=Saraksti!$B$10,$F$1=Saraksti!$B$11),SUM(Iekārtu_mērogošana!$E$131:$E$149)*Datu_ievade!$E$188,0)</f>
        <v>#DIV/0!</v>
      </c>
      <c r="AV150" s="166" t="e">
        <f>IF(OR($F$1=Saraksti!$B$10,$F$1=Saraksti!$B$11),SUM(Iekārtu_mērogošana!$E$131:$E$149)*Datu_ievade!$E$188,0)</f>
        <v>#DIV/0!</v>
      </c>
      <c r="AW150" s="166" t="e">
        <f>IF(OR($F$1=Saraksti!$B$10,$F$1=Saraksti!$B$11),SUM(Iekārtu_mērogošana!$E$131:$E$149)*Datu_ievade!$E$188,0)</f>
        <v>#DIV/0!</v>
      </c>
      <c r="AX150" s="166" t="e">
        <f>IF(OR($F$1=Saraksti!$B$10,$F$1=Saraksti!$B$11),SUM(Iekārtu_mērogošana!$E$131:$E$149)*Datu_ievade!$E$188,0)</f>
        <v>#DIV/0!</v>
      </c>
      <c r="AY150" s="166" t="e">
        <f>IF(OR($F$1=Saraksti!$B$10,$F$1=Saraksti!$B$11),SUM(Iekārtu_mērogošana!$E$131:$E$149)*Datu_ievade!$E$188,0)</f>
        <v>#DIV/0!</v>
      </c>
      <c r="AZ150" s="166" t="e">
        <f>IF(OR($F$1=Saraksti!$B$10,$F$1=Saraksti!$B$11),SUM(Iekārtu_mērogošana!$E$131:$E$149)*Datu_ievade!$E$188,0)</f>
        <v>#DIV/0!</v>
      </c>
      <c r="BA150" s="166" t="e">
        <f>IF(OR($F$1=Saraksti!$B$10,$F$1=Saraksti!$B$11),SUM(Iekārtu_mērogošana!$E$131:$E$149)*Datu_ievade!$E$188,0)</f>
        <v>#DIV/0!</v>
      </c>
      <c r="BB150" s="166" t="e">
        <f>IF(OR($F$1=Saraksti!$B$10,$F$1=Saraksti!$B$11),SUM(Iekārtu_mērogošana!$E$131:$E$149)*Datu_ievade!$E$188,0)</f>
        <v>#DIV/0!</v>
      </c>
      <c r="BC150" s="166" t="e">
        <f>IF(OR($F$1=Saraksti!$B$10,$F$1=Saraksti!$B$11),SUM(Iekārtu_mērogošana!$E$131:$E$149)*Datu_ievade!$E$188,0)</f>
        <v>#DIV/0!</v>
      </c>
      <c r="BD150" s="166" t="e">
        <f>IF(OR($F$1=Saraksti!$B$10,$F$1=Saraksti!$B$11),SUM(Iekārtu_mērogošana!$E$131:$E$149)*Datu_ievade!$E$188,0)</f>
        <v>#DIV/0!</v>
      </c>
      <c r="BE150" s="166" t="e">
        <f>IF(OR($F$1=Saraksti!$B$10,$F$1=Saraksti!$B$11),SUM(Iekārtu_mērogošana!$E$131:$E$149)*Datu_ievade!$E$188,0)</f>
        <v>#DIV/0!</v>
      </c>
      <c r="BF150" s="166" t="e">
        <f>IF(OR($F$1=Saraksti!$B$10,$F$1=Saraksti!$B$11),SUM(Iekārtu_mērogošana!$E$131:$E$149)*Datu_ievade!$E$188,0)</f>
        <v>#DIV/0!</v>
      </c>
    </row>
    <row r="151" spans="1:58" s="105" customFormat="1">
      <c r="A151" s="161"/>
      <c r="D151" s="162"/>
      <c r="E151" s="105" t="s">
        <v>906</v>
      </c>
      <c r="F151" s="109"/>
      <c r="I151" s="75">
        <f>IFERROR((I$9)/(1-(1/(1+I$9)^Datu_ievade!$E$263)),0)</f>
        <v>0</v>
      </c>
      <c r="J151" s="75">
        <f>IFERROR((J$9)/(1-(1/(1+J$9)^Datu_ievade!$E$263)),0)</f>
        <v>0</v>
      </c>
      <c r="K151" s="75">
        <f>IFERROR((K$9)/(1-(1/(1+K$9)^Datu_ievade!$E$263)),0)</f>
        <v>0</v>
      </c>
      <c r="L151" s="75">
        <f>IFERROR((L$9)/(1-(1/(1+L$9)^Datu_ievade!$E$263)),0)</f>
        <v>0</v>
      </c>
      <c r="M151" s="75">
        <f>IFERROR((M$9)/(1-(1/(1+M$9)^Datu_ievade!$E$263)),0)</f>
        <v>0</v>
      </c>
      <c r="N151" s="75">
        <f>IFERROR((N$9)/(1-(1/(1+N$9)^Datu_ievade!$E$263)),0)</f>
        <v>0</v>
      </c>
      <c r="O151" s="75">
        <f>IFERROR((O$9)/(1-(1/(1+O$9)^Datu_ievade!$E$263)),0)</f>
        <v>0</v>
      </c>
      <c r="P151" s="75">
        <f>IFERROR((P$9)/(1-(1/(1+P$9)^Datu_ievade!$E$263)),0)</f>
        <v>0</v>
      </c>
      <c r="Q151" s="75">
        <f>IFERROR((Q$9)/(1-(1/(1+Q$9)^Datu_ievade!$E$263)),0)</f>
        <v>0</v>
      </c>
      <c r="R151" s="75">
        <f>IFERROR((R$9)/(1-(1/(1+R$9)^Datu_ievade!$E$263)),0)</f>
        <v>0</v>
      </c>
      <c r="S151" s="75">
        <f>IFERROR((S$9)/(1-(1/(1+S$9)^Datu_ievade!$E$263)),0)</f>
        <v>0</v>
      </c>
      <c r="T151" s="75">
        <f>IFERROR((T$9)/(1-(1/(1+T$9)^Datu_ievade!$E$263)),0)</f>
        <v>0</v>
      </c>
      <c r="U151" s="75">
        <f>IFERROR((U$9)/(1-(1/(1+U$9)^Datu_ievade!$E$263)),0)</f>
        <v>0</v>
      </c>
      <c r="V151" s="75">
        <f>IFERROR((V$9)/(1-(1/(1+V$9)^Datu_ievade!$E$263)),0)</f>
        <v>0</v>
      </c>
      <c r="W151" s="75">
        <f>IFERROR((W$9)/(1-(1/(1+W$9)^Datu_ievade!$E$263)),0)</f>
        <v>0</v>
      </c>
      <c r="X151" s="75">
        <f>IFERROR((X$9)/(1-(1/(1+X$9)^Datu_ievade!$E$263)),0)</f>
        <v>0</v>
      </c>
      <c r="Y151" s="75">
        <f>IFERROR((Y$9)/(1-(1/(1+Y$9)^Datu_ievade!$E$263)),0)</f>
        <v>0</v>
      </c>
      <c r="Z151" s="75">
        <f>IFERROR((Z$9)/(1-(1/(1+Z$9)^Datu_ievade!$E$263)),0)</f>
        <v>0</v>
      </c>
      <c r="AA151" s="75">
        <f>IFERROR((AA$9)/(1-(1/(1+AA$9)^Datu_ievade!$E$263)),0)</f>
        <v>0</v>
      </c>
      <c r="AB151" s="75">
        <f>IFERROR((AB$9)/(1-(1/(1+AB$9)^Datu_ievade!$E$263)),0)</f>
        <v>0</v>
      </c>
      <c r="AC151" s="75">
        <f>IFERROR((AC$9)/(1-(1/(1+AC$9)^Datu_ievade!$E$263)),0)</f>
        <v>0</v>
      </c>
      <c r="AD151" s="75">
        <f>IFERROR((AD$9)/(1-(1/(1+AD$9)^Datu_ievade!$E$263)),0)</f>
        <v>0</v>
      </c>
      <c r="AE151" s="75">
        <f>IFERROR((AE$9)/(1-(1/(1+AE$9)^Datu_ievade!$E$263)),0)</f>
        <v>0</v>
      </c>
      <c r="AF151" s="75">
        <f>IFERROR((AF$9)/(1-(1/(1+AF$9)^Datu_ievade!$E$263)),0)</f>
        <v>0</v>
      </c>
      <c r="AG151" s="75">
        <f>IFERROR((AG$9)/(1-(1/(1+AG$9)^Datu_ievade!$E$263)),0)</f>
        <v>0</v>
      </c>
      <c r="AH151" s="75">
        <f>IFERROR((AH$9)/(1-(1/(1+AH$9)^Datu_ievade!$E$263)),0)</f>
        <v>0</v>
      </c>
      <c r="AI151" s="75">
        <f>IFERROR((AI$9)/(1-(1/(1+AI$9)^Datu_ievade!$E$263)),0)</f>
        <v>0</v>
      </c>
      <c r="AJ151" s="75">
        <f>IFERROR((AJ$9)/(1-(1/(1+AJ$9)^Datu_ievade!$E$263)),0)</f>
        <v>0</v>
      </c>
      <c r="AK151" s="75">
        <f>IFERROR((AK$9)/(1-(1/(1+AK$9)^Datu_ievade!$E$263)),0)</f>
        <v>0</v>
      </c>
      <c r="AL151" s="75">
        <f>IFERROR((AL$9)/(1-(1/(1+AL$9)^Datu_ievade!$E$263)),0)</f>
        <v>0</v>
      </c>
      <c r="AM151" s="75">
        <f>IFERROR((AM$9)/(1-(1/(1+AM$9)^Datu_ievade!$E$263)),0)</f>
        <v>0</v>
      </c>
      <c r="AN151" s="75">
        <f>IFERROR((AN$9)/(1-(1/(1+AN$9)^Datu_ievade!$E$263)),0)</f>
        <v>0</v>
      </c>
      <c r="AO151" s="75">
        <f>IFERROR((AO$9)/(1-(1/(1+AO$9)^Datu_ievade!$E$263)),0)</f>
        <v>0</v>
      </c>
      <c r="AP151" s="75">
        <f>IFERROR((AP$9)/(1-(1/(1+AP$9)^Datu_ievade!$E$263)),0)</f>
        <v>0</v>
      </c>
      <c r="AQ151" s="75">
        <f>IFERROR((AQ$9)/(1-(1/(1+AQ$9)^Datu_ievade!$E$263)),0)</f>
        <v>0</v>
      </c>
      <c r="AR151" s="75">
        <f>IFERROR((AR$9)/(1-(1/(1+AR$9)^Datu_ievade!$E$263)),0)</f>
        <v>0</v>
      </c>
      <c r="AS151" s="75">
        <f>IFERROR((AS$9)/(1-(1/(1+AS$9)^Datu_ievade!$E$263)),0)</f>
        <v>0</v>
      </c>
      <c r="AT151" s="75">
        <f>IFERROR((AT$9)/(1-(1/(1+AT$9)^Datu_ievade!$E$263)),0)</f>
        <v>0</v>
      </c>
      <c r="AU151" s="75">
        <f>IFERROR((AU$9)/(1-(1/(1+AU$9)^Datu_ievade!$E$263)),0)</f>
        <v>0</v>
      </c>
      <c r="AV151" s="75">
        <f>IFERROR((AV$9)/(1-(1/(1+AV$9)^Datu_ievade!$E$263)),0)</f>
        <v>0</v>
      </c>
      <c r="AW151" s="75">
        <f>IFERROR((AW$9)/(1-(1/(1+AW$9)^Datu_ievade!$E$263)),0)</f>
        <v>0</v>
      </c>
      <c r="AX151" s="75">
        <f>IFERROR((AX$9)/(1-(1/(1+AX$9)^Datu_ievade!$E$263)),0)</f>
        <v>0</v>
      </c>
      <c r="AY151" s="75">
        <f>IFERROR((AY$9)/(1-(1/(1+AY$9)^Datu_ievade!$E$263)),0)</f>
        <v>0</v>
      </c>
      <c r="AZ151" s="75">
        <f>IFERROR((AZ$9)/(1-(1/(1+AZ$9)^Datu_ievade!$E$263)),0)</f>
        <v>0</v>
      </c>
      <c r="BA151" s="75">
        <f>IFERROR((BA$9)/(1-(1/(1+BA$9)^Datu_ievade!$E$263)),0)</f>
        <v>0</v>
      </c>
      <c r="BB151" s="75">
        <f>IFERROR((BB$9)/(1-(1/(1+BB$9)^Datu_ievade!$E$263)),0)</f>
        <v>0</v>
      </c>
      <c r="BC151" s="75">
        <f>IFERROR((BC$9)/(1-(1/(1+BC$9)^Datu_ievade!$E$263)),0)</f>
        <v>0</v>
      </c>
      <c r="BD151" s="75">
        <f>IFERROR((BD$9)/(1-(1/(1+BD$9)^Datu_ievade!$E$263)),0)</f>
        <v>0</v>
      </c>
      <c r="BE151" s="75">
        <f>IFERROR((BE$9)/(1-(1/(1+BE$9)^Datu_ievade!$E$263)),0)</f>
        <v>0</v>
      </c>
      <c r="BF151" s="75">
        <f>IFERROR((BF$9)/(1-(1/(1+BF$9)^Datu_ievade!$E$263)),0)</f>
        <v>0</v>
      </c>
    </row>
    <row r="152" spans="1:58" s="105" customFormat="1">
      <c r="A152" s="161"/>
      <c r="D152" s="162"/>
      <c r="E152" s="105" t="s">
        <v>907</v>
      </c>
      <c r="F152" s="109" t="s">
        <v>1</v>
      </c>
      <c r="I152" s="75" t="e">
        <f>I151*I150</f>
        <v>#DIV/0!</v>
      </c>
      <c r="J152" s="75" t="e">
        <f>J151*J150</f>
        <v>#DIV/0!</v>
      </c>
      <c r="K152" s="75" t="e">
        <f t="shared" ref="K152:BF152" si="316">K151*K150</f>
        <v>#DIV/0!</v>
      </c>
      <c r="L152" s="75" t="e">
        <f t="shared" si="316"/>
        <v>#DIV/0!</v>
      </c>
      <c r="M152" s="75" t="e">
        <f t="shared" si="316"/>
        <v>#DIV/0!</v>
      </c>
      <c r="N152" s="75" t="e">
        <f t="shared" si="316"/>
        <v>#DIV/0!</v>
      </c>
      <c r="O152" s="75" t="e">
        <f t="shared" si="316"/>
        <v>#DIV/0!</v>
      </c>
      <c r="P152" s="75" t="e">
        <f t="shared" si="316"/>
        <v>#DIV/0!</v>
      </c>
      <c r="Q152" s="75" t="e">
        <f t="shared" si="316"/>
        <v>#DIV/0!</v>
      </c>
      <c r="R152" s="75" t="e">
        <f t="shared" si="316"/>
        <v>#DIV/0!</v>
      </c>
      <c r="S152" s="75" t="e">
        <f t="shared" si="316"/>
        <v>#DIV/0!</v>
      </c>
      <c r="T152" s="75" t="e">
        <f t="shared" si="316"/>
        <v>#DIV/0!</v>
      </c>
      <c r="U152" s="75" t="e">
        <f t="shared" si="316"/>
        <v>#DIV/0!</v>
      </c>
      <c r="V152" s="75" t="e">
        <f t="shared" si="316"/>
        <v>#DIV/0!</v>
      </c>
      <c r="W152" s="75" t="e">
        <f t="shared" si="316"/>
        <v>#DIV/0!</v>
      </c>
      <c r="X152" s="75" t="e">
        <f t="shared" si="316"/>
        <v>#DIV/0!</v>
      </c>
      <c r="Y152" s="75" t="e">
        <f t="shared" si="316"/>
        <v>#DIV/0!</v>
      </c>
      <c r="Z152" s="75" t="e">
        <f t="shared" si="316"/>
        <v>#DIV/0!</v>
      </c>
      <c r="AA152" s="75" t="e">
        <f t="shared" si="316"/>
        <v>#DIV/0!</v>
      </c>
      <c r="AB152" s="75" t="e">
        <f t="shared" si="316"/>
        <v>#DIV/0!</v>
      </c>
      <c r="AC152" s="75" t="e">
        <f t="shared" si="316"/>
        <v>#DIV/0!</v>
      </c>
      <c r="AD152" s="75" t="e">
        <f t="shared" si="316"/>
        <v>#DIV/0!</v>
      </c>
      <c r="AE152" s="75" t="e">
        <f t="shared" si="316"/>
        <v>#DIV/0!</v>
      </c>
      <c r="AF152" s="75" t="e">
        <f t="shared" si="316"/>
        <v>#DIV/0!</v>
      </c>
      <c r="AG152" s="75" t="e">
        <f t="shared" si="316"/>
        <v>#DIV/0!</v>
      </c>
      <c r="AH152" s="75" t="e">
        <f t="shared" si="316"/>
        <v>#DIV/0!</v>
      </c>
      <c r="AI152" s="75" t="e">
        <f t="shared" si="316"/>
        <v>#DIV/0!</v>
      </c>
      <c r="AJ152" s="75" t="e">
        <f t="shared" si="316"/>
        <v>#DIV/0!</v>
      </c>
      <c r="AK152" s="75" t="e">
        <f t="shared" si="316"/>
        <v>#DIV/0!</v>
      </c>
      <c r="AL152" s="75" t="e">
        <f t="shared" si="316"/>
        <v>#DIV/0!</v>
      </c>
      <c r="AM152" s="75" t="e">
        <f t="shared" si="316"/>
        <v>#DIV/0!</v>
      </c>
      <c r="AN152" s="75" t="e">
        <f t="shared" si="316"/>
        <v>#DIV/0!</v>
      </c>
      <c r="AO152" s="75" t="e">
        <f t="shared" si="316"/>
        <v>#DIV/0!</v>
      </c>
      <c r="AP152" s="75" t="e">
        <f t="shared" si="316"/>
        <v>#DIV/0!</v>
      </c>
      <c r="AQ152" s="75" t="e">
        <f t="shared" si="316"/>
        <v>#DIV/0!</v>
      </c>
      <c r="AR152" s="75" t="e">
        <f t="shared" si="316"/>
        <v>#DIV/0!</v>
      </c>
      <c r="AS152" s="75" t="e">
        <f t="shared" si="316"/>
        <v>#DIV/0!</v>
      </c>
      <c r="AT152" s="75" t="e">
        <f t="shared" si="316"/>
        <v>#DIV/0!</v>
      </c>
      <c r="AU152" s="75" t="e">
        <f t="shared" si="316"/>
        <v>#DIV/0!</v>
      </c>
      <c r="AV152" s="75" t="e">
        <f t="shared" si="316"/>
        <v>#DIV/0!</v>
      </c>
      <c r="AW152" s="75" t="e">
        <f t="shared" si="316"/>
        <v>#DIV/0!</v>
      </c>
      <c r="AX152" s="75" t="e">
        <f t="shared" si="316"/>
        <v>#DIV/0!</v>
      </c>
      <c r="AY152" s="75" t="e">
        <f t="shared" si="316"/>
        <v>#DIV/0!</v>
      </c>
      <c r="AZ152" s="75" t="e">
        <f t="shared" si="316"/>
        <v>#DIV/0!</v>
      </c>
      <c r="BA152" s="75" t="e">
        <f t="shared" si="316"/>
        <v>#DIV/0!</v>
      </c>
      <c r="BB152" s="75" t="e">
        <f t="shared" si="316"/>
        <v>#DIV/0!</v>
      </c>
      <c r="BC152" s="75" t="e">
        <f t="shared" si="316"/>
        <v>#DIV/0!</v>
      </c>
      <c r="BD152" s="75" t="e">
        <f t="shared" si="316"/>
        <v>#DIV/0!</v>
      </c>
      <c r="BE152" s="75" t="e">
        <f t="shared" si="316"/>
        <v>#DIV/0!</v>
      </c>
      <c r="BF152" s="75" t="e">
        <f t="shared" si="316"/>
        <v>#DIV/0!</v>
      </c>
    </row>
    <row r="153" spans="1:58" s="105" customFormat="1">
      <c r="A153" s="161"/>
      <c r="D153" s="162"/>
      <c r="E153" s="106" t="s">
        <v>908</v>
      </c>
      <c r="F153" s="109" t="s">
        <v>1</v>
      </c>
      <c r="I153" s="166" t="e">
        <f>I152+I146</f>
        <v>#DIV/0!</v>
      </c>
      <c r="J153" s="166" t="e">
        <f t="shared" ref="J153:AN153" si="317">J152+J146</f>
        <v>#DIV/0!</v>
      </c>
      <c r="K153" s="166" t="e">
        <f t="shared" si="317"/>
        <v>#DIV/0!</v>
      </c>
      <c r="L153" s="166" t="e">
        <f t="shared" si="317"/>
        <v>#DIV/0!</v>
      </c>
      <c r="M153" s="166" t="e">
        <f t="shared" si="317"/>
        <v>#DIV/0!</v>
      </c>
      <c r="N153" s="166" t="e">
        <f t="shared" si="317"/>
        <v>#DIV/0!</v>
      </c>
      <c r="O153" s="166" t="e">
        <f t="shared" si="317"/>
        <v>#DIV/0!</v>
      </c>
      <c r="P153" s="166" t="e">
        <f t="shared" si="317"/>
        <v>#DIV/0!</v>
      </c>
      <c r="Q153" s="166" t="e">
        <f t="shared" si="317"/>
        <v>#DIV/0!</v>
      </c>
      <c r="R153" s="166" t="e">
        <f t="shared" si="317"/>
        <v>#DIV/0!</v>
      </c>
      <c r="S153" s="166" t="e">
        <f t="shared" si="317"/>
        <v>#DIV/0!</v>
      </c>
      <c r="T153" s="166" t="e">
        <f t="shared" si="317"/>
        <v>#DIV/0!</v>
      </c>
      <c r="U153" s="166" t="e">
        <f t="shared" si="317"/>
        <v>#DIV/0!</v>
      </c>
      <c r="V153" s="166" t="e">
        <f t="shared" si="317"/>
        <v>#DIV/0!</v>
      </c>
      <c r="W153" s="166" t="e">
        <f t="shared" si="317"/>
        <v>#DIV/0!</v>
      </c>
      <c r="X153" s="166" t="e">
        <f t="shared" si="317"/>
        <v>#DIV/0!</v>
      </c>
      <c r="Y153" s="166" t="e">
        <f t="shared" si="317"/>
        <v>#DIV/0!</v>
      </c>
      <c r="Z153" s="166" t="e">
        <f t="shared" si="317"/>
        <v>#DIV/0!</v>
      </c>
      <c r="AA153" s="166" t="e">
        <f t="shared" si="317"/>
        <v>#DIV/0!</v>
      </c>
      <c r="AB153" s="166" t="e">
        <f t="shared" si="317"/>
        <v>#DIV/0!</v>
      </c>
      <c r="AC153" s="166" t="e">
        <f t="shared" si="317"/>
        <v>#DIV/0!</v>
      </c>
      <c r="AD153" s="166" t="e">
        <f t="shared" si="317"/>
        <v>#DIV/0!</v>
      </c>
      <c r="AE153" s="166" t="e">
        <f t="shared" si="317"/>
        <v>#DIV/0!</v>
      </c>
      <c r="AF153" s="166" t="e">
        <f t="shared" si="317"/>
        <v>#DIV/0!</v>
      </c>
      <c r="AG153" s="166" t="e">
        <f t="shared" si="317"/>
        <v>#DIV/0!</v>
      </c>
      <c r="AH153" s="166" t="e">
        <f t="shared" si="317"/>
        <v>#DIV/0!</v>
      </c>
      <c r="AI153" s="166" t="e">
        <f t="shared" si="317"/>
        <v>#DIV/0!</v>
      </c>
      <c r="AJ153" s="166" t="e">
        <f t="shared" si="317"/>
        <v>#DIV/0!</v>
      </c>
      <c r="AK153" s="166" t="e">
        <f t="shared" si="317"/>
        <v>#DIV/0!</v>
      </c>
      <c r="AL153" s="166" t="e">
        <f t="shared" si="317"/>
        <v>#DIV/0!</v>
      </c>
      <c r="AM153" s="166" t="e">
        <f t="shared" si="317"/>
        <v>#DIV/0!</v>
      </c>
      <c r="AN153" s="166" t="e">
        <f t="shared" si="317"/>
        <v>#DIV/0!</v>
      </c>
      <c r="AO153" s="166" t="e">
        <f t="shared" ref="AO153:BF153" si="318">AO152+AO146</f>
        <v>#DIV/0!</v>
      </c>
      <c r="AP153" s="166" t="e">
        <f t="shared" si="318"/>
        <v>#DIV/0!</v>
      </c>
      <c r="AQ153" s="166" t="e">
        <f t="shared" si="318"/>
        <v>#DIV/0!</v>
      </c>
      <c r="AR153" s="166" t="e">
        <f t="shared" si="318"/>
        <v>#DIV/0!</v>
      </c>
      <c r="AS153" s="166" t="e">
        <f t="shared" si="318"/>
        <v>#DIV/0!</v>
      </c>
      <c r="AT153" s="166" t="e">
        <f t="shared" si="318"/>
        <v>#DIV/0!</v>
      </c>
      <c r="AU153" s="166" t="e">
        <f t="shared" si="318"/>
        <v>#DIV/0!</v>
      </c>
      <c r="AV153" s="166" t="e">
        <f t="shared" si="318"/>
        <v>#DIV/0!</v>
      </c>
      <c r="AW153" s="166" t="e">
        <f t="shared" si="318"/>
        <v>#DIV/0!</v>
      </c>
      <c r="AX153" s="166" t="e">
        <f t="shared" si="318"/>
        <v>#DIV/0!</v>
      </c>
      <c r="AY153" s="166" t="e">
        <f t="shared" si="318"/>
        <v>#DIV/0!</v>
      </c>
      <c r="AZ153" s="166" t="e">
        <f t="shared" si="318"/>
        <v>#DIV/0!</v>
      </c>
      <c r="BA153" s="166" t="e">
        <f t="shared" si="318"/>
        <v>#DIV/0!</v>
      </c>
      <c r="BB153" s="166" t="e">
        <f t="shared" si="318"/>
        <v>#DIV/0!</v>
      </c>
      <c r="BC153" s="166" t="e">
        <f t="shared" si="318"/>
        <v>#DIV/0!</v>
      </c>
      <c r="BD153" s="166" t="e">
        <f t="shared" si="318"/>
        <v>#DIV/0!</v>
      </c>
      <c r="BE153" s="166" t="e">
        <f t="shared" si="318"/>
        <v>#DIV/0!</v>
      </c>
      <c r="BF153" s="166" t="e">
        <f t="shared" si="318"/>
        <v>#DIV/0!</v>
      </c>
    </row>
    <row r="154" spans="1:58" s="161" customFormat="1">
      <c r="D154" s="162"/>
      <c r="E154" s="224" t="s">
        <v>909</v>
      </c>
      <c r="F154" s="165" t="s">
        <v>1</v>
      </c>
      <c r="I154" s="166" t="e">
        <f>IF($E$1=Saraksti!$C$6,I153*Iekārtu_mērogošana!D$25,IF($E$1=Saraksti!$C$7,I153*Iekārtu_mērogošana!D$40,""))</f>
        <v>#DIV/0!</v>
      </c>
      <c r="J154" s="166" t="e">
        <f>IF($E$1=Saraksti!$C$6,J153*Iekārtu_mērogošana!E$25,IF($E$1=Saraksti!$C$7,J153*Iekārtu_mērogošana!E$40,""))</f>
        <v>#DIV/0!</v>
      </c>
      <c r="K154" s="166" t="e">
        <f>IF($E$1=Saraksti!$C$6,K153*Iekārtu_mērogošana!F$25,IF($E$1=Saraksti!$C$7,K153*Iekārtu_mērogošana!F$40,""))</f>
        <v>#DIV/0!</v>
      </c>
      <c r="L154" s="166" t="e">
        <f>IF($E$1=Saraksti!$C$6,L153*Iekārtu_mērogošana!G$25,IF($E$1=Saraksti!$C$7,L153*Iekārtu_mērogošana!G$40,""))</f>
        <v>#DIV/0!</v>
      </c>
      <c r="M154" s="166" t="e">
        <f>IF($E$1=Saraksti!$C$6,M153*Iekārtu_mērogošana!H$25,IF($E$1=Saraksti!$C$7,M153*Iekārtu_mērogošana!H$40,""))</f>
        <v>#DIV/0!</v>
      </c>
      <c r="N154" s="166" t="e">
        <f>IF($E$1=Saraksti!$C$6,N153*Iekārtu_mērogošana!I$25,IF($E$1=Saraksti!$C$7,N153*Iekārtu_mērogošana!I$40,""))</f>
        <v>#DIV/0!</v>
      </c>
      <c r="O154" s="166" t="e">
        <f>IF($E$1=Saraksti!$C$6,O153*Iekārtu_mērogošana!J$25,IF($E$1=Saraksti!$C$7,O153*Iekārtu_mērogošana!J$40,""))</f>
        <v>#DIV/0!</v>
      </c>
      <c r="P154" s="166" t="e">
        <f>IF($E$1=Saraksti!$C$6,P153*Iekārtu_mērogošana!K$25,IF($E$1=Saraksti!$C$7,P153*Iekārtu_mērogošana!K$40,""))</f>
        <v>#DIV/0!</v>
      </c>
      <c r="Q154" s="166" t="e">
        <f>IF($E$1=Saraksti!$C$6,Q153*Iekārtu_mērogošana!L$25,IF($E$1=Saraksti!$C$7,Q153*Iekārtu_mērogošana!L$40,""))</f>
        <v>#DIV/0!</v>
      </c>
      <c r="R154" s="166" t="e">
        <f>IF($E$1=Saraksti!$C$6,R153*Iekārtu_mērogošana!M$25,IF($E$1=Saraksti!$C$7,R153*Iekārtu_mērogošana!M$40,""))</f>
        <v>#DIV/0!</v>
      </c>
      <c r="S154" s="166" t="e">
        <f>IF($E$1=Saraksti!$C$6,S153*Iekārtu_mērogošana!N$25,IF($E$1=Saraksti!$C$7,S153*Iekārtu_mērogošana!N$40,""))</f>
        <v>#DIV/0!</v>
      </c>
      <c r="T154" s="166" t="e">
        <f>IF($E$1=Saraksti!$C$6,T153*Iekārtu_mērogošana!O$25,IF($E$1=Saraksti!$C$7,T153*Iekārtu_mērogošana!O$40,""))</f>
        <v>#DIV/0!</v>
      </c>
      <c r="U154" s="166" t="e">
        <f>IF($E$1=Saraksti!$C$6,U153*Iekārtu_mērogošana!P$25,IF($E$1=Saraksti!$C$7,U153*Iekārtu_mērogošana!P$40,""))</f>
        <v>#DIV/0!</v>
      </c>
      <c r="V154" s="166" t="e">
        <f>IF($E$1=Saraksti!$C$6,V153*Iekārtu_mērogošana!Q$25,IF($E$1=Saraksti!$C$7,V153*Iekārtu_mērogošana!Q$40,""))</f>
        <v>#DIV/0!</v>
      </c>
      <c r="W154" s="166" t="e">
        <f>IF($E$1=Saraksti!$C$6,W153*Iekārtu_mērogošana!R$25,IF($E$1=Saraksti!$C$7,W153*Iekārtu_mērogošana!R$40,""))</f>
        <v>#DIV/0!</v>
      </c>
      <c r="X154" s="166" t="e">
        <f>IF($E$1=Saraksti!$C$6,X153*Iekārtu_mērogošana!S$25,IF($E$1=Saraksti!$C$7,X153*Iekārtu_mērogošana!S$40,""))</f>
        <v>#DIV/0!</v>
      </c>
      <c r="Y154" s="166" t="e">
        <f>IF($E$1=Saraksti!$C$6,Y153*Iekārtu_mērogošana!T$25,IF($E$1=Saraksti!$C$7,Y153*Iekārtu_mērogošana!T$40,""))</f>
        <v>#DIV/0!</v>
      </c>
      <c r="Z154" s="166" t="e">
        <f>IF($E$1=Saraksti!$C$6,Z153*Iekārtu_mērogošana!U$25,IF($E$1=Saraksti!$C$7,Z153*Iekārtu_mērogošana!U$40,""))</f>
        <v>#DIV/0!</v>
      </c>
      <c r="AA154" s="166" t="e">
        <f>IF($E$1=Saraksti!$C$6,AA153*Iekārtu_mērogošana!V$25,IF($E$1=Saraksti!$C$7,AA153*Iekārtu_mērogošana!V$40,""))</f>
        <v>#DIV/0!</v>
      </c>
      <c r="AB154" s="166" t="e">
        <f>IF($E$1=Saraksti!$C$6,AB153*Iekārtu_mērogošana!W$25,IF($E$1=Saraksti!$C$7,AB153*Iekārtu_mērogošana!W$40,""))</f>
        <v>#DIV/0!</v>
      </c>
      <c r="AC154" s="166" t="e">
        <f>IF($E$1=Saraksti!$C$6,AC153*Iekārtu_mērogošana!X$25,IF($E$1=Saraksti!$C$7,AC153*Iekārtu_mērogošana!X$40,""))</f>
        <v>#DIV/0!</v>
      </c>
      <c r="AD154" s="166" t="e">
        <f>IF($E$1=Saraksti!$C$6,AD153*Iekārtu_mērogošana!Y$25,IF($E$1=Saraksti!$C$7,AD153*Iekārtu_mērogošana!Y$40,""))</f>
        <v>#DIV/0!</v>
      </c>
      <c r="AE154" s="166" t="e">
        <f>IF($E$1=Saraksti!$C$6,AE153*Iekārtu_mērogošana!Z$25,IF($E$1=Saraksti!$C$7,AE153*Iekārtu_mērogošana!Z$40,""))</f>
        <v>#DIV/0!</v>
      </c>
      <c r="AF154" s="166" t="e">
        <f>IF($E$1=Saraksti!$C$6,AF153*Iekārtu_mērogošana!AA$25,IF($E$1=Saraksti!$C$7,AF153*Iekārtu_mērogošana!AA$40,""))</f>
        <v>#DIV/0!</v>
      </c>
      <c r="AG154" s="166" t="e">
        <f>IF($E$1=Saraksti!$C$6,AG153*Iekārtu_mērogošana!AB$25,IF($E$1=Saraksti!$C$7,AG153*Iekārtu_mērogošana!AB$40,""))</f>
        <v>#DIV/0!</v>
      </c>
      <c r="AH154" s="166" t="e">
        <f>IF($E$1=Saraksti!$C$6,AH153*Iekārtu_mērogošana!AC$25,IF($E$1=Saraksti!$C$7,AH153*Iekārtu_mērogošana!AC$40,""))</f>
        <v>#DIV/0!</v>
      </c>
      <c r="AI154" s="166" t="e">
        <f>IF($E$1=Saraksti!$C$6,AI153*Iekārtu_mērogošana!AD$25,IF($E$1=Saraksti!$C$7,AI153*Iekārtu_mērogošana!AD$40,""))</f>
        <v>#DIV/0!</v>
      </c>
      <c r="AJ154" s="166" t="e">
        <f>IF($E$1=Saraksti!$C$6,AJ153*Iekārtu_mērogošana!AE$25,IF($E$1=Saraksti!$C$7,AJ153*Iekārtu_mērogošana!AE$40,""))</f>
        <v>#DIV/0!</v>
      </c>
      <c r="AK154" s="166" t="e">
        <f>IF($E$1=Saraksti!$C$6,AK153*Iekārtu_mērogošana!AF$25,IF($E$1=Saraksti!$C$7,AK153*Iekārtu_mērogošana!AF$40,""))</f>
        <v>#DIV/0!</v>
      </c>
      <c r="AL154" s="166" t="e">
        <f>IF($E$1=Saraksti!$C$6,AL153*Iekārtu_mērogošana!AG$25,IF($E$1=Saraksti!$C$7,AL153*Iekārtu_mērogošana!AG$40,""))</f>
        <v>#DIV/0!</v>
      </c>
      <c r="AM154" s="166" t="e">
        <f>IF($E$1=Saraksti!$C$6,AM153*Iekārtu_mērogošana!AH$25,IF($E$1=Saraksti!$C$7,AM153*Iekārtu_mērogošana!AH$40,""))</f>
        <v>#DIV/0!</v>
      </c>
      <c r="AN154" s="166" t="e">
        <f>IF($E$1=Saraksti!$C$6,AN153*Iekārtu_mērogošana!AI$25,IF($E$1=Saraksti!$C$7,AN153*Iekārtu_mērogošana!AI$40,""))</f>
        <v>#DIV/0!</v>
      </c>
      <c r="AO154" s="166" t="e">
        <f>IF($E$1=Saraksti!$C$6,AO153*Iekārtu_mērogošana!AJ$25,IF($E$1=Saraksti!$C$7,AO153*Iekārtu_mērogošana!AJ$40,""))</f>
        <v>#DIV/0!</v>
      </c>
      <c r="AP154" s="166" t="e">
        <f>IF($E$1=Saraksti!$C$6,AP153*Iekārtu_mērogošana!AK$25,IF($E$1=Saraksti!$C$7,AP153*Iekārtu_mērogošana!AK$40,""))</f>
        <v>#DIV/0!</v>
      </c>
      <c r="AQ154" s="166" t="e">
        <f>IF($E$1=Saraksti!$C$6,AQ153*Iekārtu_mērogošana!AL$25,IF($E$1=Saraksti!$C$7,AQ153*Iekārtu_mērogošana!AL$40,""))</f>
        <v>#DIV/0!</v>
      </c>
      <c r="AR154" s="166" t="e">
        <f>IF($E$1=Saraksti!$C$6,AR153*Iekārtu_mērogošana!AM$25,IF($E$1=Saraksti!$C$7,AR153*Iekārtu_mērogošana!AM$40,""))</f>
        <v>#DIV/0!</v>
      </c>
      <c r="AS154" s="166" t="e">
        <f>IF($E$1=Saraksti!$C$6,AS153*Iekārtu_mērogošana!AN$25,IF($E$1=Saraksti!$C$7,AS153*Iekārtu_mērogošana!AN$40,""))</f>
        <v>#DIV/0!</v>
      </c>
      <c r="AT154" s="166" t="e">
        <f>IF($E$1=Saraksti!$C$6,AT153*Iekārtu_mērogošana!AO$25,IF($E$1=Saraksti!$C$7,AT153*Iekārtu_mērogošana!AO$40,""))</f>
        <v>#DIV/0!</v>
      </c>
      <c r="AU154" s="166" t="e">
        <f>IF($E$1=Saraksti!$C$6,AU153*Iekārtu_mērogošana!AP$25,IF($E$1=Saraksti!$C$7,AU153*Iekārtu_mērogošana!AP$40,""))</f>
        <v>#DIV/0!</v>
      </c>
      <c r="AV154" s="166" t="e">
        <f>IF($E$1=Saraksti!$C$6,AV153*Iekārtu_mērogošana!AQ$25,IF($E$1=Saraksti!$C$7,AV153*Iekārtu_mērogošana!AQ$40,""))</f>
        <v>#DIV/0!</v>
      </c>
      <c r="AW154" s="166" t="e">
        <f>IF($E$1=Saraksti!$C$6,AW153*Iekārtu_mērogošana!AR$25,IF($E$1=Saraksti!$C$7,AW153*Iekārtu_mērogošana!AR$40,""))</f>
        <v>#DIV/0!</v>
      </c>
      <c r="AX154" s="166" t="e">
        <f>IF($E$1=Saraksti!$C$6,AX153*Iekārtu_mērogošana!AS$25,IF($E$1=Saraksti!$C$7,AX153*Iekārtu_mērogošana!AS$40,""))</f>
        <v>#DIV/0!</v>
      </c>
      <c r="AY154" s="166" t="e">
        <f>IF($E$1=Saraksti!$C$6,AY153*Iekārtu_mērogošana!AT$25,IF($E$1=Saraksti!$C$7,AY153*Iekārtu_mērogošana!AT$40,""))</f>
        <v>#DIV/0!</v>
      </c>
      <c r="AZ154" s="166" t="e">
        <f>IF($E$1=Saraksti!$C$6,AZ153*Iekārtu_mērogošana!AU$25,IF($E$1=Saraksti!$C$7,AZ153*Iekārtu_mērogošana!AU$40,""))</f>
        <v>#DIV/0!</v>
      </c>
      <c r="BA154" s="166" t="e">
        <f>IF($E$1=Saraksti!$C$6,BA153*Iekārtu_mērogošana!AV$25,IF($E$1=Saraksti!$C$7,BA153*Iekārtu_mērogošana!AV$40,""))</f>
        <v>#DIV/0!</v>
      </c>
      <c r="BB154" s="166" t="e">
        <f>IF($E$1=Saraksti!$C$6,BB153*Iekārtu_mērogošana!AW$25,IF($E$1=Saraksti!$C$7,BB153*Iekārtu_mērogošana!AW$40,""))</f>
        <v>#DIV/0!</v>
      </c>
      <c r="BC154" s="166" t="e">
        <f>IF($E$1=Saraksti!$C$6,BC153*Iekārtu_mērogošana!AX$25,IF($E$1=Saraksti!$C$7,BC153*Iekārtu_mērogošana!AX$40,""))</f>
        <v>#DIV/0!</v>
      </c>
      <c r="BD154" s="166" t="e">
        <f>IF($E$1=Saraksti!$C$6,BD153*Iekārtu_mērogošana!AY$25,IF($E$1=Saraksti!$C$7,BD153*Iekārtu_mērogošana!AY$40,""))</f>
        <v>#DIV/0!</v>
      </c>
      <c r="BE154" s="166" t="e">
        <f>IF($E$1=Saraksti!$C$6,BE153*Iekārtu_mērogošana!AZ$25,IF($E$1=Saraksti!$C$7,BE153*Iekārtu_mērogošana!AZ$40,""))</f>
        <v>#DIV/0!</v>
      </c>
      <c r="BF154" s="166" t="e">
        <f>IF($E$1=Saraksti!$C$6,BF153*Iekārtu_mērogošana!BA$25,IF($E$1=Saraksti!$C$7,BF153*Iekārtu_mērogošana!BA$40,""))</f>
        <v>#DIV/0!</v>
      </c>
    </row>
    <row r="155" spans="1:58" s="105" customFormat="1">
      <c r="A155" s="161"/>
      <c r="D155" s="162"/>
      <c r="E155" s="224" t="s">
        <v>910</v>
      </c>
      <c r="F155" s="109" t="s">
        <v>1</v>
      </c>
      <c r="I155" s="90" t="e">
        <f>I154/I$7</f>
        <v>#DIV/0!</v>
      </c>
      <c r="J155" s="90" t="e">
        <f t="shared" ref="J155" si="319">J154/J$7</f>
        <v>#DIV/0!</v>
      </c>
      <c r="K155" s="90" t="e">
        <f t="shared" ref="K155" si="320">K154/K$7</f>
        <v>#DIV/0!</v>
      </c>
      <c r="L155" s="90" t="e">
        <f t="shared" ref="L155" si="321">L154/L$7</f>
        <v>#DIV/0!</v>
      </c>
      <c r="M155" s="90" t="e">
        <f t="shared" ref="M155" si="322">M154/M$7</f>
        <v>#DIV/0!</v>
      </c>
      <c r="N155" s="90" t="e">
        <f t="shared" ref="N155" si="323">N154/N$7</f>
        <v>#DIV/0!</v>
      </c>
      <c r="O155" s="90" t="e">
        <f t="shared" ref="O155" si="324">O154/O$7</f>
        <v>#DIV/0!</v>
      </c>
      <c r="P155" s="90" t="e">
        <f t="shared" ref="P155" si="325">P154/P$7</f>
        <v>#DIV/0!</v>
      </c>
      <c r="Q155" s="90" t="e">
        <f t="shared" ref="Q155" si="326">Q154/Q$7</f>
        <v>#DIV/0!</v>
      </c>
      <c r="R155" s="90" t="e">
        <f t="shared" ref="R155" si="327">R154/R$7</f>
        <v>#DIV/0!</v>
      </c>
      <c r="S155" s="90" t="e">
        <f t="shared" ref="S155" si="328">S154/S$7</f>
        <v>#DIV/0!</v>
      </c>
      <c r="T155" s="90" t="e">
        <f t="shared" ref="T155" si="329">T154/T$7</f>
        <v>#DIV/0!</v>
      </c>
      <c r="U155" s="90" t="e">
        <f t="shared" ref="U155" si="330">U154/U$7</f>
        <v>#DIV/0!</v>
      </c>
      <c r="V155" s="90" t="e">
        <f t="shared" ref="V155" si="331">V154/V$7</f>
        <v>#DIV/0!</v>
      </c>
      <c r="W155" s="90" t="e">
        <f t="shared" ref="W155" si="332">W154/W$7</f>
        <v>#DIV/0!</v>
      </c>
      <c r="X155" s="90" t="e">
        <f t="shared" ref="X155" si="333">X154/X$7</f>
        <v>#DIV/0!</v>
      </c>
      <c r="Y155" s="90" t="e">
        <f t="shared" ref="Y155" si="334">Y154/Y$7</f>
        <v>#DIV/0!</v>
      </c>
      <c r="Z155" s="90" t="e">
        <f t="shared" ref="Z155" si="335">Z154/Z$7</f>
        <v>#DIV/0!</v>
      </c>
      <c r="AA155" s="90" t="e">
        <f t="shared" ref="AA155" si="336">AA154/AA$7</f>
        <v>#DIV/0!</v>
      </c>
      <c r="AB155" s="90" t="e">
        <f t="shared" ref="AB155" si="337">AB154/AB$7</f>
        <v>#DIV/0!</v>
      </c>
      <c r="AC155" s="90" t="e">
        <f t="shared" ref="AC155" si="338">AC154/AC$7</f>
        <v>#DIV/0!</v>
      </c>
      <c r="AD155" s="90" t="e">
        <f t="shared" ref="AD155" si="339">AD154/AD$7</f>
        <v>#DIV/0!</v>
      </c>
      <c r="AE155" s="90" t="e">
        <f t="shared" ref="AE155" si="340">AE154/AE$7</f>
        <v>#DIV/0!</v>
      </c>
      <c r="AF155" s="90" t="e">
        <f t="shared" ref="AF155" si="341">AF154/AF$7</f>
        <v>#DIV/0!</v>
      </c>
      <c r="AG155" s="90" t="e">
        <f t="shared" ref="AG155" si="342">AG154/AG$7</f>
        <v>#DIV/0!</v>
      </c>
      <c r="AH155" s="90" t="e">
        <f t="shared" ref="AH155" si="343">AH154/AH$7</f>
        <v>#DIV/0!</v>
      </c>
      <c r="AI155" s="90" t="e">
        <f t="shared" ref="AI155" si="344">AI154/AI$7</f>
        <v>#DIV/0!</v>
      </c>
      <c r="AJ155" s="90" t="e">
        <f t="shared" ref="AJ155" si="345">AJ154/AJ$7</f>
        <v>#DIV/0!</v>
      </c>
      <c r="AK155" s="90" t="e">
        <f t="shared" ref="AK155" si="346">AK154/AK$7</f>
        <v>#DIV/0!</v>
      </c>
      <c r="AL155" s="90" t="e">
        <f t="shared" ref="AL155" si="347">AL154/AL$7</f>
        <v>#DIV/0!</v>
      </c>
      <c r="AM155" s="90" t="e">
        <f t="shared" ref="AM155" si="348">AM154/AM$7</f>
        <v>#DIV/0!</v>
      </c>
      <c r="AN155" s="90" t="e">
        <f t="shared" ref="AN155" si="349">AN154/AN$7</f>
        <v>#DIV/0!</v>
      </c>
      <c r="AO155" s="90" t="e">
        <f t="shared" ref="AO155" si="350">AO154/AO$7</f>
        <v>#DIV/0!</v>
      </c>
      <c r="AP155" s="90" t="e">
        <f t="shared" ref="AP155" si="351">AP154/AP$7</f>
        <v>#DIV/0!</v>
      </c>
      <c r="AQ155" s="90" t="e">
        <f t="shared" ref="AQ155" si="352">AQ154/AQ$7</f>
        <v>#DIV/0!</v>
      </c>
      <c r="AR155" s="90" t="e">
        <f t="shared" ref="AR155" si="353">AR154/AR$7</f>
        <v>#DIV/0!</v>
      </c>
      <c r="AS155" s="90" t="e">
        <f t="shared" ref="AS155" si="354">AS154/AS$7</f>
        <v>#DIV/0!</v>
      </c>
      <c r="AT155" s="90" t="e">
        <f t="shared" ref="AT155" si="355">AT154/AT$7</f>
        <v>#DIV/0!</v>
      </c>
      <c r="AU155" s="90" t="e">
        <f t="shared" ref="AU155" si="356">AU154/AU$7</f>
        <v>#DIV/0!</v>
      </c>
      <c r="AV155" s="90" t="e">
        <f t="shared" ref="AV155" si="357">AV154/AV$7</f>
        <v>#DIV/0!</v>
      </c>
      <c r="AW155" s="90" t="e">
        <f t="shared" ref="AW155" si="358">AW154/AW$7</f>
        <v>#DIV/0!</v>
      </c>
      <c r="AX155" s="90" t="e">
        <f t="shared" ref="AX155" si="359">AX154/AX$7</f>
        <v>#DIV/0!</v>
      </c>
      <c r="AY155" s="90" t="e">
        <f t="shared" ref="AY155" si="360">AY154/AY$7</f>
        <v>#DIV/0!</v>
      </c>
      <c r="AZ155" s="90" t="e">
        <f t="shared" ref="AZ155" si="361">AZ154/AZ$7</f>
        <v>#DIV/0!</v>
      </c>
      <c r="BA155" s="90" t="e">
        <f t="shared" ref="BA155" si="362">BA154/BA$7</f>
        <v>#DIV/0!</v>
      </c>
      <c r="BB155" s="90" t="e">
        <f t="shared" ref="BB155" si="363">BB154/BB$7</f>
        <v>#DIV/0!</v>
      </c>
      <c r="BC155" s="90" t="e">
        <f t="shared" ref="BC155" si="364">BC154/BC$7</f>
        <v>#DIV/0!</v>
      </c>
      <c r="BD155" s="90" t="e">
        <f t="shared" ref="BD155" si="365">BD154/BD$7</f>
        <v>#DIV/0!</v>
      </c>
      <c r="BE155" s="90" t="e">
        <f t="shared" ref="BE155" si="366">BE154/BE$7</f>
        <v>#DIV/0!</v>
      </c>
      <c r="BF155" s="90" t="e">
        <f t="shared" ref="BF155" si="367">BF154/BF$7</f>
        <v>#DIV/0!</v>
      </c>
    </row>
    <row r="156" spans="1:58" s="105" customFormat="1">
      <c r="A156" s="161"/>
      <c r="D156" s="162"/>
      <c r="F156" s="109"/>
    </row>
    <row r="157" spans="1:58" s="105" customFormat="1">
      <c r="A157" s="161"/>
      <c r="D157" s="162" t="s">
        <v>1107</v>
      </c>
      <c r="F157" s="109"/>
    </row>
    <row r="158" spans="1:58" s="105" customFormat="1">
      <c r="A158" s="161"/>
      <c r="D158" s="162"/>
      <c r="E158" s="105" t="str">
        <f>Datu_ievade!$B$122</f>
        <v>Izvietošanas vietu, kurās atrodas ANO, skaits</v>
      </c>
      <c r="F158" s="109" t="s">
        <v>3</v>
      </c>
      <c r="I158" s="86">
        <f>Datu_ievade!$E$122</f>
        <v>0</v>
      </c>
      <c r="J158" s="86">
        <f>Datu_ievade!$E$122</f>
        <v>0</v>
      </c>
      <c r="K158" s="86">
        <f>Datu_ievade!$E$122</f>
        <v>0</v>
      </c>
      <c r="L158" s="86">
        <f>Datu_ievade!$E$122</f>
        <v>0</v>
      </c>
      <c r="M158" s="86">
        <f>Datu_ievade!$E$122</f>
        <v>0</v>
      </c>
      <c r="N158" s="86">
        <f>Datu_ievade!$E$122</f>
        <v>0</v>
      </c>
      <c r="O158" s="86">
        <f>Datu_ievade!$E$122</f>
        <v>0</v>
      </c>
      <c r="P158" s="86">
        <f>Datu_ievade!$E$122</f>
        <v>0</v>
      </c>
      <c r="Q158" s="86">
        <f>Datu_ievade!$E$122</f>
        <v>0</v>
      </c>
      <c r="R158" s="86">
        <f>Datu_ievade!$E$122</f>
        <v>0</v>
      </c>
      <c r="S158" s="86">
        <f>Datu_ievade!$E$122</f>
        <v>0</v>
      </c>
      <c r="T158" s="86">
        <f>Datu_ievade!$E$122</f>
        <v>0</v>
      </c>
      <c r="U158" s="86">
        <f>Datu_ievade!$E$122</f>
        <v>0</v>
      </c>
      <c r="V158" s="86">
        <f>Datu_ievade!$E$122</f>
        <v>0</v>
      </c>
      <c r="W158" s="86">
        <f>Datu_ievade!$E$122</f>
        <v>0</v>
      </c>
      <c r="X158" s="86">
        <f>Datu_ievade!$E$122</f>
        <v>0</v>
      </c>
      <c r="Y158" s="86">
        <f>Datu_ievade!$E$122</f>
        <v>0</v>
      </c>
      <c r="Z158" s="86">
        <f>Datu_ievade!$E$122</f>
        <v>0</v>
      </c>
      <c r="AA158" s="86">
        <f>Datu_ievade!$E$122</f>
        <v>0</v>
      </c>
      <c r="AB158" s="86">
        <f>Datu_ievade!$E$122</f>
        <v>0</v>
      </c>
      <c r="AC158" s="86">
        <f>Datu_ievade!$E$122</f>
        <v>0</v>
      </c>
      <c r="AD158" s="86">
        <f>Datu_ievade!$E$122</f>
        <v>0</v>
      </c>
      <c r="AE158" s="86">
        <f>Datu_ievade!$E$122</f>
        <v>0</v>
      </c>
      <c r="AF158" s="86">
        <f>Datu_ievade!$E$122</f>
        <v>0</v>
      </c>
      <c r="AG158" s="86">
        <f>Datu_ievade!$E$122</f>
        <v>0</v>
      </c>
      <c r="AH158" s="86">
        <f>Datu_ievade!$E$122</f>
        <v>0</v>
      </c>
      <c r="AI158" s="86">
        <f>Datu_ievade!$E$122</f>
        <v>0</v>
      </c>
      <c r="AJ158" s="86">
        <f>Datu_ievade!$E$122</f>
        <v>0</v>
      </c>
      <c r="AK158" s="86">
        <f>Datu_ievade!$E$122</f>
        <v>0</v>
      </c>
      <c r="AL158" s="86">
        <f>Datu_ievade!$E$122</f>
        <v>0</v>
      </c>
      <c r="AM158" s="86">
        <f>Datu_ievade!$E$122</f>
        <v>0</v>
      </c>
      <c r="AN158" s="86">
        <f>Datu_ievade!$E$122</f>
        <v>0</v>
      </c>
      <c r="AO158" s="86">
        <f>Datu_ievade!$E$122</f>
        <v>0</v>
      </c>
      <c r="AP158" s="86">
        <f>Datu_ievade!$E$122</f>
        <v>0</v>
      </c>
      <c r="AQ158" s="86">
        <f>Datu_ievade!$E$122</f>
        <v>0</v>
      </c>
      <c r="AR158" s="86">
        <f>Datu_ievade!$E$122</f>
        <v>0</v>
      </c>
      <c r="AS158" s="86">
        <f>Datu_ievade!$E$122</f>
        <v>0</v>
      </c>
      <c r="AT158" s="86">
        <f>Datu_ievade!$E$122</f>
        <v>0</v>
      </c>
      <c r="AU158" s="86">
        <f>Datu_ievade!$E$122</f>
        <v>0</v>
      </c>
      <c r="AV158" s="86">
        <f>Datu_ievade!$E$122</f>
        <v>0</v>
      </c>
      <c r="AW158" s="86">
        <f>Datu_ievade!$E$122</f>
        <v>0</v>
      </c>
      <c r="AX158" s="86">
        <f>Datu_ievade!$E$122</f>
        <v>0</v>
      </c>
      <c r="AY158" s="86">
        <f>Datu_ievade!$E$122</f>
        <v>0</v>
      </c>
      <c r="AZ158" s="86">
        <f>Datu_ievade!$E$122</f>
        <v>0</v>
      </c>
      <c r="BA158" s="86">
        <f>Datu_ievade!$E$122</f>
        <v>0</v>
      </c>
      <c r="BB158" s="86">
        <f>Datu_ievade!$E$122</f>
        <v>0</v>
      </c>
      <c r="BC158" s="86">
        <f>Datu_ievade!$E$122</f>
        <v>0</v>
      </c>
      <c r="BD158" s="86">
        <f>Datu_ievade!$E$122</f>
        <v>0</v>
      </c>
      <c r="BE158" s="86">
        <f>Datu_ievade!$E$122</f>
        <v>0</v>
      </c>
      <c r="BF158" s="86">
        <f>Datu_ievade!$E$122</f>
        <v>0</v>
      </c>
    </row>
    <row r="159" spans="1:58" s="105" customFormat="1">
      <c r="A159" s="161"/>
      <c r="D159" s="162"/>
      <c r="E159" s="105" t="str">
        <f>Datu_ievade!B130</f>
        <v>Kopējā vienreizējā ierīkošanas maksa</v>
      </c>
      <c r="F159" s="109" t="s">
        <v>1</v>
      </c>
      <c r="I159" s="86">
        <f>Datu_ievade!$E$130</f>
        <v>0</v>
      </c>
      <c r="J159" s="86">
        <f>Datu_ievade!$E$130</f>
        <v>0</v>
      </c>
      <c r="K159" s="86">
        <f>Datu_ievade!$E$130</f>
        <v>0</v>
      </c>
      <c r="L159" s="86">
        <f>Datu_ievade!$E$130</f>
        <v>0</v>
      </c>
      <c r="M159" s="86">
        <f>Datu_ievade!$E$130</f>
        <v>0</v>
      </c>
      <c r="N159" s="86">
        <f>Datu_ievade!$E$130</f>
        <v>0</v>
      </c>
      <c r="O159" s="86">
        <f>Datu_ievade!$E$130</f>
        <v>0</v>
      </c>
      <c r="P159" s="86">
        <f>Datu_ievade!$E$130</f>
        <v>0</v>
      </c>
      <c r="Q159" s="86">
        <f>Datu_ievade!$E$130</f>
        <v>0</v>
      </c>
      <c r="R159" s="86">
        <f>Datu_ievade!$E$130</f>
        <v>0</v>
      </c>
      <c r="S159" s="86">
        <f>Datu_ievade!$E$130</f>
        <v>0</v>
      </c>
      <c r="T159" s="86">
        <f>Datu_ievade!$E$130</f>
        <v>0</v>
      </c>
      <c r="U159" s="86">
        <f>Datu_ievade!$E$130</f>
        <v>0</v>
      </c>
      <c r="V159" s="86">
        <f>Datu_ievade!$E$130</f>
        <v>0</v>
      </c>
      <c r="W159" s="86">
        <f>Datu_ievade!$E$130</f>
        <v>0</v>
      </c>
      <c r="X159" s="86">
        <f>Datu_ievade!$E$130</f>
        <v>0</v>
      </c>
      <c r="Y159" s="86">
        <f>Datu_ievade!$E$130</f>
        <v>0</v>
      </c>
      <c r="Z159" s="86">
        <f>Datu_ievade!$E$130</f>
        <v>0</v>
      </c>
      <c r="AA159" s="86">
        <f>Datu_ievade!$E$130</f>
        <v>0</v>
      </c>
      <c r="AB159" s="86">
        <f>Datu_ievade!$E$130</f>
        <v>0</v>
      </c>
      <c r="AC159" s="86">
        <f>Datu_ievade!$E$130</f>
        <v>0</v>
      </c>
      <c r="AD159" s="86">
        <f>Datu_ievade!$E$130</f>
        <v>0</v>
      </c>
      <c r="AE159" s="86">
        <f>Datu_ievade!$E$130</f>
        <v>0</v>
      </c>
      <c r="AF159" s="86">
        <f>Datu_ievade!$E$130</f>
        <v>0</v>
      </c>
      <c r="AG159" s="86">
        <f>Datu_ievade!$E$130</f>
        <v>0</v>
      </c>
      <c r="AH159" s="86">
        <f>Datu_ievade!$E$130</f>
        <v>0</v>
      </c>
      <c r="AI159" s="86">
        <f>Datu_ievade!$E$130</f>
        <v>0</v>
      </c>
      <c r="AJ159" s="86">
        <f>Datu_ievade!$E$130</f>
        <v>0</v>
      </c>
      <c r="AK159" s="86">
        <f>Datu_ievade!$E$130</f>
        <v>0</v>
      </c>
      <c r="AL159" s="86">
        <f>Datu_ievade!$E$130</f>
        <v>0</v>
      </c>
      <c r="AM159" s="86">
        <f>Datu_ievade!$E$130</f>
        <v>0</v>
      </c>
      <c r="AN159" s="86">
        <f>Datu_ievade!$E$130</f>
        <v>0</v>
      </c>
      <c r="AO159" s="86">
        <f>Datu_ievade!$E$130</f>
        <v>0</v>
      </c>
      <c r="AP159" s="86">
        <f>Datu_ievade!$E$130</f>
        <v>0</v>
      </c>
      <c r="AQ159" s="86">
        <f>Datu_ievade!$E$130</f>
        <v>0</v>
      </c>
      <c r="AR159" s="86">
        <f>Datu_ievade!$E$130</f>
        <v>0</v>
      </c>
      <c r="AS159" s="86">
        <f>Datu_ievade!$E$130</f>
        <v>0</v>
      </c>
      <c r="AT159" s="86">
        <f>Datu_ievade!$E$130</f>
        <v>0</v>
      </c>
      <c r="AU159" s="86">
        <f>Datu_ievade!$E$130</f>
        <v>0</v>
      </c>
      <c r="AV159" s="86">
        <f>Datu_ievade!$E$130</f>
        <v>0</v>
      </c>
      <c r="AW159" s="86">
        <f>Datu_ievade!$E$130</f>
        <v>0</v>
      </c>
      <c r="AX159" s="86">
        <f>Datu_ievade!$E$130</f>
        <v>0</v>
      </c>
      <c r="AY159" s="86">
        <f>Datu_ievade!$E$130</f>
        <v>0</v>
      </c>
      <c r="AZ159" s="86">
        <f>Datu_ievade!$E$130</f>
        <v>0</v>
      </c>
      <c r="BA159" s="86">
        <f>Datu_ievade!$E$130</f>
        <v>0</v>
      </c>
      <c r="BB159" s="86">
        <f>Datu_ievade!$E$130</f>
        <v>0</v>
      </c>
      <c r="BC159" s="86">
        <f>Datu_ievade!$E$130</f>
        <v>0</v>
      </c>
      <c r="BD159" s="86">
        <f>Datu_ievade!$E$130</f>
        <v>0</v>
      </c>
      <c r="BE159" s="86">
        <f>Datu_ievade!$E$130</f>
        <v>0</v>
      </c>
      <c r="BF159" s="86">
        <f>Datu_ievade!$E$130</f>
        <v>0</v>
      </c>
    </row>
    <row r="160" spans="1:58" s="105" customFormat="1">
      <c r="A160" s="161"/>
      <c r="D160" s="162"/>
      <c r="E160" s="105" t="s">
        <v>911</v>
      </c>
      <c r="F160" s="109" t="s">
        <v>1</v>
      </c>
      <c r="I160" s="75">
        <f>I159*I158</f>
        <v>0</v>
      </c>
      <c r="J160" s="75">
        <f>J159*J158</f>
        <v>0</v>
      </c>
      <c r="K160" s="75">
        <f t="shared" ref="K160:BF160" si="368">K159*K158</f>
        <v>0</v>
      </c>
      <c r="L160" s="75">
        <f t="shared" si="368"/>
        <v>0</v>
      </c>
      <c r="M160" s="75">
        <f t="shared" si="368"/>
        <v>0</v>
      </c>
      <c r="N160" s="75">
        <f t="shared" si="368"/>
        <v>0</v>
      </c>
      <c r="O160" s="75">
        <f t="shared" si="368"/>
        <v>0</v>
      </c>
      <c r="P160" s="75">
        <f t="shared" si="368"/>
        <v>0</v>
      </c>
      <c r="Q160" s="75">
        <f t="shared" si="368"/>
        <v>0</v>
      </c>
      <c r="R160" s="75">
        <f t="shared" si="368"/>
        <v>0</v>
      </c>
      <c r="S160" s="75">
        <f t="shared" si="368"/>
        <v>0</v>
      </c>
      <c r="T160" s="75">
        <f t="shared" si="368"/>
        <v>0</v>
      </c>
      <c r="U160" s="75">
        <f t="shared" si="368"/>
        <v>0</v>
      </c>
      <c r="V160" s="75">
        <f t="shared" si="368"/>
        <v>0</v>
      </c>
      <c r="W160" s="75">
        <f t="shared" si="368"/>
        <v>0</v>
      </c>
      <c r="X160" s="75">
        <f t="shared" si="368"/>
        <v>0</v>
      </c>
      <c r="Y160" s="75">
        <f t="shared" si="368"/>
        <v>0</v>
      </c>
      <c r="Z160" s="75">
        <f t="shared" si="368"/>
        <v>0</v>
      </c>
      <c r="AA160" s="75">
        <f t="shared" si="368"/>
        <v>0</v>
      </c>
      <c r="AB160" s="75">
        <f t="shared" si="368"/>
        <v>0</v>
      </c>
      <c r="AC160" s="75">
        <f t="shared" si="368"/>
        <v>0</v>
      </c>
      <c r="AD160" s="75">
        <f t="shared" si="368"/>
        <v>0</v>
      </c>
      <c r="AE160" s="75">
        <f t="shared" si="368"/>
        <v>0</v>
      </c>
      <c r="AF160" s="75">
        <f t="shared" si="368"/>
        <v>0</v>
      </c>
      <c r="AG160" s="75">
        <f t="shared" si="368"/>
        <v>0</v>
      </c>
      <c r="AH160" s="75">
        <f t="shared" si="368"/>
        <v>0</v>
      </c>
      <c r="AI160" s="75">
        <f t="shared" si="368"/>
        <v>0</v>
      </c>
      <c r="AJ160" s="75">
        <f t="shared" si="368"/>
        <v>0</v>
      </c>
      <c r="AK160" s="75">
        <f t="shared" si="368"/>
        <v>0</v>
      </c>
      <c r="AL160" s="75">
        <f t="shared" si="368"/>
        <v>0</v>
      </c>
      <c r="AM160" s="75">
        <f t="shared" si="368"/>
        <v>0</v>
      </c>
      <c r="AN160" s="75">
        <f t="shared" si="368"/>
        <v>0</v>
      </c>
      <c r="AO160" s="75">
        <f t="shared" si="368"/>
        <v>0</v>
      </c>
      <c r="AP160" s="75">
        <f t="shared" si="368"/>
        <v>0</v>
      </c>
      <c r="AQ160" s="75">
        <f t="shared" si="368"/>
        <v>0</v>
      </c>
      <c r="AR160" s="75">
        <f t="shared" si="368"/>
        <v>0</v>
      </c>
      <c r="AS160" s="75">
        <f t="shared" si="368"/>
        <v>0</v>
      </c>
      <c r="AT160" s="75">
        <f t="shared" si="368"/>
        <v>0</v>
      </c>
      <c r="AU160" s="75">
        <f t="shared" si="368"/>
        <v>0</v>
      </c>
      <c r="AV160" s="75">
        <f t="shared" si="368"/>
        <v>0</v>
      </c>
      <c r="AW160" s="75">
        <f t="shared" si="368"/>
        <v>0</v>
      </c>
      <c r="AX160" s="75">
        <f t="shared" si="368"/>
        <v>0</v>
      </c>
      <c r="AY160" s="75">
        <f t="shared" si="368"/>
        <v>0</v>
      </c>
      <c r="AZ160" s="75">
        <f t="shared" si="368"/>
        <v>0</v>
      </c>
      <c r="BA160" s="75">
        <f t="shared" si="368"/>
        <v>0</v>
      </c>
      <c r="BB160" s="75">
        <f t="shared" si="368"/>
        <v>0</v>
      </c>
      <c r="BC160" s="75">
        <f t="shared" si="368"/>
        <v>0</v>
      </c>
      <c r="BD160" s="75">
        <f t="shared" si="368"/>
        <v>0</v>
      </c>
      <c r="BE160" s="75">
        <f t="shared" si="368"/>
        <v>0</v>
      </c>
      <c r="BF160" s="75">
        <f t="shared" si="368"/>
        <v>0</v>
      </c>
    </row>
    <row r="161" spans="1:58" s="105" customFormat="1">
      <c r="A161" s="161"/>
      <c r="D161" s="162"/>
      <c r="E161" s="240" t="s">
        <v>906</v>
      </c>
      <c r="F161" s="109"/>
      <c r="I161" s="75">
        <f>IFERROR((I$9)/(1-(1/(1+I$9)^Datu_ievade!$E$263)),0)</f>
        <v>0</v>
      </c>
      <c r="J161" s="75">
        <f>IFERROR((J$9)/(1-(1/(1+J$9)^Datu_ievade!$E$263)),0)</f>
        <v>0</v>
      </c>
      <c r="K161" s="75">
        <f>IFERROR((K$9)/(1-(1/(1+K$9)^Datu_ievade!$E$263)),0)</f>
        <v>0</v>
      </c>
      <c r="L161" s="75">
        <f>IFERROR((L$9)/(1-(1/(1+L$9)^Datu_ievade!$E$263)),0)</f>
        <v>0</v>
      </c>
      <c r="M161" s="75">
        <f>IFERROR((M$9)/(1-(1/(1+M$9)^Datu_ievade!$E$263)),0)</f>
        <v>0</v>
      </c>
      <c r="N161" s="75">
        <f>IFERROR((N$9)/(1-(1/(1+N$9)^Datu_ievade!$E$263)),0)</f>
        <v>0</v>
      </c>
      <c r="O161" s="75">
        <f>IFERROR((O$9)/(1-(1/(1+O$9)^Datu_ievade!$E$263)),0)</f>
        <v>0</v>
      </c>
      <c r="P161" s="75">
        <f>IFERROR((P$9)/(1-(1/(1+P$9)^Datu_ievade!$E$263)),0)</f>
        <v>0</v>
      </c>
      <c r="Q161" s="75">
        <f>IFERROR((Q$9)/(1-(1/(1+Q$9)^Datu_ievade!$E$263)),0)</f>
        <v>0</v>
      </c>
      <c r="R161" s="75">
        <f>IFERROR((R$9)/(1-(1/(1+R$9)^Datu_ievade!$E$263)),0)</f>
        <v>0</v>
      </c>
      <c r="S161" s="75">
        <f>IFERROR((S$9)/(1-(1/(1+S$9)^Datu_ievade!$E$263)),0)</f>
        <v>0</v>
      </c>
      <c r="T161" s="75">
        <f>IFERROR((T$9)/(1-(1/(1+T$9)^Datu_ievade!$E$263)),0)</f>
        <v>0</v>
      </c>
      <c r="U161" s="75">
        <f>IFERROR((U$9)/(1-(1/(1+U$9)^Datu_ievade!$E$263)),0)</f>
        <v>0</v>
      </c>
      <c r="V161" s="75">
        <f>IFERROR((V$9)/(1-(1/(1+V$9)^Datu_ievade!$E$263)),0)</f>
        <v>0</v>
      </c>
      <c r="W161" s="75">
        <f>IFERROR((W$9)/(1-(1/(1+W$9)^Datu_ievade!$E$263)),0)</f>
        <v>0</v>
      </c>
      <c r="X161" s="75">
        <f>IFERROR((X$9)/(1-(1/(1+X$9)^Datu_ievade!$E$263)),0)</f>
        <v>0</v>
      </c>
      <c r="Y161" s="75">
        <f>IFERROR((Y$9)/(1-(1/(1+Y$9)^Datu_ievade!$E$263)),0)</f>
        <v>0</v>
      </c>
      <c r="Z161" s="75">
        <f>IFERROR((Z$9)/(1-(1/(1+Z$9)^Datu_ievade!$E$263)),0)</f>
        <v>0</v>
      </c>
      <c r="AA161" s="75">
        <f>IFERROR((AA$9)/(1-(1/(1+AA$9)^Datu_ievade!$E$263)),0)</f>
        <v>0</v>
      </c>
      <c r="AB161" s="75">
        <f>IFERROR((AB$9)/(1-(1/(1+AB$9)^Datu_ievade!$E$263)),0)</f>
        <v>0</v>
      </c>
      <c r="AC161" s="75">
        <f>IFERROR((AC$9)/(1-(1/(1+AC$9)^Datu_ievade!$E$263)),0)</f>
        <v>0</v>
      </c>
      <c r="AD161" s="75">
        <f>IFERROR((AD$9)/(1-(1/(1+AD$9)^Datu_ievade!$E$263)),0)</f>
        <v>0</v>
      </c>
      <c r="AE161" s="75">
        <f>IFERROR((AE$9)/(1-(1/(1+AE$9)^Datu_ievade!$E$263)),0)</f>
        <v>0</v>
      </c>
      <c r="AF161" s="75">
        <f>IFERROR((AF$9)/(1-(1/(1+AF$9)^Datu_ievade!$E$263)),0)</f>
        <v>0</v>
      </c>
      <c r="AG161" s="75">
        <f>IFERROR((AG$9)/(1-(1/(1+AG$9)^Datu_ievade!$E$263)),0)</f>
        <v>0</v>
      </c>
      <c r="AH161" s="75">
        <f>IFERROR((AH$9)/(1-(1/(1+AH$9)^Datu_ievade!$E$263)),0)</f>
        <v>0</v>
      </c>
      <c r="AI161" s="75">
        <f>IFERROR((AI$9)/(1-(1/(1+AI$9)^Datu_ievade!$E$263)),0)</f>
        <v>0</v>
      </c>
      <c r="AJ161" s="75">
        <f>IFERROR((AJ$9)/(1-(1/(1+AJ$9)^Datu_ievade!$E$263)),0)</f>
        <v>0</v>
      </c>
      <c r="AK161" s="75">
        <f>IFERROR((AK$9)/(1-(1/(1+AK$9)^Datu_ievade!$E$263)),0)</f>
        <v>0</v>
      </c>
      <c r="AL161" s="75">
        <f>IFERROR((AL$9)/(1-(1/(1+AL$9)^Datu_ievade!$E$263)),0)</f>
        <v>0</v>
      </c>
      <c r="AM161" s="75">
        <f>IFERROR((AM$9)/(1-(1/(1+AM$9)^Datu_ievade!$E$263)),0)</f>
        <v>0</v>
      </c>
      <c r="AN161" s="75">
        <f>IFERROR((AN$9)/(1-(1/(1+AN$9)^Datu_ievade!$E$263)),0)</f>
        <v>0</v>
      </c>
      <c r="AO161" s="75">
        <f>IFERROR((AO$9)/(1-(1/(1+AO$9)^Datu_ievade!$E$263)),0)</f>
        <v>0</v>
      </c>
      <c r="AP161" s="75">
        <f>IFERROR((AP$9)/(1-(1/(1+AP$9)^Datu_ievade!$E$263)),0)</f>
        <v>0</v>
      </c>
      <c r="AQ161" s="75">
        <f>IFERROR((AQ$9)/(1-(1/(1+AQ$9)^Datu_ievade!$E$263)),0)</f>
        <v>0</v>
      </c>
      <c r="AR161" s="75">
        <f>IFERROR((AR$9)/(1-(1/(1+AR$9)^Datu_ievade!$E$263)),0)</f>
        <v>0</v>
      </c>
      <c r="AS161" s="75">
        <f>IFERROR((AS$9)/(1-(1/(1+AS$9)^Datu_ievade!$E$263)),0)</f>
        <v>0</v>
      </c>
      <c r="AT161" s="75">
        <f>IFERROR((AT$9)/(1-(1/(1+AT$9)^Datu_ievade!$E$263)),0)</f>
        <v>0</v>
      </c>
      <c r="AU161" s="75">
        <f>IFERROR((AU$9)/(1-(1/(1+AU$9)^Datu_ievade!$E$263)),0)</f>
        <v>0</v>
      </c>
      <c r="AV161" s="75">
        <f>IFERROR((AV$9)/(1-(1/(1+AV$9)^Datu_ievade!$E$263)),0)</f>
        <v>0</v>
      </c>
      <c r="AW161" s="75">
        <f>IFERROR((AW$9)/(1-(1/(1+AW$9)^Datu_ievade!$E$263)),0)</f>
        <v>0</v>
      </c>
      <c r="AX161" s="75">
        <f>IFERROR((AX$9)/(1-(1/(1+AX$9)^Datu_ievade!$E$263)),0)</f>
        <v>0</v>
      </c>
      <c r="AY161" s="75">
        <f>IFERROR((AY$9)/(1-(1/(1+AY$9)^Datu_ievade!$E$263)),0)</f>
        <v>0</v>
      </c>
      <c r="AZ161" s="75">
        <f>IFERROR((AZ$9)/(1-(1/(1+AZ$9)^Datu_ievade!$E$263)),0)</f>
        <v>0</v>
      </c>
      <c r="BA161" s="75">
        <f>IFERROR((BA$9)/(1-(1/(1+BA$9)^Datu_ievade!$E$263)),0)</f>
        <v>0</v>
      </c>
      <c r="BB161" s="75">
        <f>IFERROR((BB$9)/(1-(1/(1+BB$9)^Datu_ievade!$E$263)),0)</f>
        <v>0</v>
      </c>
      <c r="BC161" s="75">
        <f>IFERROR((BC$9)/(1-(1/(1+BC$9)^Datu_ievade!$E$263)),0)</f>
        <v>0</v>
      </c>
      <c r="BD161" s="75">
        <f>IFERROR((BD$9)/(1-(1/(1+BD$9)^Datu_ievade!$E$263)),0)</f>
        <v>0</v>
      </c>
      <c r="BE161" s="75">
        <f>IFERROR((BE$9)/(1-(1/(1+BE$9)^Datu_ievade!$E$263)),0)</f>
        <v>0</v>
      </c>
      <c r="BF161" s="75">
        <f>IFERROR((BF$9)/(1-(1/(1+BF$9)^Datu_ievade!$E$263)),0)</f>
        <v>0</v>
      </c>
    </row>
    <row r="162" spans="1:58" s="105" customFormat="1">
      <c r="A162" s="161"/>
      <c r="D162" s="162"/>
      <c r="E162" s="240" t="s">
        <v>1108</v>
      </c>
      <c r="F162" s="109" t="s">
        <v>1</v>
      </c>
      <c r="I162" s="75">
        <f>I161*I160</f>
        <v>0</v>
      </c>
      <c r="J162" s="75">
        <f>J161*J160</f>
        <v>0</v>
      </c>
      <c r="K162" s="75">
        <f t="shared" ref="K162:BF162" si="369">K161*K160</f>
        <v>0</v>
      </c>
      <c r="L162" s="75">
        <f t="shared" si="369"/>
        <v>0</v>
      </c>
      <c r="M162" s="75">
        <f t="shared" si="369"/>
        <v>0</v>
      </c>
      <c r="N162" s="75">
        <f t="shared" si="369"/>
        <v>0</v>
      </c>
      <c r="O162" s="75">
        <f t="shared" si="369"/>
        <v>0</v>
      </c>
      <c r="P162" s="75">
        <f t="shared" si="369"/>
        <v>0</v>
      </c>
      <c r="Q162" s="75">
        <f t="shared" si="369"/>
        <v>0</v>
      </c>
      <c r="R162" s="75">
        <f t="shared" si="369"/>
        <v>0</v>
      </c>
      <c r="S162" s="75">
        <f t="shared" si="369"/>
        <v>0</v>
      </c>
      <c r="T162" s="75">
        <f t="shared" si="369"/>
        <v>0</v>
      </c>
      <c r="U162" s="75">
        <f t="shared" si="369"/>
        <v>0</v>
      </c>
      <c r="V162" s="75">
        <f t="shared" si="369"/>
        <v>0</v>
      </c>
      <c r="W162" s="75">
        <f t="shared" si="369"/>
        <v>0</v>
      </c>
      <c r="X162" s="75">
        <f t="shared" si="369"/>
        <v>0</v>
      </c>
      <c r="Y162" s="75">
        <f t="shared" si="369"/>
        <v>0</v>
      </c>
      <c r="Z162" s="75">
        <f t="shared" si="369"/>
        <v>0</v>
      </c>
      <c r="AA162" s="75">
        <f t="shared" si="369"/>
        <v>0</v>
      </c>
      <c r="AB162" s="75">
        <f t="shared" si="369"/>
        <v>0</v>
      </c>
      <c r="AC162" s="75">
        <f t="shared" si="369"/>
        <v>0</v>
      </c>
      <c r="AD162" s="75">
        <f t="shared" si="369"/>
        <v>0</v>
      </c>
      <c r="AE162" s="75">
        <f t="shared" si="369"/>
        <v>0</v>
      </c>
      <c r="AF162" s="75">
        <f t="shared" si="369"/>
        <v>0</v>
      </c>
      <c r="AG162" s="75">
        <f t="shared" si="369"/>
        <v>0</v>
      </c>
      <c r="AH162" s="75">
        <f t="shared" si="369"/>
        <v>0</v>
      </c>
      <c r="AI162" s="75">
        <f t="shared" si="369"/>
        <v>0</v>
      </c>
      <c r="AJ162" s="75">
        <f t="shared" si="369"/>
        <v>0</v>
      </c>
      <c r="AK162" s="75">
        <f t="shared" si="369"/>
        <v>0</v>
      </c>
      <c r="AL162" s="75">
        <f t="shared" si="369"/>
        <v>0</v>
      </c>
      <c r="AM162" s="75">
        <f t="shared" si="369"/>
        <v>0</v>
      </c>
      <c r="AN162" s="75">
        <f t="shared" si="369"/>
        <v>0</v>
      </c>
      <c r="AO162" s="75">
        <f t="shared" si="369"/>
        <v>0</v>
      </c>
      <c r="AP162" s="75">
        <f t="shared" si="369"/>
        <v>0</v>
      </c>
      <c r="AQ162" s="75">
        <f t="shared" si="369"/>
        <v>0</v>
      </c>
      <c r="AR162" s="75">
        <f t="shared" si="369"/>
        <v>0</v>
      </c>
      <c r="AS162" s="75">
        <f t="shared" si="369"/>
        <v>0</v>
      </c>
      <c r="AT162" s="75">
        <f t="shared" si="369"/>
        <v>0</v>
      </c>
      <c r="AU162" s="75">
        <f t="shared" si="369"/>
        <v>0</v>
      </c>
      <c r="AV162" s="75">
        <f t="shared" si="369"/>
        <v>0</v>
      </c>
      <c r="AW162" s="75">
        <f t="shared" si="369"/>
        <v>0</v>
      </c>
      <c r="AX162" s="75">
        <f t="shared" si="369"/>
        <v>0</v>
      </c>
      <c r="AY162" s="75">
        <f t="shared" si="369"/>
        <v>0</v>
      </c>
      <c r="AZ162" s="75">
        <f t="shared" si="369"/>
        <v>0</v>
      </c>
      <c r="BA162" s="75">
        <f t="shared" si="369"/>
        <v>0</v>
      </c>
      <c r="BB162" s="75">
        <f t="shared" si="369"/>
        <v>0</v>
      </c>
      <c r="BC162" s="75">
        <f t="shared" si="369"/>
        <v>0</v>
      </c>
      <c r="BD162" s="75">
        <f t="shared" si="369"/>
        <v>0</v>
      </c>
      <c r="BE162" s="75">
        <f t="shared" si="369"/>
        <v>0</v>
      </c>
      <c r="BF162" s="75">
        <f t="shared" si="369"/>
        <v>0</v>
      </c>
    </row>
    <row r="163" spans="1:58" s="105" customFormat="1">
      <c r="A163" s="161"/>
      <c r="D163" s="162"/>
      <c r="F163" s="109"/>
    </row>
    <row r="164" spans="1:58" s="105" customFormat="1">
      <c r="A164" s="161"/>
      <c r="D164" s="162"/>
      <c r="E164" s="105" t="str">
        <f>Datu_ievade!$B$131</f>
        <v>Kopējā mēneša regulārā pakalpojuma abonēšanas maksa uz vienu izvietošanas vietu</v>
      </c>
      <c r="F164" s="109" t="s">
        <v>1</v>
      </c>
      <c r="I164" s="86">
        <f>Datu_ievade!$E$131</f>
        <v>0</v>
      </c>
      <c r="J164" s="86">
        <f>Datu_ievade!$E$131</f>
        <v>0</v>
      </c>
      <c r="K164" s="86">
        <f>Datu_ievade!$E$131</f>
        <v>0</v>
      </c>
      <c r="L164" s="86">
        <f>Datu_ievade!$E$131</f>
        <v>0</v>
      </c>
      <c r="M164" s="86">
        <f>Datu_ievade!$E$131</f>
        <v>0</v>
      </c>
      <c r="N164" s="86">
        <f>Datu_ievade!$E$131</f>
        <v>0</v>
      </c>
      <c r="O164" s="86">
        <f>Datu_ievade!$E$131</f>
        <v>0</v>
      </c>
      <c r="P164" s="86">
        <f>Datu_ievade!$E$131</f>
        <v>0</v>
      </c>
      <c r="Q164" s="86">
        <f>Datu_ievade!$E$131</f>
        <v>0</v>
      </c>
      <c r="R164" s="86">
        <f>Datu_ievade!$E$131</f>
        <v>0</v>
      </c>
      <c r="S164" s="86">
        <f>Datu_ievade!$E$131</f>
        <v>0</v>
      </c>
      <c r="T164" s="86">
        <f>Datu_ievade!$E$131</f>
        <v>0</v>
      </c>
      <c r="U164" s="86">
        <f>Datu_ievade!$E$131</f>
        <v>0</v>
      </c>
      <c r="V164" s="86">
        <f>Datu_ievade!$E$131</f>
        <v>0</v>
      </c>
      <c r="W164" s="86">
        <f>Datu_ievade!$E$131</f>
        <v>0</v>
      </c>
      <c r="X164" s="86">
        <f>Datu_ievade!$E$131</f>
        <v>0</v>
      </c>
      <c r="Y164" s="86">
        <f>Datu_ievade!$E$131</f>
        <v>0</v>
      </c>
      <c r="Z164" s="86">
        <f>Datu_ievade!$E$131</f>
        <v>0</v>
      </c>
      <c r="AA164" s="86">
        <f>Datu_ievade!$E$131</f>
        <v>0</v>
      </c>
      <c r="AB164" s="86">
        <f>Datu_ievade!$E$131</f>
        <v>0</v>
      </c>
      <c r="AC164" s="86">
        <f>Datu_ievade!$E$131</f>
        <v>0</v>
      </c>
      <c r="AD164" s="86">
        <f>Datu_ievade!$E$131</f>
        <v>0</v>
      </c>
      <c r="AE164" s="86">
        <f>Datu_ievade!$E$131</f>
        <v>0</v>
      </c>
      <c r="AF164" s="86">
        <f>Datu_ievade!$E$131</f>
        <v>0</v>
      </c>
      <c r="AG164" s="86">
        <f>Datu_ievade!$E$131</f>
        <v>0</v>
      </c>
      <c r="AH164" s="86">
        <f>Datu_ievade!$E$131</f>
        <v>0</v>
      </c>
      <c r="AI164" s="86">
        <f>Datu_ievade!$E$131</f>
        <v>0</v>
      </c>
      <c r="AJ164" s="86">
        <f>Datu_ievade!$E$131</f>
        <v>0</v>
      </c>
      <c r="AK164" s="86">
        <f>Datu_ievade!$E$131</f>
        <v>0</v>
      </c>
      <c r="AL164" s="86">
        <f>Datu_ievade!$E$131</f>
        <v>0</v>
      </c>
      <c r="AM164" s="86">
        <f>Datu_ievade!$E$131</f>
        <v>0</v>
      </c>
      <c r="AN164" s="86">
        <f>Datu_ievade!$E$131</f>
        <v>0</v>
      </c>
      <c r="AO164" s="86">
        <f>Datu_ievade!$E$131</f>
        <v>0</v>
      </c>
      <c r="AP164" s="86">
        <f>Datu_ievade!$E$131</f>
        <v>0</v>
      </c>
      <c r="AQ164" s="86">
        <f>Datu_ievade!$E$131</f>
        <v>0</v>
      </c>
      <c r="AR164" s="86">
        <f>Datu_ievade!$E$131</f>
        <v>0</v>
      </c>
      <c r="AS164" s="86">
        <f>Datu_ievade!$E$131</f>
        <v>0</v>
      </c>
      <c r="AT164" s="86">
        <f>Datu_ievade!$E$131</f>
        <v>0</v>
      </c>
      <c r="AU164" s="86">
        <f>Datu_ievade!$E$131</f>
        <v>0</v>
      </c>
      <c r="AV164" s="86">
        <f>Datu_ievade!$E$131</f>
        <v>0</v>
      </c>
      <c r="AW164" s="86">
        <f>Datu_ievade!$E$131</f>
        <v>0</v>
      </c>
      <c r="AX164" s="86">
        <f>Datu_ievade!$E$131</f>
        <v>0</v>
      </c>
      <c r="AY164" s="86">
        <f>Datu_ievade!$E$131</f>
        <v>0</v>
      </c>
      <c r="AZ164" s="86">
        <f>Datu_ievade!$E$131</f>
        <v>0</v>
      </c>
      <c r="BA164" s="86">
        <f>Datu_ievade!$E$131</f>
        <v>0</v>
      </c>
      <c r="BB164" s="86">
        <f>Datu_ievade!$E$131</f>
        <v>0</v>
      </c>
      <c r="BC164" s="86">
        <f>Datu_ievade!$E$131</f>
        <v>0</v>
      </c>
      <c r="BD164" s="86">
        <f>Datu_ievade!$E$131</f>
        <v>0</v>
      </c>
      <c r="BE164" s="86">
        <f>Datu_ievade!$E$131</f>
        <v>0</v>
      </c>
      <c r="BF164" s="86">
        <f>Datu_ievade!$E$131</f>
        <v>0</v>
      </c>
    </row>
    <row r="165" spans="1:58" s="105" customFormat="1">
      <c r="A165" s="161"/>
      <c r="D165" s="162"/>
      <c r="E165" s="105" t="s">
        <v>912</v>
      </c>
      <c r="F165" s="109" t="s">
        <v>1</v>
      </c>
      <c r="I165" s="75">
        <f>I164*I158</f>
        <v>0</v>
      </c>
      <c r="J165" s="75">
        <f>J164*J158</f>
        <v>0</v>
      </c>
      <c r="K165" s="75">
        <f t="shared" ref="K165:BF165" si="370">K164*K158</f>
        <v>0</v>
      </c>
      <c r="L165" s="75">
        <f t="shared" si="370"/>
        <v>0</v>
      </c>
      <c r="M165" s="75">
        <f t="shared" si="370"/>
        <v>0</v>
      </c>
      <c r="N165" s="75">
        <f t="shared" si="370"/>
        <v>0</v>
      </c>
      <c r="O165" s="75">
        <f t="shared" si="370"/>
        <v>0</v>
      </c>
      <c r="P165" s="75">
        <f t="shared" si="370"/>
        <v>0</v>
      </c>
      <c r="Q165" s="75">
        <f t="shared" si="370"/>
        <v>0</v>
      </c>
      <c r="R165" s="75">
        <f t="shared" si="370"/>
        <v>0</v>
      </c>
      <c r="S165" s="75">
        <f t="shared" si="370"/>
        <v>0</v>
      </c>
      <c r="T165" s="75">
        <f t="shared" si="370"/>
        <v>0</v>
      </c>
      <c r="U165" s="75">
        <f t="shared" si="370"/>
        <v>0</v>
      </c>
      <c r="V165" s="75">
        <f t="shared" si="370"/>
        <v>0</v>
      </c>
      <c r="W165" s="75">
        <f t="shared" si="370"/>
        <v>0</v>
      </c>
      <c r="X165" s="75">
        <f t="shared" si="370"/>
        <v>0</v>
      </c>
      <c r="Y165" s="75">
        <f t="shared" si="370"/>
        <v>0</v>
      </c>
      <c r="Z165" s="75">
        <f t="shared" si="370"/>
        <v>0</v>
      </c>
      <c r="AA165" s="75">
        <f t="shared" si="370"/>
        <v>0</v>
      </c>
      <c r="AB165" s="75">
        <f t="shared" si="370"/>
        <v>0</v>
      </c>
      <c r="AC165" s="75">
        <f t="shared" si="370"/>
        <v>0</v>
      </c>
      <c r="AD165" s="75">
        <f t="shared" si="370"/>
        <v>0</v>
      </c>
      <c r="AE165" s="75">
        <f t="shared" si="370"/>
        <v>0</v>
      </c>
      <c r="AF165" s="75">
        <f t="shared" si="370"/>
        <v>0</v>
      </c>
      <c r="AG165" s="75">
        <f t="shared" si="370"/>
        <v>0</v>
      </c>
      <c r="AH165" s="75">
        <f t="shared" si="370"/>
        <v>0</v>
      </c>
      <c r="AI165" s="75">
        <f t="shared" si="370"/>
        <v>0</v>
      </c>
      <c r="AJ165" s="75">
        <f t="shared" si="370"/>
        <v>0</v>
      </c>
      <c r="AK165" s="75">
        <f t="shared" si="370"/>
        <v>0</v>
      </c>
      <c r="AL165" s="75">
        <f t="shared" si="370"/>
        <v>0</v>
      </c>
      <c r="AM165" s="75">
        <f t="shared" si="370"/>
        <v>0</v>
      </c>
      <c r="AN165" s="75">
        <f t="shared" si="370"/>
        <v>0</v>
      </c>
      <c r="AO165" s="75">
        <f t="shared" si="370"/>
        <v>0</v>
      </c>
      <c r="AP165" s="75">
        <f t="shared" si="370"/>
        <v>0</v>
      </c>
      <c r="AQ165" s="75">
        <f t="shared" si="370"/>
        <v>0</v>
      </c>
      <c r="AR165" s="75">
        <f t="shared" si="370"/>
        <v>0</v>
      </c>
      <c r="AS165" s="75">
        <f t="shared" si="370"/>
        <v>0</v>
      </c>
      <c r="AT165" s="75">
        <f t="shared" si="370"/>
        <v>0</v>
      </c>
      <c r="AU165" s="75">
        <f t="shared" si="370"/>
        <v>0</v>
      </c>
      <c r="AV165" s="75">
        <f t="shared" si="370"/>
        <v>0</v>
      </c>
      <c r="AW165" s="75">
        <f t="shared" si="370"/>
        <v>0</v>
      </c>
      <c r="AX165" s="75">
        <f t="shared" si="370"/>
        <v>0</v>
      </c>
      <c r="AY165" s="75">
        <f t="shared" si="370"/>
        <v>0</v>
      </c>
      <c r="AZ165" s="75">
        <f t="shared" si="370"/>
        <v>0</v>
      </c>
      <c r="BA165" s="75">
        <f t="shared" si="370"/>
        <v>0</v>
      </c>
      <c r="BB165" s="75">
        <f t="shared" si="370"/>
        <v>0</v>
      </c>
      <c r="BC165" s="75">
        <f t="shared" si="370"/>
        <v>0</v>
      </c>
      <c r="BD165" s="75">
        <f t="shared" si="370"/>
        <v>0</v>
      </c>
      <c r="BE165" s="75">
        <f t="shared" si="370"/>
        <v>0</v>
      </c>
      <c r="BF165" s="75">
        <f t="shared" si="370"/>
        <v>0</v>
      </c>
    </row>
    <row r="166" spans="1:58" s="105" customFormat="1">
      <c r="A166" s="161"/>
      <c r="D166" s="162"/>
      <c r="E166" s="3" t="s">
        <v>1104</v>
      </c>
      <c r="F166" s="109" t="s">
        <v>1</v>
      </c>
      <c r="I166" s="90">
        <f>I165+I162</f>
        <v>0</v>
      </c>
      <c r="J166" s="90">
        <f>J165+J162</f>
        <v>0</v>
      </c>
      <c r="K166" s="90">
        <f t="shared" ref="K166:BF166" si="371">K165+K162</f>
        <v>0</v>
      </c>
      <c r="L166" s="90">
        <f t="shared" si="371"/>
        <v>0</v>
      </c>
      <c r="M166" s="90">
        <f t="shared" si="371"/>
        <v>0</v>
      </c>
      <c r="N166" s="90">
        <f t="shared" si="371"/>
        <v>0</v>
      </c>
      <c r="O166" s="90">
        <f t="shared" si="371"/>
        <v>0</v>
      </c>
      <c r="P166" s="90">
        <f t="shared" si="371"/>
        <v>0</v>
      </c>
      <c r="Q166" s="90">
        <f t="shared" si="371"/>
        <v>0</v>
      </c>
      <c r="R166" s="90">
        <f t="shared" si="371"/>
        <v>0</v>
      </c>
      <c r="S166" s="90">
        <f t="shared" si="371"/>
        <v>0</v>
      </c>
      <c r="T166" s="90">
        <f t="shared" si="371"/>
        <v>0</v>
      </c>
      <c r="U166" s="90">
        <f t="shared" si="371"/>
        <v>0</v>
      </c>
      <c r="V166" s="90">
        <f t="shared" si="371"/>
        <v>0</v>
      </c>
      <c r="W166" s="90">
        <f t="shared" si="371"/>
        <v>0</v>
      </c>
      <c r="X166" s="90">
        <f t="shared" si="371"/>
        <v>0</v>
      </c>
      <c r="Y166" s="90">
        <f t="shared" si="371"/>
        <v>0</v>
      </c>
      <c r="Z166" s="90">
        <f t="shared" si="371"/>
        <v>0</v>
      </c>
      <c r="AA166" s="90">
        <f t="shared" si="371"/>
        <v>0</v>
      </c>
      <c r="AB166" s="90">
        <f t="shared" si="371"/>
        <v>0</v>
      </c>
      <c r="AC166" s="90">
        <f t="shared" si="371"/>
        <v>0</v>
      </c>
      <c r="AD166" s="90">
        <f t="shared" si="371"/>
        <v>0</v>
      </c>
      <c r="AE166" s="90">
        <f t="shared" si="371"/>
        <v>0</v>
      </c>
      <c r="AF166" s="90">
        <f t="shared" si="371"/>
        <v>0</v>
      </c>
      <c r="AG166" s="90">
        <f t="shared" si="371"/>
        <v>0</v>
      </c>
      <c r="AH166" s="90">
        <f t="shared" si="371"/>
        <v>0</v>
      </c>
      <c r="AI166" s="90">
        <f t="shared" si="371"/>
        <v>0</v>
      </c>
      <c r="AJ166" s="90">
        <f t="shared" si="371"/>
        <v>0</v>
      </c>
      <c r="AK166" s="90">
        <f t="shared" si="371"/>
        <v>0</v>
      </c>
      <c r="AL166" s="90">
        <f t="shared" si="371"/>
        <v>0</v>
      </c>
      <c r="AM166" s="90">
        <f t="shared" si="371"/>
        <v>0</v>
      </c>
      <c r="AN166" s="90">
        <f t="shared" si="371"/>
        <v>0</v>
      </c>
      <c r="AO166" s="90">
        <f t="shared" si="371"/>
        <v>0</v>
      </c>
      <c r="AP166" s="90">
        <f t="shared" si="371"/>
        <v>0</v>
      </c>
      <c r="AQ166" s="90">
        <f t="shared" si="371"/>
        <v>0</v>
      </c>
      <c r="AR166" s="90">
        <f t="shared" si="371"/>
        <v>0</v>
      </c>
      <c r="AS166" s="90">
        <f t="shared" si="371"/>
        <v>0</v>
      </c>
      <c r="AT166" s="90">
        <f t="shared" si="371"/>
        <v>0</v>
      </c>
      <c r="AU166" s="90">
        <f t="shared" si="371"/>
        <v>0</v>
      </c>
      <c r="AV166" s="90">
        <f t="shared" si="371"/>
        <v>0</v>
      </c>
      <c r="AW166" s="90">
        <f t="shared" si="371"/>
        <v>0</v>
      </c>
      <c r="AX166" s="90">
        <f t="shared" si="371"/>
        <v>0</v>
      </c>
      <c r="AY166" s="90">
        <f t="shared" si="371"/>
        <v>0</v>
      </c>
      <c r="AZ166" s="90">
        <f t="shared" si="371"/>
        <v>0</v>
      </c>
      <c r="BA166" s="90">
        <f t="shared" si="371"/>
        <v>0</v>
      </c>
      <c r="BB166" s="90">
        <f t="shared" si="371"/>
        <v>0</v>
      </c>
      <c r="BC166" s="90">
        <f t="shared" si="371"/>
        <v>0</v>
      </c>
      <c r="BD166" s="90">
        <f t="shared" si="371"/>
        <v>0</v>
      </c>
      <c r="BE166" s="90">
        <f t="shared" si="371"/>
        <v>0</v>
      </c>
      <c r="BF166" s="90">
        <f t="shared" si="371"/>
        <v>0</v>
      </c>
    </row>
    <row r="167" spans="1:58" s="161" customFormat="1">
      <c r="D167" s="162"/>
      <c r="E167" s="3" t="s">
        <v>1109</v>
      </c>
      <c r="F167" s="165"/>
      <c r="I167" s="166" t="e">
        <f>IF($E$1=Saraksti!$C$6,I166*Iekārtu_mērogošana!D$25,IF($E$1=Saraksti!$C$7,I166*Iekārtu_mērogošana!D$40,""))</f>
        <v>#DIV/0!</v>
      </c>
      <c r="J167" s="166" t="e">
        <f>IF($E$1=Saraksti!$C$6,J166*Iekārtu_mērogošana!E$25,IF($E$1=Saraksti!$C$7,J166*Iekārtu_mērogošana!E$40,""))</f>
        <v>#DIV/0!</v>
      </c>
      <c r="K167" s="166" t="e">
        <f>IF($E$1=Saraksti!$C$6,K166*Iekārtu_mērogošana!F$25,IF($E$1=Saraksti!$C$7,K166*Iekārtu_mērogošana!F$40,""))</f>
        <v>#DIV/0!</v>
      </c>
      <c r="L167" s="166" t="e">
        <f>IF($E$1=Saraksti!$C$6,L166*Iekārtu_mērogošana!G$25,IF($E$1=Saraksti!$C$7,L166*Iekārtu_mērogošana!G$40,""))</f>
        <v>#DIV/0!</v>
      </c>
      <c r="M167" s="166" t="e">
        <f>IF($E$1=Saraksti!$C$6,M166*Iekārtu_mērogošana!H$25,IF($E$1=Saraksti!$C$7,M166*Iekārtu_mērogošana!H$40,""))</f>
        <v>#DIV/0!</v>
      </c>
      <c r="N167" s="166" t="e">
        <f>IF($E$1=Saraksti!$C$6,N166*Iekārtu_mērogošana!I$25,IF($E$1=Saraksti!$C$7,N166*Iekārtu_mērogošana!I$40,""))</f>
        <v>#DIV/0!</v>
      </c>
      <c r="O167" s="166" t="e">
        <f>IF($E$1=Saraksti!$C$6,O166*Iekārtu_mērogošana!J$25,IF($E$1=Saraksti!$C$7,O166*Iekārtu_mērogošana!J$40,""))</f>
        <v>#DIV/0!</v>
      </c>
      <c r="P167" s="166" t="e">
        <f>IF($E$1=Saraksti!$C$6,P166*Iekārtu_mērogošana!K$25,IF($E$1=Saraksti!$C$7,P166*Iekārtu_mērogošana!K$40,""))</f>
        <v>#DIV/0!</v>
      </c>
      <c r="Q167" s="166" t="e">
        <f>IF($E$1=Saraksti!$C$6,Q166*Iekārtu_mērogošana!L$25,IF($E$1=Saraksti!$C$7,Q166*Iekārtu_mērogošana!L$40,""))</f>
        <v>#DIV/0!</v>
      </c>
      <c r="R167" s="166" t="e">
        <f>IF($E$1=Saraksti!$C$6,R166*Iekārtu_mērogošana!M$25,IF($E$1=Saraksti!$C$7,R166*Iekārtu_mērogošana!M$40,""))</f>
        <v>#DIV/0!</v>
      </c>
      <c r="S167" s="166" t="e">
        <f>IF($E$1=Saraksti!$C$6,S166*Iekārtu_mērogošana!N$25,IF($E$1=Saraksti!$C$7,S166*Iekārtu_mērogošana!N$40,""))</f>
        <v>#DIV/0!</v>
      </c>
      <c r="T167" s="166" t="e">
        <f>IF($E$1=Saraksti!$C$6,T166*Iekārtu_mērogošana!O$25,IF($E$1=Saraksti!$C$7,T166*Iekārtu_mērogošana!O$40,""))</f>
        <v>#DIV/0!</v>
      </c>
      <c r="U167" s="166" t="e">
        <f>IF($E$1=Saraksti!$C$6,U166*Iekārtu_mērogošana!P$25,IF($E$1=Saraksti!$C$7,U166*Iekārtu_mērogošana!P$40,""))</f>
        <v>#DIV/0!</v>
      </c>
      <c r="V167" s="166" t="e">
        <f>IF($E$1=Saraksti!$C$6,V166*Iekārtu_mērogošana!Q$25,IF($E$1=Saraksti!$C$7,V166*Iekārtu_mērogošana!Q$40,""))</f>
        <v>#DIV/0!</v>
      </c>
      <c r="W167" s="166" t="e">
        <f>IF($E$1=Saraksti!$C$6,W166*Iekārtu_mērogošana!R$25,IF($E$1=Saraksti!$C$7,W166*Iekārtu_mērogošana!R$40,""))</f>
        <v>#DIV/0!</v>
      </c>
      <c r="X167" s="166" t="e">
        <f>IF($E$1=Saraksti!$C$6,X166*Iekārtu_mērogošana!S$25,IF($E$1=Saraksti!$C$7,X166*Iekārtu_mērogošana!S$40,""))</f>
        <v>#DIV/0!</v>
      </c>
      <c r="Y167" s="166" t="e">
        <f>IF($E$1=Saraksti!$C$6,Y166*Iekārtu_mērogošana!T$25,IF($E$1=Saraksti!$C$7,Y166*Iekārtu_mērogošana!T$40,""))</f>
        <v>#DIV/0!</v>
      </c>
      <c r="Z167" s="166" t="e">
        <f>IF($E$1=Saraksti!$C$6,Z166*Iekārtu_mērogošana!U$25,IF($E$1=Saraksti!$C$7,Z166*Iekārtu_mērogošana!U$40,""))</f>
        <v>#DIV/0!</v>
      </c>
      <c r="AA167" s="166" t="e">
        <f>IF($E$1=Saraksti!$C$6,AA166*Iekārtu_mērogošana!V$25,IF($E$1=Saraksti!$C$7,AA166*Iekārtu_mērogošana!V$40,""))</f>
        <v>#DIV/0!</v>
      </c>
      <c r="AB167" s="166" t="e">
        <f>IF($E$1=Saraksti!$C$6,AB166*Iekārtu_mērogošana!W$25,IF($E$1=Saraksti!$C$7,AB166*Iekārtu_mērogošana!W$40,""))</f>
        <v>#DIV/0!</v>
      </c>
      <c r="AC167" s="166" t="e">
        <f>IF($E$1=Saraksti!$C$6,AC166*Iekārtu_mērogošana!X$25,IF($E$1=Saraksti!$C$7,AC166*Iekārtu_mērogošana!X$40,""))</f>
        <v>#DIV/0!</v>
      </c>
      <c r="AD167" s="166" t="e">
        <f>IF($E$1=Saraksti!$C$6,AD166*Iekārtu_mērogošana!Y$25,IF($E$1=Saraksti!$C$7,AD166*Iekārtu_mērogošana!Y$40,""))</f>
        <v>#DIV/0!</v>
      </c>
      <c r="AE167" s="166" t="e">
        <f>IF($E$1=Saraksti!$C$6,AE166*Iekārtu_mērogošana!Z$25,IF($E$1=Saraksti!$C$7,AE166*Iekārtu_mērogošana!Z$40,""))</f>
        <v>#DIV/0!</v>
      </c>
      <c r="AF167" s="166" t="e">
        <f>IF($E$1=Saraksti!$C$6,AF166*Iekārtu_mērogošana!AA$25,IF($E$1=Saraksti!$C$7,AF166*Iekārtu_mērogošana!AA$40,""))</f>
        <v>#DIV/0!</v>
      </c>
      <c r="AG167" s="166" t="e">
        <f>IF($E$1=Saraksti!$C$6,AG166*Iekārtu_mērogošana!AB$25,IF($E$1=Saraksti!$C$7,AG166*Iekārtu_mērogošana!AB$40,""))</f>
        <v>#DIV/0!</v>
      </c>
      <c r="AH167" s="166" t="e">
        <f>IF($E$1=Saraksti!$C$6,AH166*Iekārtu_mērogošana!AC$25,IF($E$1=Saraksti!$C$7,AH166*Iekārtu_mērogošana!AC$40,""))</f>
        <v>#DIV/0!</v>
      </c>
      <c r="AI167" s="166" t="e">
        <f>IF($E$1=Saraksti!$C$6,AI166*Iekārtu_mērogošana!AD$25,IF($E$1=Saraksti!$C$7,AI166*Iekārtu_mērogošana!AD$40,""))</f>
        <v>#DIV/0!</v>
      </c>
      <c r="AJ167" s="166" t="e">
        <f>IF($E$1=Saraksti!$C$6,AJ166*Iekārtu_mērogošana!AE$25,IF($E$1=Saraksti!$C$7,AJ166*Iekārtu_mērogošana!AE$40,""))</f>
        <v>#DIV/0!</v>
      </c>
      <c r="AK167" s="166" t="e">
        <f>IF($E$1=Saraksti!$C$6,AK166*Iekārtu_mērogošana!AF$25,IF($E$1=Saraksti!$C$7,AK166*Iekārtu_mērogošana!AF$40,""))</f>
        <v>#DIV/0!</v>
      </c>
      <c r="AL167" s="166" t="e">
        <f>IF($E$1=Saraksti!$C$6,AL166*Iekārtu_mērogošana!AG$25,IF($E$1=Saraksti!$C$7,AL166*Iekārtu_mērogošana!AG$40,""))</f>
        <v>#DIV/0!</v>
      </c>
      <c r="AM167" s="166" t="e">
        <f>IF($E$1=Saraksti!$C$6,AM166*Iekārtu_mērogošana!AH$25,IF($E$1=Saraksti!$C$7,AM166*Iekārtu_mērogošana!AH$40,""))</f>
        <v>#DIV/0!</v>
      </c>
      <c r="AN167" s="166" t="e">
        <f>IF($E$1=Saraksti!$C$6,AN166*Iekārtu_mērogošana!AI$25,IF($E$1=Saraksti!$C$7,AN166*Iekārtu_mērogošana!AI$40,""))</f>
        <v>#DIV/0!</v>
      </c>
      <c r="AO167" s="166" t="e">
        <f>IF($E$1=Saraksti!$C$6,AO166*Iekārtu_mērogošana!AJ$25,IF($E$1=Saraksti!$C$7,AO166*Iekārtu_mērogošana!AJ$40,""))</f>
        <v>#DIV/0!</v>
      </c>
      <c r="AP167" s="166" t="e">
        <f>IF($E$1=Saraksti!$C$6,AP166*Iekārtu_mērogošana!AK$25,IF($E$1=Saraksti!$C$7,AP166*Iekārtu_mērogošana!AK$40,""))</f>
        <v>#DIV/0!</v>
      </c>
      <c r="AQ167" s="166" t="e">
        <f>IF($E$1=Saraksti!$C$6,AQ166*Iekārtu_mērogošana!AL$25,IF($E$1=Saraksti!$C$7,AQ166*Iekārtu_mērogošana!AL$40,""))</f>
        <v>#DIV/0!</v>
      </c>
      <c r="AR167" s="166" t="e">
        <f>IF($E$1=Saraksti!$C$6,AR166*Iekārtu_mērogošana!AM$25,IF($E$1=Saraksti!$C$7,AR166*Iekārtu_mērogošana!AM$40,""))</f>
        <v>#DIV/0!</v>
      </c>
      <c r="AS167" s="166" t="e">
        <f>IF($E$1=Saraksti!$C$6,AS166*Iekārtu_mērogošana!AN$25,IF($E$1=Saraksti!$C$7,AS166*Iekārtu_mērogošana!AN$40,""))</f>
        <v>#DIV/0!</v>
      </c>
      <c r="AT167" s="166" t="e">
        <f>IF($E$1=Saraksti!$C$6,AT166*Iekārtu_mērogošana!AO$25,IF($E$1=Saraksti!$C$7,AT166*Iekārtu_mērogošana!AO$40,""))</f>
        <v>#DIV/0!</v>
      </c>
      <c r="AU167" s="166" t="e">
        <f>IF($E$1=Saraksti!$C$6,AU166*Iekārtu_mērogošana!AP$25,IF($E$1=Saraksti!$C$7,AU166*Iekārtu_mērogošana!AP$40,""))</f>
        <v>#DIV/0!</v>
      </c>
      <c r="AV167" s="166" t="e">
        <f>IF($E$1=Saraksti!$C$6,AV166*Iekārtu_mērogošana!AQ$25,IF($E$1=Saraksti!$C$7,AV166*Iekārtu_mērogošana!AQ$40,""))</f>
        <v>#DIV/0!</v>
      </c>
      <c r="AW167" s="166" t="e">
        <f>IF($E$1=Saraksti!$C$6,AW166*Iekārtu_mērogošana!AR$25,IF($E$1=Saraksti!$C$7,AW166*Iekārtu_mērogošana!AR$40,""))</f>
        <v>#DIV/0!</v>
      </c>
      <c r="AX167" s="166" t="e">
        <f>IF($E$1=Saraksti!$C$6,AX166*Iekārtu_mērogošana!AS$25,IF($E$1=Saraksti!$C$7,AX166*Iekārtu_mērogošana!AS$40,""))</f>
        <v>#DIV/0!</v>
      </c>
      <c r="AY167" s="166" t="e">
        <f>IF($E$1=Saraksti!$C$6,AY166*Iekārtu_mērogošana!AT$25,IF($E$1=Saraksti!$C$7,AY166*Iekārtu_mērogošana!AT$40,""))</f>
        <v>#DIV/0!</v>
      </c>
      <c r="AZ167" s="166" t="e">
        <f>IF($E$1=Saraksti!$C$6,AZ166*Iekārtu_mērogošana!AU$25,IF($E$1=Saraksti!$C$7,AZ166*Iekārtu_mērogošana!AU$40,""))</f>
        <v>#DIV/0!</v>
      </c>
      <c r="BA167" s="166" t="e">
        <f>IF($E$1=Saraksti!$C$6,BA166*Iekārtu_mērogošana!AV$25,IF($E$1=Saraksti!$C$7,BA166*Iekārtu_mērogošana!AV$40,""))</f>
        <v>#DIV/0!</v>
      </c>
      <c r="BB167" s="166" t="e">
        <f>IF($E$1=Saraksti!$C$6,BB166*Iekārtu_mērogošana!AW$25,IF($E$1=Saraksti!$C$7,BB166*Iekārtu_mērogošana!AW$40,""))</f>
        <v>#DIV/0!</v>
      </c>
      <c r="BC167" s="166" t="e">
        <f>IF($E$1=Saraksti!$C$6,BC166*Iekārtu_mērogošana!AX$25,IF($E$1=Saraksti!$C$7,BC166*Iekārtu_mērogošana!AX$40,""))</f>
        <v>#DIV/0!</v>
      </c>
      <c r="BD167" s="166" t="e">
        <f>IF($E$1=Saraksti!$C$6,BD166*Iekārtu_mērogošana!AY$25,IF($E$1=Saraksti!$C$7,BD166*Iekārtu_mērogošana!AY$40,""))</f>
        <v>#DIV/0!</v>
      </c>
      <c r="BE167" s="166" t="e">
        <f>IF($E$1=Saraksti!$C$6,BE166*Iekārtu_mērogošana!AZ$25,IF($E$1=Saraksti!$C$7,BE166*Iekārtu_mērogošana!AZ$40,""))</f>
        <v>#DIV/0!</v>
      </c>
      <c r="BF167" s="166" t="e">
        <f>IF($E$1=Saraksti!$C$6,BF166*Iekārtu_mērogošana!BA$25,IF($E$1=Saraksti!$C$7,BF166*Iekārtu_mērogošana!BA$40,""))</f>
        <v>#DIV/0!</v>
      </c>
    </row>
    <row r="168" spans="1:58" s="105" customFormat="1">
      <c r="D168" s="162"/>
      <c r="E168" s="266" t="s">
        <v>1110</v>
      </c>
      <c r="F168" s="109" t="s">
        <v>1</v>
      </c>
      <c r="I168" s="90" t="e">
        <f>I167/I$7</f>
        <v>#DIV/0!</v>
      </c>
      <c r="J168" s="90" t="e">
        <f t="shared" ref="J168" si="372">J167/J$7</f>
        <v>#DIV/0!</v>
      </c>
      <c r="K168" s="90" t="e">
        <f t="shared" ref="K168" si="373">K167/K$7</f>
        <v>#DIV/0!</v>
      </c>
      <c r="L168" s="90" t="e">
        <f t="shared" ref="L168" si="374">L167/L$7</f>
        <v>#DIV/0!</v>
      </c>
      <c r="M168" s="90" t="e">
        <f t="shared" ref="M168" si="375">M167/M$7</f>
        <v>#DIV/0!</v>
      </c>
      <c r="N168" s="90" t="e">
        <f t="shared" ref="N168" si="376">N167/N$7</f>
        <v>#DIV/0!</v>
      </c>
      <c r="O168" s="90" t="e">
        <f t="shared" ref="O168" si="377">O167/O$7</f>
        <v>#DIV/0!</v>
      </c>
      <c r="P168" s="90" t="e">
        <f t="shared" ref="P168" si="378">P167/P$7</f>
        <v>#DIV/0!</v>
      </c>
      <c r="Q168" s="90" t="e">
        <f t="shared" ref="Q168" si="379">Q167/Q$7</f>
        <v>#DIV/0!</v>
      </c>
      <c r="R168" s="90" t="e">
        <f t="shared" ref="R168" si="380">R167/R$7</f>
        <v>#DIV/0!</v>
      </c>
      <c r="S168" s="90" t="e">
        <f t="shared" ref="S168" si="381">S167/S$7</f>
        <v>#DIV/0!</v>
      </c>
      <c r="T168" s="90" t="e">
        <f t="shared" ref="T168" si="382">T167/T$7</f>
        <v>#DIV/0!</v>
      </c>
      <c r="U168" s="90" t="e">
        <f t="shared" ref="U168" si="383">U167/U$7</f>
        <v>#DIV/0!</v>
      </c>
      <c r="V168" s="90" t="e">
        <f t="shared" ref="V168" si="384">V167/V$7</f>
        <v>#DIV/0!</v>
      </c>
      <c r="W168" s="90" t="e">
        <f t="shared" ref="W168" si="385">W167/W$7</f>
        <v>#DIV/0!</v>
      </c>
      <c r="X168" s="90" t="e">
        <f t="shared" ref="X168" si="386">X167/X$7</f>
        <v>#DIV/0!</v>
      </c>
      <c r="Y168" s="90" t="e">
        <f t="shared" ref="Y168" si="387">Y167/Y$7</f>
        <v>#DIV/0!</v>
      </c>
      <c r="Z168" s="90" t="e">
        <f t="shared" ref="Z168" si="388">Z167/Z$7</f>
        <v>#DIV/0!</v>
      </c>
      <c r="AA168" s="90" t="e">
        <f t="shared" ref="AA168" si="389">AA167/AA$7</f>
        <v>#DIV/0!</v>
      </c>
      <c r="AB168" s="90" t="e">
        <f t="shared" ref="AB168" si="390">AB167/AB$7</f>
        <v>#DIV/0!</v>
      </c>
      <c r="AC168" s="90" t="e">
        <f t="shared" ref="AC168" si="391">AC167/AC$7</f>
        <v>#DIV/0!</v>
      </c>
      <c r="AD168" s="90" t="e">
        <f t="shared" ref="AD168" si="392">AD167/AD$7</f>
        <v>#DIV/0!</v>
      </c>
      <c r="AE168" s="90" t="e">
        <f t="shared" ref="AE168" si="393">AE167/AE$7</f>
        <v>#DIV/0!</v>
      </c>
      <c r="AF168" s="90" t="e">
        <f t="shared" ref="AF168" si="394">AF167/AF$7</f>
        <v>#DIV/0!</v>
      </c>
      <c r="AG168" s="90" t="e">
        <f t="shared" ref="AG168" si="395">AG167/AG$7</f>
        <v>#DIV/0!</v>
      </c>
      <c r="AH168" s="90" t="e">
        <f t="shared" ref="AH168" si="396">AH167/AH$7</f>
        <v>#DIV/0!</v>
      </c>
      <c r="AI168" s="90" t="e">
        <f t="shared" ref="AI168" si="397">AI167/AI$7</f>
        <v>#DIV/0!</v>
      </c>
      <c r="AJ168" s="90" t="e">
        <f t="shared" ref="AJ168" si="398">AJ167/AJ$7</f>
        <v>#DIV/0!</v>
      </c>
      <c r="AK168" s="90" t="e">
        <f t="shared" ref="AK168" si="399">AK167/AK$7</f>
        <v>#DIV/0!</v>
      </c>
      <c r="AL168" s="90" t="e">
        <f t="shared" ref="AL168" si="400">AL167/AL$7</f>
        <v>#DIV/0!</v>
      </c>
      <c r="AM168" s="90" t="e">
        <f t="shared" ref="AM168" si="401">AM167/AM$7</f>
        <v>#DIV/0!</v>
      </c>
      <c r="AN168" s="90" t="e">
        <f t="shared" ref="AN168" si="402">AN167/AN$7</f>
        <v>#DIV/0!</v>
      </c>
      <c r="AO168" s="90" t="e">
        <f t="shared" ref="AO168" si="403">AO167/AO$7</f>
        <v>#DIV/0!</v>
      </c>
      <c r="AP168" s="90" t="e">
        <f t="shared" ref="AP168" si="404">AP167/AP$7</f>
        <v>#DIV/0!</v>
      </c>
      <c r="AQ168" s="90" t="e">
        <f t="shared" ref="AQ168" si="405">AQ167/AQ$7</f>
        <v>#DIV/0!</v>
      </c>
      <c r="AR168" s="90" t="e">
        <f t="shared" ref="AR168" si="406">AR167/AR$7</f>
        <v>#DIV/0!</v>
      </c>
      <c r="AS168" s="90" t="e">
        <f t="shared" ref="AS168" si="407">AS167/AS$7</f>
        <v>#DIV/0!</v>
      </c>
      <c r="AT168" s="90" t="e">
        <f t="shared" ref="AT168" si="408">AT167/AT$7</f>
        <v>#DIV/0!</v>
      </c>
      <c r="AU168" s="90" t="e">
        <f t="shared" ref="AU168" si="409">AU167/AU$7</f>
        <v>#DIV/0!</v>
      </c>
      <c r="AV168" s="90" t="e">
        <f t="shared" ref="AV168" si="410">AV167/AV$7</f>
        <v>#DIV/0!</v>
      </c>
      <c r="AW168" s="90" t="e">
        <f t="shared" ref="AW168" si="411">AW167/AW$7</f>
        <v>#DIV/0!</v>
      </c>
      <c r="AX168" s="90" t="e">
        <f t="shared" ref="AX168" si="412">AX167/AX$7</f>
        <v>#DIV/0!</v>
      </c>
      <c r="AY168" s="90" t="e">
        <f t="shared" ref="AY168" si="413">AY167/AY$7</f>
        <v>#DIV/0!</v>
      </c>
      <c r="AZ168" s="90" t="e">
        <f t="shared" ref="AZ168" si="414">AZ167/AZ$7</f>
        <v>#DIV/0!</v>
      </c>
      <c r="BA168" s="90" t="e">
        <f t="shared" ref="BA168" si="415">BA167/BA$7</f>
        <v>#DIV/0!</v>
      </c>
      <c r="BB168" s="90" t="e">
        <f t="shared" ref="BB168" si="416">BB167/BB$7</f>
        <v>#DIV/0!</v>
      </c>
      <c r="BC168" s="90" t="e">
        <f t="shared" ref="BC168" si="417">BC167/BC$7</f>
        <v>#DIV/0!</v>
      </c>
      <c r="BD168" s="90" t="e">
        <f t="shared" ref="BD168" si="418">BD167/BD$7</f>
        <v>#DIV/0!</v>
      </c>
      <c r="BE168" s="90" t="e">
        <f t="shared" ref="BE168" si="419">BE167/BE$7</f>
        <v>#DIV/0!</v>
      </c>
      <c r="BF168" s="90" t="e">
        <f t="shared" ref="BF168" si="420">BF167/BF$7</f>
        <v>#DIV/0!</v>
      </c>
    </row>
    <row r="169" spans="1:58" s="105" customFormat="1">
      <c r="D169" s="162"/>
      <c r="F169" s="109"/>
    </row>
    <row r="170" spans="1:58" s="105" customFormat="1">
      <c r="D170" s="162" t="s">
        <v>625</v>
      </c>
      <c r="F170" s="109"/>
    </row>
    <row r="171" spans="1:58" s="105" customFormat="1">
      <c r="D171" s="162"/>
      <c r="E171" s="105" t="str">
        <f>Datu_ievade!C135</f>
        <v>Mēneša regulārā maksa par iekštelpu kabeļu ierīkošanas pakalpojuma īri</v>
      </c>
      <c r="F171" s="109"/>
      <c r="I171" s="75">
        <f>Datu_ievade!$E$135*Datu_ievade!$E$134*Datu_ievade!$E$168</f>
        <v>0</v>
      </c>
      <c r="J171" s="75">
        <f>Datu_ievade!$E$135*Datu_ievade!$E$134*Datu_ievade!$E$168</f>
        <v>0</v>
      </c>
      <c r="K171" s="75">
        <f>Datu_ievade!$E$135*Datu_ievade!$E$134*Datu_ievade!$E$168</f>
        <v>0</v>
      </c>
      <c r="L171" s="75">
        <f>Datu_ievade!$E$135*Datu_ievade!$E$134*Datu_ievade!$E$168</f>
        <v>0</v>
      </c>
      <c r="M171" s="75">
        <f>Datu_ievade!$E$135*Datu_ievade!$E$134*Datu_ievade!$E$168</f>
        <v>0</v>
      </c>
      <c r="N171" s="75">
        <f>Datu_ievade!$E$135*Datu_ievade!$E$134*Datu_ievade!$E$168</f>
        <v>0</v>
      </c>
      <c r="O171" s="75">
        <f>Datu_ievade!$E$135*Datu_ievade!$E$134*Datu_ievade!$E$168</f>
        <v>0</v>
      </c>
      <c r="P171" s="75">
        <f>Datu_ievade!$E$135*Datu_ievade!$E$134*Datu_ievade!$E$168</f>
        <v>0</v>
      </c>
      <c r="Q171" s="75">
        <f>Datu_ievade!$E$135*Datu_ievade!$E$134*Datu_ievade!$E$168</f>
        <v>0</v>
      </c>
      <c r="R171" s="75">
        <f>Datu_ievade!$E$135*Datu_ievade!$E$134*Datu_ievade!$E$168</f>
        <v>0</v>
      </c>
      <c r="S171" s="75">
        <f>Datu_ievade!$E$135*Datu_ievade!$E$134*Datu_ievade!$E$168</f>
        <v>0</v>
      </c>
      <c r="T171" s="75">
        <f>Datu_ievade!$E$135*Datu_ievade!$E$134*Datu_ievade!$E$168</f>
        <v>0</v>
      </c>
      <c r="U171" s="75">
        <f>Datu_ievade!$E$135*Datu_ievade!$E$134*Datu_ievade!$E$168</f>
        <v>0</v>
      </c>
      <c r="V171" s="75">
        <f>Datu_ievade!$E$135*Datu_ievade!$E$134*Datu_ievade!$E$168</f>
        <v>0</v>
      </c>
      <c r="W171" s="75">
        <f>Datu_ievade!$E$135*Datu_ievade!$E$134*Datu_ievade!$E$168</f>
        <v>0</v>
      </c>
      <c r="X171" s="75">
        <f>Datu_ievade!$E$135*Datu_ievade!$E$134*Datu_ievade!$E$168</f>
        <v>0</v>
      </c>
      <c r="Y171" s="75">
        <f>Datu_ievade!$E$135*Datu_ievade!$E$134*Datu_ievade!$E$168</f>
        <v>0</v>
      </c>
      <c r="Z171" s="75">
        <f>Datu_ievade!$E$135*Datu_ievade!$E$134*Datu_ievade!$E$168</f>
        <v>0</v>
      </c>
      <c r="AA171" s="75">
        <f>Datu_ievade!$E$135*Datu_ievade!$E$134*Datu_ievade!$E$168</f>
        <v>0</v>
      </c>
      <c r="AB171" s="75">
        <f>Datu_ievade!$E$135*Datu_ievade!$E$134*Datu_ievade!$E$168</f>
        <v>0</v>
      </c>
      <c r="AC171" s="75">
        <f>Datu_ievade!$E$135*Datu_ievade!$E$134*Datu_ievade!$E$168</f>
        <v>0</v>
      </c>
      <c r="AD171" s="75">
        <f>Datu_ievade!$E$135*Datu_ievade!$E$134*Datu_ievade!$E$168</f>
        <v>0</v>
      </c>
      <c r="AE171" s="75">
        <f>Datu_ievade!$E$135*Datu_ievade!$E$134*Datu_ievade!$E$168</f>
        <v>0</v>
      </c>
      <c r="AF171" s="75">
        <f>Datu_ievade!$E$135*Datu_ievade!$E$134*Datu_ievade!$E$168</f>
        <v>0</v>
      </c>
      <c r="AG171" s="75">
        <f>Datu_ievade!$E$135*Datu_ievade!$E$134*Datu_ievade!$E$168</f>
        <v>0</v>
      </c>
      <c r="AH171" s="75">
        <f>Datu_ievade!$E$135*Datu_ievade!$E$134*Datu_ievade!$E$168</f>
        <v>0</v>
      </c>
      <c r="AI171" s="75">
        <f>Datu_ievade!$E$135*Datu_ievade!$E$134*Datu_ievade!$E$168</f>
        <v>0</v>
      </c>
      <c r="AJ171" s="75">
        <f>Datu_ievade!$E$135*Datu_ievade!$E$134*Datu_ievade!$E$168</f>
        <v>0</v>
      </c>
      <c r="AK171" s="75">
        <f>Datu_ievade!$E$135*Datu_ievade!$E$134*Datu_ievade!$E$168</f>
        <v>0</v>
      </c>
      <c r="AL171" s="75">
        <f>Datu_ievade!$E$135*Datu_ievade!$E$134*Datu_ievade!$E$168</f>
        <v>0</v>
      </c>
      <c r="AM171" s="75">
        <f>Datu_ievade!$E$135*Datu_ievade!$E$134*Datu_ievade!$E$168</f>
        <v>0</v>
      </c>
      <c r="AN171" s="75">
        <f>Datu_ievade!$E$135*Datu_ievade!$E$134*Datu_ievade!$E$168</f>
        <v>0</v>
      </c>
      <c r="AO171" s="75">
        <f>Datu_ievade!$E$135*Datu_ievade!$E$134*Datu_ievade!$E$168</f>
        <v>0</v>
      </c>
      <c r="AP171" s="75">
        <f>Datu_ievade!$E$135*Datu_ievade!$E$134*Datu_ievade!$E$168</f>
        <v>0</v>
      </c>
      <c r="AQ171" s="75">
        <f>Datu_ievade!$E$135*Datu_ievade!$E$134*Datu_ievade!$E$168</f>
        <v>0</v>
      </c>
      <c r="AR171" s="75">
        <f>Datu_ievade!$E$135*Datu_ievade!$E$134*Datu_ievade!$E$168</f>
        <v>0</v>
      </c>
      <c r="AS171" s="75">
        <f>Datu_ievade!$E$135*Datu_ievade!$E$134*Datu_ievade!$E$168</f>
        <v>0</v>
      </c>
      <c r="AT171" s="75">
        <f>Datu_ievade!$E$135*Datu_ievade!$E$134*Datu_ievade!$E$168</f>
        <v>0</v>
      </c>
      <c r="AU171" s="75">
        <f>Datu_ievade!$E$135*Datu_ievade!$E$134*Datu_ievade!$E$168</f>
        <v>0</v>
      </c>
      <c r="AV171" s="75">
        <f>Datu_ievade!$E$135*Datu_ievade!$E$134*Datu_ievade!$E$168</f>
        <v>0</v>
      </c>
      <c r="AW171" s="75">
        <f>Datu_ievade!$E$135*Datu_ievade!$E$134*Datu_ievade!$E$168</f>
        <v>0</v>
      </c>
      <c r="AX171" s="75">
        <f>Datu_ievade!$E$135*Datu_ievade!$E$134*Datu_ievade!$E$168</f>
        <v>0</v>
      </c>
      <c r="AY171" s="75">
        <f>Datu_ievade!$E$135*Datu_ievade!$E$134*Datu_ievade!$E$168</f>
        <v>0</v>
      </c>
      <c r="AZ171" s="75">
        <f>Datu_ievade!$E$135*Datu_ievade!$E$134*Datu_ievade!$E$168</f>
        <v>0</v>
      </c>
      <c r="BA171" s="75">
        <f>Datu_ievade!$E$135*Datu_ievade!$E$134*Datu_ievade!$E$168</f>
        <v>0</v>
      </c>
      <c r="BB171" s="75">
        <f>Datu_ievade!$E$135*Datu_ievade!$E$134*Datu_ievade!$E$168</f>
        <v>0</v>
      </c>
      <c r="BC171" s="75">
        <f>Datu_ievade!$E$135*Datu_ievade!$E$134*Datu_ievade!$E$168</f>
        <v>0</v>
      </c>
      <c r="BD171" s="75">
        <f>Datu_ievade!$E$135*Datu_ievade!$E$134*Datu_ievade!$E$168</f>
        <v>0</v>
      </c>
      <c r="BE171" s="75">
        <f>Datu_ievade!$E$135*Datu_ievade!$E$134*Datu_ievade!$E$168</f>
        <v>0</v>
      </c>
      <c r="BF171" s="75">
        <f>Datu_ievade!$E$135*Datu_ievade!$E$134*Datu_ievade!$E$168</f>
        <v>0</v>
      </c>
    </row>
    <row r="172" spans="1:58" s="161" customFormat="1">
      <c r="D172" s="162"/>
      <c r="E172" s="3" t="s">
        <v>1021</v>
      </c>
      <c r="F172" s="165"/>
      <c r="I172" s="166" t="e">
        <f>IF($E$1=Saraksti!$C$6,I171*Iekārtu_mērogošana!D$25,IF($E$1=Saraksti!$C$7,I171*Iekārtu_mērogošana!D$40,""))</f>
        <v>#DIV/0!</v>
      </c>
      <c r="J172" s="230" t="e">
        <f>IF($E$1=Saraksti!$C$6,J171*Iekārtu_mērogošana!E$25,IF($E$1=Saraksti!$C$7,J171*Iekārtu_mērogošana!E$40,""))</f>
        <v>#DIV/0!</v>
      </c>
      <c r="K172" s="230" t="e">
        <f>IF($E$1=Saraksti!$C$6,K171*Iekārtu_mērogošana!F$25,IF($E$1=Saraksti!$C$7,K171*Iekārtu_mērogošana!F$40,""))</f>
        <v>#DIV/0!</v>
      </c>
      <c r="L172" s="230" t="e">
        <f>IF($E$1=Saraksti!$C$6,L171*Iekārtu_mērogošana!G$25,IF($E$1=Saraksti!$C$7,L171*Iekārtu_mērogošana!G$40,""))</f>
        <v>#DIV/0!</v>
      </c>
      <c r="M172" s="230" t="e">
        <f>IF($E$1=Saraksti!$C$6,M171*Iekārtu_mērogošana!H$25,IF($E$1=Saraksti!$C$7,M171*Iekārtu_mērogošana!H$40,""))</f>
        <v>#DIV/0!</v>
      </c>
      <c r="N172" s="230" t="e">
        <f>IF($E$1=Saraksti!$C$6,N171*Iekārtu_mērogošana!I$25,IF($E$1=Saraksti!$C$7,N171*Iekārtu_mērogošana!I$40,""))</f>
        <v>#DIV/0!</v>
      </c>
      <c r="O172" s="230" t="e">
        <f>IF($E$1=Saraksti!$C$6,O171*Iekārtu_mērogošana!J$25,IF($E$1=Saraksti!$C$7,O171*Iekārtu_mērogošana!J$40,""))</f>
        <v>#DIV/0!</v>
      </c>
      <c r="P172" s="230" t="e">
        <f>IF($E$1=Saraksti!$C$6,P171*Iekārtu_mērogošana!K$25,IF($E$1=Saraksti!$C$7,P171*Iekārtu_mērogošana!K$40,""))</f>
        <v>#DIV/0!</v>
      </c>
      <c r="Q172" s="230" t="e">
        <f>IF($E$1=Saraksti!$C$6,Q171*Iekārtu_mērogošana!L$25,IF($E$1=Saraksti!$C$7,Q171*Iekārtu_mērogošana!L$40,""))</f>
        <v>#DIV/0!</v>
      </c>
      <c r="R172" s="230" t="e">
        <f>IF($E$1=Saraksti!$C$6,R171*Iekārtu_mērogošana!M$25,IF($E$1=Saraksti!$C$7,R171*Iekārtu_mērogošana!M$40,""))</f>
        <v>#DIV/0!</v>
      </c>
      <c r="S172" s="230" t="e">
        <f>IF($E$1=Saraksti!$C$6,S171*Iekārtu_mērogošana!N$25,IF($E$1=Saraksti!$C$7,S171*Iekārtu_mērogošana!N$40,""))</f>
        <v>#DIV/0!</v>
      </c>
      <c r="T172" s="230" t="e">
        <f>IF($E$1=Saraksti!$C$6,T171*Iekārtu_mērogošana!O$25,IF($E$1=Saraksti!$C$7,T171*Iekārtu_mērogošana!O$40,""))</f>
        <v>#DIV/0!</v>
      </c>
      <c r="U172" s="230" t="e">
        <f>IF($E$1=Saraksti!$C$6,U171*Iekārtu_mērogošana!P$25,IF($E$1=Saraksti!$C$7,U171*Iekārtu_mērogošana!P$40,""))</f>
        <v>#DIV/0!</v>
      </c>
      <c r="V172" s="230" t="e">
        <f>IF($E$1=Saraksti!$C$6,V171*Iekārtu_mērogošana!Q$25,IF($E$1=Saraksti!$C$7,V171*Iekārtu_mērogošana!Q$40,""))</f>
        <v>#DIV/0!</v>
      </c>
      <c r="W172" s="230" t="e">
        <f>IF($E$1=Saraksti!$C$6,W171*Iekārtu_mērogošana!R$25,IF($E$1=Saraksti!$C$7,W171*Iekārtu_mērogošana!R$40,""))</f>
        <v>#DIV/0!</v>
      </c>
      <c r="X172" s="230" t="e">
        <f>IF($E$1=Saraksti!$C$6,X171*Iekārtu_mērogošana!S$25,IF($E$1=Saraksti!$C$7,X171*Iekārtu_mērogošana!S$40,""))</f>
        <v>#DIV/0!</v>
      </c>
      <c r="Y172" s="230" t="e">
        <f>IF($E$1=Saraksti!$C$6,Y171*Iekārtu_mērogošana!T$25,IF($E$1=Saraksti!$C$7,Y171*Iekārtu_mērogošana!T$40,""))</f>
        <v>#DIV/0!</v>
      </c>
      <c r="Z172" s="230" t="e">
        <f>IF($E$1=Saraksti!$C$6,Z171*Iekārtu_mērogošana!U$25,IF($E$1=Saraksti!$C$7,Z171*Iekārtu_mērogošana!U$40,""))</f>
        <v>#DIV/0!</v>
      </c>
      <c r="AA172" s="230" t="e">
        <f>IF($E$1=Saraksti!$C$6,AA171*Iekārtu_mērogošana!V$25,IF($E$1=Saraksti!$C$7,AA171*Iekārtu_mērogošana!V$40,""))</f>
        <v>#DIV/0!</v>
      </c>
      <c r="AB172" s="230" t="e">
        <f>IF($E$1=Saraksti!$C$6,AB171*Iekārtu_mērogošana!W$25,IF($E$1=Saraksti!$C$7,AB171*Iekārtu_mērogošana!W$40,""))</f>
        <v>#DIV/0!</v>
      </c>
      <c r="AC172" s="230" t="e">
        <f>IF($E$1=Saraksti!$C$6,AC171*Iekārtu_mērogošana!X$25,IF($E$1=Saraksti!$C$7,AC171*Iekārtu_mērogošana!X$40,""))</f>
        <v>#DIV/0!</v>
      </c>
      <c r="AD172" s="230" t="e">
        <f>IF($E$1=Saraksti!$C$6,AD171*Iekārtu_mērogošana!Y$25,IF($E$1=Saraksti!$C$7,AD171*Iekārtu_mērogošana!Y$40,""))</f>
        <v>#DIV/0!</v>
      </c>
      <c r="AE172" s="230" t="e">
        <f>IF($E$1=Saraksti!$C$6,AE171*Iekārtu_mērogošana!Z$25,IF($E$1=Saraksti!$C$7,AE171*Iekārtu_mērogošana!Z$40,""))</f>
        <v>#DIV/0!</v>
      </c>
      <c r="AF172" s="230" t="e">
        <f>IF($E$1=Saraksti!$C$6,AF171*Iekārtu_mērogošana!AA$25,IF($E$1=Saraksti!$C$7,AF171*Iekārtu_mērogošana!AA$40,""))</f>
        <v>#DIV/0!</v>
      </c>
      <c r="AG172" s="230" t="e">
        <f>IF($E$1=Saraksti!$C$6,AG171*Iekārtu_mērogošana!AB$25,IF($E$1=Saraksti!$C$7,AG171*Iekārtu_mērogošana!AB$40,""))</f>
        <v>#DIV/0!</v>
      </c>
      <c r="AH172" s="230" t="e">
        <f>IF($E$1=Saraksti!$C$6,AH171*Iekārtu_mērogošana!AC$25,IF($E$1=Saraksti!$C$7,AH171*Iekārtu_mērogošana!AC$40,""))</f>
        <v>#DIV/0!</v>
      </c>
      <c r="AI172" s="230" t="e">
        <f>IF($E$1=Saraksti!$C$6,AI171*Iekārtu_mērogošana!AD$25,IF($E$1=Saraksti!$C$7,AI171*Iekārtu_mērogošana!AD$40,""))</f>
        <v>#DIV/0!</v>
      </c>
      <c r="AJ172" s="230" t="e">
        <f>IF($E$1=Saraksti!$C$6,AJ171*Iekārtu_mērogošana!AE$25,IF($E$1=Saraksti!$C$7,AJ171*Iekārtu_mērogošana!AE$40,""))</f>
        <v>#DIV/0!</v>
      </c>
      <c r="AK172" s="230" t="e">
        <f>IF($E$1=Saraksti!$C$6,AK171*Iekārtu_mērogošana!AF$25,IF($E$1=Saraksti!$C$7,AK171*Iekārtu_mērogošana!AF$40,""))</f>
        <v>#DIV/0!</v>
      </c>
      <c r="AL172" s="230" t="e">
        <f>IF($E$1=Saraksti!$C$6,AL171*Iekārtu_mērogošana!AG$25,IF($E$1=Saraksti!$C$7,AL171*Iekārtu_mērogošana!AG$40,""))</f>
        <v>#DIV/0!</v>
      </c>
      <c r="AM172" s="230" t="e">
        <f>IF($E$1=Saraksti!$C$6,AM171*Iekārtu_mērogošana!AH$25,IF($E$1=Saraksti!$C$7,AM171*Iekārtu_mērogošana!AH$40,""))</f>
        <v>#DIV/0!</v>
      </c>
      <c r="AN172" s="230" t="e">
        <f>IF($E$1=Saraksti!$C$6,AN171*Iekārtu_mērogošana!AI$25,IF($E$1=Saraksti!$C$7,AN171*Iekārtu_mērogošana!AI$40,""))</f>
        <v>#DIV/0!</v>
      </c>
      <c r="AO172" s="230" t="e">
        <f>IF($E$1=Saraksti!$C$6,AO171*Iekārtu_mērogošana!AJ$25,IF($E$1=Saraksti!$C$7,AO171*Iekārtu_mērogošana!AJ$40,""))</f>
        <v>#DIV/0!</v>
      </c>
      <c r="AP172" s="230" t="e">
        <f>IF($E$1=Saraksti!$C$6,AP171*Iekārtu_mērogošana!AK$25,IF($E$1=Saraksti!$C$7,AP171*Iekārtu_mērogošana!AK$40,""))</f>
        <v>#DIV/0!</v>
      </c>
      <c r="AQ172" s="230" t="e">
        <f>IF($E$1=Saraksti!$C$6,AQ171*Iekārtu_mērogošana!AL$25,IF($E$1=Saraksti!$C$7,AQ171*Iekārtu_mērogošana!AL$40,""))</f>
        <v>#DIV/0!</v>
      </c>
      <c r="AR172" s="230" t="e">
        <f>IF($E$1=Saraksti!$C$6,AR171*Iekārtu_mērogošana!AM$25,IF($E$1=Saraksti!$C$7,AR171*Iekārtu_mērogošana!AM$40,""))</f>
        <v>#DIV/0!</v>
      </c>
      <c r="AS172" s="230" t="e">
        <f>IF($E$1=Saraksti!$C$6,AS171*Iekārtu_mērogošana!AN$25,IF($E$1=Saraksti!$C$7,AS171*Iekārtu_mērogošana!AN$40,""))</f>
        <v>#DIV/0!</v>
      </c>
      <c r="AT172" s="230" t="e">
        <f>IF($E$1=Saraksti!$C$6,AT171*Iekārtu_mērogošana!AO$25,IF($E$1=Saraksti!$C$7,AT171*Iekārtu_mērogošana!AO$40,""))</f>
        <v>#DIV/0!</v>
      </c>
      <c r="AU172" s="230" t="e">
        <f>IF($E$1=Saraksti!$C$6,AU171*Iekārtu_mērogošana!AP$25,IF($E$1=Saraksti!$C$7,AU171*Iekārtu_mērogošana!AP$40,""))</f>
        <v>#DIV/0!</v>
      </c>
      <c r="AV172" s="230" t="e">
        <f>IF($E$1=Saraksti!$C$6,AV171*Iekārtu_mērogošana!AQ$25,IF($E$1=Saraksti!$C$7,AV171*Iekārtu_mērogošana!AQ$40,""))</f>
        <v>#DIV/0!</v>
      </c>
      <c r="AW172" s="230" t="e">
        <f>IF($E$1=Saraksti!$C$6,AW171*Iekārtu_mērogošana!AR$25,IF($E$1=Saraksti!$C$7,AW171*Iekārtu_mērogošana!AR$40,""))</f>
        <v>#DIV/0!</v>
      </c>
      <c r="AX172" s="230" t="e">
        <f>IF($E$1=Saraksti!$C$6,AX171*Iekārtu_mērogošana!AS$25,IF($E$1=Saraksti!$C$7,AX171*Iekārtu_mērogošana!AS$40,""))</f>
        <v>#DIV/0!</v>
      </c>
      <c r="AY172" s="230" t="e">
        <f>IF($E$1=Saraksti!$C$6,AY171*Iekārtu_mērogošana!AT$25,IF($E$1=Saraksti!$C$7,AY171*Iekārtu_mērogošana!AT$40,""))</f>
        <v>#DIV/0!</v>
      </c>
      <c r="AZ172" s="230" t="e">
        <f>IF($E$1=Saraksti!$C$6,AZ171*Iekārtu_mērogošana!AU$25,IF($E$1=Saraksti!$C$7,AZ171*Iekārtu_mērogošana!AU$40,""))</f>
        <v>#DIV/0!</v>
      </c>
      <c r="BA172" s="230" t="e">
        <f>IF($E$1=Saraksti!$C$6,BA171*Iekārtu_mērogošana!AV$25,IF($E$1=Saraksti!$C$7,BA171*Iekārtu_mērogošana!AV$40,""))</f>
        <v>#DIV/0!</v>
      </c>
      <c r="BB172" s="230" t="e">
        <f>IF($E$1=Saraksti!$C$6,BB171*Iekārtu_mērogošana!AW$25,IF($E$1=Saraksti!$C$7,BB171*Iekārtu_mērogošana!AW$40,""))</f>
        <v>#DIV/0!</v>
      </c>
      <c r="BC172" s="230" t="e">
        <f>IF($E$1=Saraksti!$C$6,BC171*Iekārtu_mērogošana!AX$25,IF($E$1=Saraksti!$C$7,BC171*Iekārtu_mērogošana!AX$40,""))</f>
        <v>#DIV/0!</v>
      </c>
      <c r="BD172" s="230" t="e">
        <f>IF($E$1=Saraksti!$C$6,BD171*Iekārtu_mērogošana!AY$25,IF($E$1=Saraksti!$C$7,BD171*Iekārtu_mērogošana!AY$40,""))</f>
        <v>#DIV/0!</v>
      </c>
      <c r="BE172" s="230" t="e">
        <f>IF($E$1=Saraksti!$C$6,BE171*Iekārtu_mērogošana!AZ$25,IF($E$1=Saraksti!$C$7,BE171*Iekārtu_mērogošana!AZ$40,""))</f>
        <v>#DIV/0!</v>
      </c>
      <c r="BF172" s="230" t="e">
        <f>IF($E$1=Saraksti!$C$6,BF171*Iekārtu_mērogošana!BA$25,IF($E$1=Saraksti!$C$7,BF171*Iekārtu_mērogošana!BA$40,""))</f>
        <v>#DIV/0!</v>
      </c>
    </row>
    <row r="173" spans="1:58" s="105" customFormat="1">
      <c r="D173" s="162"/>
      <c r="E173" s="106" t="s">
        <v>913</v>
      </c>
      <c r="F173" s="109" t="s">
        <v>1</v>
      </c>
      <c r="I173" s="90" t="e">
        <f>I172/I$7</f>
        <v>#DIV/0!</v>
      </c>
      <c r="J173" s="90" t="e">
        <f t="shared" ref="J173" si="421">J172/J$7</f>
        <v>#DIV/0!</v>
      </c>
      <c r="K173" s="90" t="e">
        <f t="shared" ref="K173" si="422">K172/K$7</f>
        <v>#DIV/0!</v>
      </c>
      <c r="L173" s="90" t="e">
        <f t="shared" ref="L173" si="423">L172/L$7</f>
        <v>#DIV/0!</v>
      </c>
      <c r="M173" s="90" t="e">
        <f t="shared" ref="M173" si="424">M172/M$7</f>
        <v>#DIV/0!</v>
      </c>
      <c r="N173" s="90" t="e">
        <f t="shared" ref="N173" si="425">N172/N$7</f>
        <v>#DIV/0!</v>
      </c>
      <c r="O173" s="90" t="e">
        <f t="shared" ref="O173" si="426">O172/O$7</f>
        <v>#DIV/0!</v>
      </c>
      <c r="P173" s="90" t="e">
        <f t="shared" ref="P173" si="427">P172/P$7</f>
        <v>#DIV/0!</v>
      </c>
      <c r="Q173" s="90" t="e">
        <f t="shared" ref="Q173" si="428">Q172/Q$7</f>
        <v>#DIV/0!</v>
      </c>
      <c r="R173" s="90" t="e">
        <f t="shared" ref="R173" si="429">R172/R$7</f>
        <v>#DIV/0!</v>
      </c>
      <c r="S173" s="90" t="e">
        <f t="shared" ref="S173" si="430">S172/S$7</f>
        <v>#DIV/0!</v>
      </c>
      <c r="T173" s="90" t="e">
        <f t="shared" ref="T173" si="431">T172/T$7</f>
        <v>#DIV/0!</v>
      </c>
      <c r="U173" s="90" t="e">
        <f t="shared" ref="U173" si="432">U172/U$7</f>
        <v>#DIV/0!</v>
      </c>
      <c r="V173" s="90" t="e">
        <f t="shared" ref="V173" si="433">V172/V$7</f>
        <v>#DIV/0!</v>
      </c>
      <c r="W173" s="90" t="e">
        <f t="shared" ref="W173" si="434">W172/W$7</f>
        <v>#DIV/0!</v>
      </c>
      <c r="X173" s="90" t="e">
        <f t="shared" ref="X173" si="435">X172/X$7</f>
        <v>#DIV/0!</v>
      </c>
      <c r="Y173" s="90" t="e">
        <f t="shared" ref="Y173" si="436">Y172/Y$7</f>
        <v>#DIV/0!</v>
      </c>
      <c r="Z173" s="90" t="e">
        <f t="shared" ref="Z173" si="437">Z172/Z$7</f>
        <v>#DIV/0!</v>
      </c>
      <c r="AA173" s="90" t="e">
        <f t="shared" ref="AA173" si="438">AA172/AA$7</f>
        <v>#DIV/0!</v>
      </c>
      <c r="AB173" s="90" t="e">
        <f t="shared" ref="AB173" si="439">AB172/AB$7</f>
        <v>#DIV/0!</v>
      </c>
      <c r="AC173" s="90" t="e">
        <f t="shared" ref="AC173" si="440">AC172/AC$7</f>
        <v>#DIV/0!</v>
      </c>
      <c r="AD173" s="90" t="e">
        <f t="shared" ref="AD173" si="441">AD172/AD$7</f>
        <v>#DIV/0!</v>
      </c>
      <c r="AE173" s="90" t="e">
        <f t="shared" ref="AE173" si="442">AE172/AE$7</f>
        <v>#DIV/0!</v>
      </c>
      <c r="AF173" s="90" t="e">
        <f t="shared" ref="AF173" si="443">AF172/AF$7</f>
        <v>#DIV/0!</v>
      </c>
      <c r="AG173" s="90" t="e">
        <f t="shared" ref="AG173" si="444">AG172/AG$7</f>
        <v>#DIV/0!</v>
      </c>
      <c r="AH173" s="90" t="e">
        <f t="shared" ref="AH173" si="445">AH172/AH$7</f>
        <v>#DIV/0!</v>
      </c>
      <c r="AI173" s="90" t="e">
        <f t="shared" ref="AI173" si="446">AI172/AI$7</f>
        <v>#DIV/0!</v>
      </c>
      <c r="AJ173" s="90" t="e">
        <f t="shared" ref="AJ173" si="447">AJ172/AJ$7</f>
        <v>#DIV/0!</v>
      </c>
      <c r="AK173" s="90" t="e">
        <f t="shared" ref="AK173" si="448">AK172/AK$7</f>
        <v>#DIV/0!</v>
      </c>
      <c r="AL173" s="90" t="e">
        <f t="shared" ref="AL173" si="449">AL172/AL$7</f>
        <v>#DIV/0!</v>
      </c>
      <c r="AM173" s="90" t="e">
        <f t="shared" ref="AM173" si="450">AM172/AM$7</f>
        <v>#DIV/0!</v>
      </c>
      <c r="AN173" s="90" t="e">
        <f t="shared" ref="AN173" si="451">AN172/AN$7</f>
        <v>#DIV/0!</v>
      </c>
      <c r="AO173" s="90" t="e">
        <f t="shared" ref="AO173" si="452">AO172/AO$7</f>
        <v>#DIV/0!</v>
      </c>
      <c r="AP173" s="90" t="e">
        <f t="shared" ref="AP173" si="453">AP172/AP$7</f>
        <v>#DIV/0!</v>
      </c>
      <c r="AQ173" s="90" t="e">
        <f t="shared" ref="AQ173" si="454">AQ172/AQ$7</f>
        <v>#DIV/0!</v>
      </c>
      <c r="AR173" s="90" t="e">
        <f t="shared" ref="AR173" si="455">AR172/AR$7</f>
        <v>#DIV/0!</v>
      </c>
      <c r="AS173" s="90" t="e">
        <f t="shared" ref="AS173" si="456">AS172/AS$7</f>
        <v>#DIV/0!</v>
      </c>
      <c r="AT173" s="90" t="e">
        <f t="shared" ref="AT173" si="457">AT172/AT$7</f>
        <v>#DIV/0!</v>
      </c>
      <c r="AU173" s="90" t="e">
        <f t="shared" ref="AU173" si="458">AU172/AU$7</f>
        <v>#DIV/0!</v>
      </c>
      <c r="AV173" s="90" t="e">
        <f t="shared" ref="AV173" si="459">AV172/AV$7</f>
        <v>#DIV/0!</v>
      </c>
      <c r="AW173" s="90" t="e">
        <f t="shared" ref="AW173" si="460">AW172/AW$7</f>
        <v>#DIV/0!</v>
      </c>
      <c r="AX173" s="90" t="e">
        <f t="shared" ref="AX173" si="461">AX172/AX$7</f>
        <v>#DIV/0!</v>
      </c>
      <c r="AY173" s="90" t="e">
        <f t="shared" ref="AY173" si="462">AY172/AY$7</f>
        <v>#DIV/0!</v>
      </c>
      <c r="AZ173" s="90" t="e">
        <f t="shared" ref="AZ173" si="463">AZ172/AZ$7</f>
        <v>#DIV/0!</v>
      </c>
      <c r="BA173" s="90" t="e">
        <f t="shared" ref="BA173" si="464">BA172/BA$7</f>
        <v>#DIV/0!</v>
      </c>
      <c r="BB173" s="90" t="e">
        <f t="shared" ref="BB173" si="465">BB172/BB$7</f>
        <v>#DIV/0!</v>
      </c>
      <c r="BC173" s="90" t="e">
        <f t="shared" ref="BC173" si="466">BC172/BC$7</f>
        <v>#DIV/0!</v>
      </c>
      <c r="BD173" s="90" t="e">
        <f t="shared" ref="BD173" si="467">BD172/BD$7</f>
        <v>#DIV/0!</v>
      </c>
      <c r="BE173" s="90" t="e">
        <f t="shared" ref="BE173" si="468">BE172/BE$7</f>
        <v>#DIV/0!</v>
      </c>
      <c r="BF173" s="90" t="e">
        <f t="shared" ref="BF173" si="469">BF172/BF$7</f>
        <v>#DIV/0!</v>
      </c>
    </row>
    <row r="174" spans="1:58" s="105" customFormat="1">
      <c r="D174" s="162"/>
      <c r="E174" s="106"/>
      <c r="F174" s="109"/>
    </row>
    <row r="175" spans="1:58" s="105" customFormat="1">
      <c r="D175" s="162" t="s">
        <v>801</v>
      </c>
      <c r="E175" s="106"/>
      <c r="F175" s="109"/>
    </row>
    <row r="176" spans="1:58" s="105" customFormat="1">
      <c r="D176" s="162"/>
      <c r="E176" s="3" t="s">
        <v>914</v>
      </c>
      <c r="F176" s="109" t="s">
        <v>1</v>
      </c>
      <c r="I176" s="75">
        <f>Datu_ievade!$E$215*Datu_ievade!$E$216</f>
        <v>0</v>
      </c>
      <c r="J176" s="75">
        <f>Datu_ievade!$E$215*Datu_ievade!$E$216</f>
        <v>0</v>
      </c>
      <c r="K176" s="75">
        <f>Datu_ievade!$E$215*Datu_ievade!$E$216</f>
        <v>0</v>
      </c>
      <c r="L176" s="75">
        <f>Datu_ievade!$E$215*Datu_ievade!$E$216</f>
        <v>0</v>
      </c>
      <c r="M176" s="75">
        <f>Datu_ievade!$E$215*Datu_ievade!$E$216</f>
        <v>0</v>
      </c>
      <c r="N176" s="75">
        <f>Datu_ievade!$E$215*Datu_ievade!$E$216</f>
        <v>0</v>
      </c>
      <c r="O176" s="75">
        <f>Datu_ievade!$E$215*Datu_ievade!$E$216</f>
        <v>0</v>
      </c>
      <c r="P176" s="75">
        <f>Datu_ievade!$E$215*Datu_ievade!$E$216</f>
        <v>0</v>
      </c>
      <c r="Q176" s="75">
        <f>Datu_ievade!$E$215*Datu_ievade!$E$216</f>
        <v>0</v>
      </c>
      <c r="R176" s="75">
        <f>Datu_ievade!$E$215*Datu_ievade!$E$216</f>
        <v>0</v>
      </c>
      <c r="S176" s="75">
        <f>Datu_ievade!$E$215*Datu_ievade!$E$216</f>
        <v>0</v>
      </c>
      <c r="T176" s="75">
        <f>Datu_ievade!$E$215*Datu_ievade!$E$216</f>
        <v>0</v>
      </c>
      <c r="U176" s="75">
        <f>Datu_ievade!$E$215*Datu_ievade!$E$216</f>
        <v>0</v>
      </c>
      <c r="V176" s="75">
        <f>Datu_ievade!$E$215*Datu_ievade!$E$216</f>
        <v>0</v>
      </c>
      <c r="W176" s="75">
        <f>Datu_ievade!$E$215*Datu_ievade!$E$216</f>
        <v>0</v>
      </c>
      <c r="X176" s="75">
        <f>Datu_ievade!$E$215*Datu_ievade!$E$216</f>
        <v>0</v>
      </c>
      <c r="Y176" s="75">
        <f>Datu_ievade!$E$215*Datu_ievade!$E$216</f>
        <v>0</v>
      </c>
      <c r="Z176" s="75">
        <f>Datu_ievade!$E$215*Datu_ievade!$E$216</f>
        <v>0</v>
      </c>
      <c r="AA176" s="75">
        <f>Datu_ievade!$E$215*Datu_ievade!$E$216</f>
        <v>0</v>
      </c>
      <c r="AB176" s="75">
        <f>Datu_ievade!$E$215*Datu_ievade!$E$216</f>
        <v>0</v>
      </c>
      <c r="AC176" s="75">
        <f>Datu_ievade!$E$215*Datu_ievade!$E$216</f>
        <v>0</v>
      </c>
      <c r="AD176" s="75">
        <f>Datu_ievade!$E$215*Datu_ievade!$E$216</f>
        <v>0</v>
      </c>
      <c r="AE176" s="75">
        <f>Datu_ievade!$E$215*Datu_ievade!$E$216</f>
        <v>0</v>
      </c>
      <c r="AF176" s="75">
        <f>Datu_ievade!$E$215*Datu_ievade!$E$216</f>
        <v>0</v>
      </c>
      <c r="AG176" s="75">
        <f>Datu_ievade!$E$215*Datu_ievade!$E$216</f>
        <v>0</v>
      </c>
      <c r="AH176" s="75">
        <f>Datu_ievade!$E$215*Datu_ievade!$E$216</f>
        <v>0</v>
      </c>
      <c r="AI176" s="75">
        <f>Datu_ievade!$E$215*Datu_ievade!$E$216</f>
        <v>0</v>
      </c>
      <c r="AJ176" s="75">
        <f>Datu_ievade!$E$215*Datu_ievade!$E$216</f>
        <v>0</v>
      </c>
      <c r="AK176" s="75">
        <f>Datu_ievade!$E$215*Datu_ievade!$E$216</f>
        <v>0</v>
      </c>
      <c r="AL176" s="75">
        <f>Datu_ievade!$E$215*Datu_ievade!$E$216</f>
        <v>0</v>
      </c>
      <c r="AM176" s="75">
        <f>Datu_ievade!$E$215*Datu_ievade!$E$216</f>
        <v>0</v>
      </c>
      <c r="AN176" s="75">
        <f>Datu_ievade!$E$215*Datu_ievade!$E$216</f>
        <v>0</v>
      </c>
      <c r="AO176" s="75">
        <f>Datu_ievade!$E$215*Datu_ievade!$E$216</f>
        <v>0</v>
      </c>
      <c r="AP176" s="75">
        <f>Datu_ievade!$E$215*Datu_ievade!$E$216</f>
        <v>0</v>
      </c>
      <c r="AQ176" s="75">
        <f>Datu_ievade!$E$215*Datu_ievade!$E$216</f>
        <v>0</v>
      </c>
      <c r="AR176" s="75">
        <f>Datu_ievade!$E$215*Datu_ievade!$E$216</f>
        <v>0</v>
      </c>
      <c r="AS176" s="75">
        <f>Datu_ievade!$E$215*Datu_ievade!$E$216</f>
        <v>0</v>
      </c>
      <c r="AT176" s="75">
        <f>Datu_ievade!$E$215*Datu_ievade!$E$216</f>
        <v>0</v>
      </c>
      <c r="AU176" s="75">
        <f>Datu_ievade!$E$215*Datu_ievade!$E$216</f>
        <v>0</v>
      </c>
      <c r="AV176" s="75">
        <f>Datu_ievade!$E$215*Datu_ievade!$E$216</f>
        <v>0</v>
      </c>
      <c r="AW176" s="75">
        <f>Datu_ievade!$E$215*Datu_ievade!$E$216</f>
        <v>0</v>
      </c>
      <c r="AX176" s="75">
        <f>Datu_ievade!$E$215*Datu_ievade!$E$216</f>
        <v>0</v>
      </c>
      <c r="AY176" s="75">
        <f>Datu_ievade!$E$215*Datu_ievade!$E$216</f>
        <v>0</v>
      </c>
      <c r="AZ176" s="75">
        <f>Datu_ievade!$E$215*Datu_ievade!$E$216</f>
        <v>0</v>
      </c>
      <c r="BA176" s="75">
        <f>Datu_ievade!$E$215*Datu_ievade!$E$216</f>
        <v>0</v>
      </c>
      <c r="BB176" s="75">
        <f>Datu_ievade!$E$215*Datu_ievade!$E$216</f>
        <v>0</v>
      </c>
      <c r="BC176" s="75">
        <f>Datu_ievade!$E$215*Datu_ievade!$E$216</f>
        <v>0</v>
      </c>
      <c r="BD176" s="75">
        <f>Datu_ievade!$E$215*Datu_ievade!$E$216</f>
        <v>0</v>
      </c>
      <c r="BE176" s="75">
        <f>Datu_ievade!$E$215*Datu_ievade!$E$216</f>
        <v>0</v>
      </c>
      <c r="BF176" s="75">
        <f>Datu_ievade!$E$215*Datu_ievade!$E$216</f>
        <v>0</v>
      </c>
    </row>
    <row r="177" spans="4:58" s="240" customFormat="1">
      <c r="D177" s="224"/>
      <c r="E177" s="3" t="s">
        <v>915</v>
      </c>
      <c r="F177" s="245"/>
      <c r="I177" s="230" t="e">
        <f>IF($E$1=Saraksti!$C$6,I176*Iekārtu_mērogošana!D$25,IF($E$1=Saraksti!$C$7,I176*Iekārtu_mērogošana!D$40,""))</f>
        <v>#DIV/0!</v>
      </c>
      <c r="J177" s="230" t="e">
        <f>IF($E$1=Saraksti!$C$6,J176*Iekārtu_mērogošana!E$25,IF($E$1=Saraksti!$C$7,J176*Iekārtu_mērogošana!E$40,""))</f>
        <v>#DIV/0!</v>
      </c>
      <c r="K177" s="230" t="e">
        <f>IF($E$1=Saraksti!$C$6,K176*Iekārtu_mērogošana!F$25,IF($E$1=Saraksti!$C$7,K176*Iekārtu_mērogošana!F$40,""))</f>
        <v>#DIV/0!</v>
      </c>
      <c r="L177" s="230" t="e">
        <f>IF($E$1=Saraksti!$C$6,L176*Iekārtu_mērogošana!G$25,IF($E$1=Saraksti!$C$7,L176*Iekārtu_mērogošana!G$40,""))</f>
        <v>#DIV/0!</v>
      </c>
      <c r="M177" s="230" t="e">
        <f>IF($E$1=Saraksti!$C$6,M176*Iekārtu_mērogošana!H$25,IF($E$1=Saraksti!$C$7,M176*Iekārtu_mērogošana!H$40,""))</f>
        <v>#DIV/0!</v>
      </c>
      <c r="N177" s="230" t="e">
        <f>IF($E$1=Saraksti!$C$6,N176*Iekārtu_mērogošana!I$25,IF($E$1=Saraksti!$C$7,N176*Iekārtu_mērogošana!I$40,""))</f>
        <v>#DIV/0!</v>
      </c>
      <c r="O177" s="230" t="e">
        <f>IF($E$1=Saraksti!$C$6,O176*Iekārtu_mērogošana!J$25,IF($E$1=Saraksti!$C$7,O176*Iekārtu_mērogošana!J$40,""))</f>
        <v>#DIV/0!</v>
      </c>
      <c r="P177" s="230" t="e">
        <f>IF($E$1=Saraksti!$C$6,P176*Iekārtu_mērogošana!K$25,IF($E$1=Saraksti!$C$7,P176*Iekārtu_mērogošana!K$40,""))</f>
        <v>#DIV/0!</v>
      </c>
      <c r="Q177" s="230" t="e">
        <f>IF($E$1=Saraksti!$C$6,Q176*Iekārtu_mērogošana!L$25,IF($E$1=Saraksti!$C$7,Q176*Iekārtu_mērogošana!L$40,""))</f>
        <v>#DIV/0!</v>
      </c>
      <c r="R177" s="230" t="e">
        <f>IF($E$1=Saraksti!$C$6,R176*Iekārtu_mērogošana!M$25,IF($E$1=Saraksti!$C$7,R176*Iekārtu_mērogošana!M$40,""))</f>
        <v>#DIV/0!</v>
      </c>
      <c r="S177" s="230" t="e">
        <f>IF($E$1=Saraksti!$C$6,S176*Iekārtu_mērogošana!N$25,IF($E$1=Saraksti!$C$7,S176*Iekārtu_mērogošana!N$40,""))</f>
        <v>#DIV/0!</v>
      </c>
      <c r="T177" s="230" t="e">
        <f>IF($E$1=Saraksti!$C$6,T176*Iekārtu_mērogošana!O$25,IF($E$1=Saraksti!$C$7,T176*Iekārtu_mērogošana!O$40,""))</f>
        <v>#DIV/0!</v>
      </c>
      <c r="U177" s="230" t="e">
        <f>IF($E$1=Saraksti!$C$6,U176*Iekārtu_mērogošana!P$25,IF($E$1=Saraksti!$C$7,U176*Iekārtu_mērogošana!P$40,""))</f>
        <v>#DIV/0!</v>
      </c>
      <c r="V177" s="230" t="e">
        <f>IF($E$1=Saraksti!$C$6,V176*Iekārtu_mērogošana!Q$25,IF($E$1=Saraksti!$C$7,V176*Iekārtu_mērogošana!Q$40,""))</f>
        <v>#DIV/0!</v>
      </c>
      <c r="W177" s="230" t="e">
        <f>IF($E$1=Saraksti!$C$6,W176*Iekārtu_mērogošana!R$25,IF($E$1=Saraksti!$C$7,W176*Iekārtu_mērogošana!R$40,""))</f>
        <v>#DIV/0!</v>
      </c>
      <c r="X177" s="230" t="e">
        <f>IF($E$1=Saraksti!$C$6,X176*Iekārtu_mērogošana!S$25,IF($E$1=Saraksti!$C$7,X176*Iekārtu_mērogošana!S$40,""))</f>
        <v>#DIV/0!</v>
      </c>
      <c r="Y177" s="230" t="e">
        <f>IF($E$1=Saraksti!$C$6,Y176*Iekārtu_mērogošana!T$25,IF($E$1=Saraksti!$C$7,Y176*Iekārtu_mērogošana!T$40,""))</f>
        <v>#DIV/0!</v>
      </c>
      <c r="Z177" s="230" t="e">
        <f>IF($E$1=Saraksti!$C$6,Z176*Iekārtu_mērogošana!U$25,IF($E$1=Saraksti!$C$7,Z176*Iekārtu_mērogošana!U$40,""))</f>
        <v>#DIV/0!</v>
      </c>
      <c r="AA177" s="230" t="e">
        <f>IF($E$1=Saraksti!$C$6,AA176*Iekārtu_mērogošana!V$25,IF($E$1=Saraksti!$C$7,AA176*Iekārtu_mērogošana!V$40,""))</f>
        <v>#DIV/0!</v>
      </c>
      <c r="AB177" s="230" t="e">
        <f>IF($E$1=Saraksti!$C$6,AB176*Iekārtu_mērogošana!W$25,IF($E$1=Saraksti!$C$7,AB176*Iekārtu_mērogošana!W$40,""))</f>
        <v>#DIV/0!</v>
      </c>
      <c r="AC177" s="230" t="e">
        <f>IF($E$1=Saraksti!$C$6,AC176*Iekārtu_mērogošana!X$25,IF($E$1=Saraksti!$C$7,AC176*Iekārtu_mērogošana!X$40,""))</f>
        <v>#DIV/0!</v>
      </c>
      <c r="AD177" s="230" t="e">
        <f>IF($E$1=Saraksti!$C$6,AD176*Iekārtu_mērogošana!Y$25,IF($E$1=Saraksti!$C$7,AD176*Iekārtu_mērogošana!Y$40,""))</f>
        <v>#DIV/0!</v>
      </c>
      <c r="AE177" s="230" t="e">
        <f>IF($E$1=Saraksti!$C$6,AE176*Iekārtu_mērogošana!Z$25,IF($E$1=Saraksti!$C$7,AE176*Iekārtu_mērogošana!Z$40,""))</f>
        <v>#DIV/0!</v>
      </c>
      <c r="AF177" s="230" t="e">
        <f>IF($E$1=Saraksti!$C$6,AF176*Iekārtu_mērogošana!AA$25,IF($E$1=Saraksti!$C$7,AF176*Iekārtu_mērogošana!AA$40,""))</f>
        <v>#DIV/0!</v>
      </c>
      <c r="AG177" s="230" t="e">
        <f>IF($E$1=Saraksti!$C$6,AG176*Iekārtu_mērogošana!AB$25,IF($E$1=Saraksti!$C$7,AG176*Iekārtu_mērogošana!AB$40,""))</f>
        <v>#DIV/0!</v>
      </c>
      <c r="AH177" s="230" t="e">
        <f>IF($E$1=Saraksti!$C$6,AH176*Iekārtu_mērogošana!AC$25,IF($E$1=Saraksti!$C$7,AH176*Iekārtu_mērogošana!AC$40,""))</f>
        <v>#DIV/0!</v>
      </c>
      <c r="AI177" s="230" t="e">
        <f>IF($E$1=Saraksti!$C$6,AI176*Iekārtu_mērogošana!AD$25,IF($E$1=Saraksti!$C$7,AI176*Iekārtu_mērogošana!AD$40,""))</f>
        <v>#DIV/0!</v>
      </c>
      <c r="AJ177" s="230" t="e">
        <f>IF($E$1=Saraksti!$C$6,AJ176*Iekārtu_mērogošana!AE$25,IF($E$1=Saraksti!$C$7,AJ176*Iekārtu_mērogošana!AE$40,""))</f>
        <v>#DIV/0!</v>
      </c>
      <c r="AK177" s="230" t="e">
        <f>IF($E$1=Saraksti!$C$6,AK176*Iekārtu_mērogošana!AF$25,IF($E$1=Saraksti!$C$7,AK176*Iekārtu_mērogošana!AF$40,""))</f>
        <v>#DIV/0!</v>
      </c>
      <c r="AL177" s="230" t="e">
        <f>IF($E$1=Saraksti!$C$6,AL176*Iekārtu_mērogošana!AG$25,IF($E$1=Saraksti!$C$7,AL176*Iekārtu_mērogošana!AG$40,""))</f>
        <v>#DIV/0!</v>
      </c>
      <c r="AM177" s="230" t="e">
        <f>IF($E$1=Saraksti!$C$6,AM176*Iekārtu_mērogošana!AH$25,IF($E$1=Saraksti!$C$7,AM176*Iekārtu_mērogošana!AH$40,""))</f>
        <v>#DIV/0!</v>
      </c>
      <c r="AN177" s="230" t="e">
        <f>IF($E$1=Saraksti!$C$6,AN176*Iekārtu_mērogošana!AI$25,IF($E$1=Saraksti!$C$7,AN176*Iekārtu_mērogošana!AI$40,""))</f>
        <v>#DIV/0!</v>
      </c>
      <c r="AO177" s="230" t="e">
        <f>IF($E$1=Saraksti!$C$6,AO176*Iekārtu_mērogošana!AJ$25,IF($E$1=Saraksti!$C$7,AO176*Iekārtu_mērogošana!AJ$40,""))</f>
        <v>#DIV/0!</v>
      </c>
      <c r="AP177" s="230" t="e">
        <f>IF($E$1=Saraksti!$C$6,AP176*Iekārtu_mērogošana!AK$25,IF($E$1=Saraksti!$C$7,AP176*Iekārtu_mērogošana!AK$40,""))</f>
        <v>#DIV/0!</v>
      </c>
      <c r="AQ177" s="230" t="e">
        <f>IF($E$1=Saraksti!$C$6,AQ176*Iekārtu_mērogošana!AL$25,IF($E$1=Saraksti!$C$7,AQ176*Iekārtu_mērogošana!AL$40,""))</f>
        <v>#DIV/0!</v>
      </c>
      <c r="AR177" s="230" t="e">
        <f>IF($E$1=Saraksti!$C$6,AR176*Iekārtu_mērogošana!AM$25,IF($E$1=Saraksti!$C$7,AR176*Iekārtu_mērogošana!AM$40,""))</f>
        <v>#DIV/0!</v>
      </c>
      <c r="AS177" s="230" t="e">
        <f>IF($E$1=Saraksti!$C$6,AS176*Iekārtu_mērogošana!AN$25,IF($E$1=Saraksti!$C$7,AS176*Iekārtu_mērogošana!AN$40,""))</f>
        <v>#DIV/0!</v>
      </c>
      <c r="AT177" s="230" t="e">
        <f>IF($E$1=Saraksti!$C$6,AT176*Iekārtu_mērogošana!AO$25,IF($E$1=Saraksti!$C$7,AT176*Iekārtu_mērogošana!AO$40,""))</f>
        <v>#DIV/0!</v>
      </c>
      <c r="AU177" s="230" t="e">
        <f>IF($E$1=Saraksti!$C$6,AU176*Iekārtu_mērogošana!AP$25,IF($E$1=Saraksti!$C$7,AU176*Iekārtu_mērogošana!AP$40,""))</f>
        <v>#DIV/0!</v>
      </c>
      <c r="AV177" s="230" t="e">
        <f>IF($E$1=Saraksti!$C$6,AV176*Iekārtu_mērogošana!AQ$25,IF($E$1=Saraksti!$C$7,AV176*Iekārtu_mērogošana!AQ$40,""))</f>
        <v>#DIV/0!</v>
      </c>
      <c r="AW177" s="230" t="e">
        <f>IF($E$1=Saraksti!$C$6,AW176*Iekārtu_mērogošana!AR$25,IF($E$1=Saraksti!$C$7,AW176*Iekārtu_mērogošana!AR$40,""))</f>
        <v>#DIV/0!</v>
      </c>
      <c r="AX177" s="230" t="e">
        <f>IF($E$1=Saraksti!$C$6,AX176*Iekārtu_mērogošana!AS$25,IF($E$1=Saraksti!$C$7,AX176*Iekārtu_mērogošana!AS$40,""))</f>
        <v>#DIV/0!</v>
      </c>
      <c r="AY177" s="230" t="e">
        <f>IF($E$1=Saraksti!$C$6,AY176*Iekārtu_mērogošana!AT$25,IF($E$1=Saraksti!$C$7,AY176*Iekārtu_mērogošana!AT$40,""))</f>
        <v>#DIV/0!</v>
      </c>
      <c r="AZ177" s="230" t="e">
        <f>IF($E$1=Saraksti!$C$6,AZ176*Iekārtu_mērogošana!AU$25,IF($E$1=Saraksti!$C$7,AZ176*Iekārtu_mērogošana!AU$40,""))</f>
        <v>#DIV/0!</v>
      </c>
      <c r="BA177" s="230" t="e">
        <f>IF($E$1=Saraksti!$C$6,BA176*Iekārtu_mērogošana!AV$25,IF($E$1=Saraksti!$C$7,BA176*Iekārtu_mērogošana!AV$40,""))</f>
        <v>#DIV/0!</v>
      </c>
      <c r="BB177" s="230" t="e">
        <f>IF($E$1=Saraksti!$C$6,BB176*Iekārtu_mērogošana!AW$25,IF($E$1=Saraksti!$C$7,BB176*Iekārtu_mērogošana!AW$40,""))</f>
        <v>#DIV/0!</v>
      </c>
      <c r="BC177" s="230" t="e">
        <f>IF($E$1=Saraksti!$C$6,BC176*Iekārtu_mērogošana!AX$25,IF($E$1=Saraksti!$C$7,BC176*Iekārtu_mērogošana!AX$40,""))</f>
        <v>#DIV/0!</v>
      </c>
      <c r="BD177" s="230" t="e">
        <f>IF($E$1=Saraksti!$C$6,BD176*Iekārtu_mērogošana!AY$25,IF($E$1=Saraksti!$C$7,BD176*Iekārtu_mērogošana!AY$40,""))</f>
        <v>#DIV/0!</v>
      </c>
      <c r="BE177" s="230" t="e">
        <f>IF($E$1=Saraksti!$C$6,BE176*Iekārtu_mērogošana!AZ$25,IF($E$1=Saraksti!$C$7,BE176*Iekārtu_mērogošana!AZ$40,""))</f>
        <v>#DIV/0!</v>
      </c>
      <c r="BF177" s="230" t="e">
        <f>IF($E$1=Saraksti!$C$6,BF176*Iekārtu_mērogošana!BA$25,IF($E$1=Saraksti!$C$7,BF176*Iekārtu_mērogošana!BA$40,""))</f>
        <v>#DIV/0!</v>
      </c>
    </row>
    <row r="178" spans="4:58" s="105" customFormat="1">
      <c r="D178" s="162"/>
      <c r="E178" s="106" t="s">
        <v>916</v>
      </c>
      <c r="F178" s="165" t="s">
        <v>1</v>
      </c>
      <c r="I178" s="232" t="e">
        <f>I177/I$7</f>
        <v>#DIV/0!</v>
      </c>
      <c r="J178" s="232" t="e">
        <f t="shared" ref="J178:BF178" si="470">J177/J$7</f>
        <v>#DIV/0!</v>
      </c>
      <c r="K178" s="232" t="e">
        <f t="shared" si="470"/>
        <v>#DIV/0!</v>
      </c>
      <c r="L178" s="232" t="e">
        <f t="shared" si="470"/>
        <v>#DIV/0!</v>
      </c>
      <c r="M178" s="232" t="e">
        <f t="shared" si="470"/>
        <v>#DIV/0!</v>
      </c>
      <c r="N178" s="232" t="e">
        <f t="shared" si="470"/>
        <v>#DIV/0!</v>
      </c>
      <c r="O178" s="232" t="e">
        <f t="shared" si="470"/>
        <v>#DIV/0!</v>
      </c>
      <c r="P178" s="232" t="e">
        <f t="shared" si="470"/>
        <v>#DIV/0!</v>
      </c>
      <c r="Q178" s="232" t="e">
        <f t="shared" si="470"/>
        <v>#DIV/0!</v>
      </c>
      <c r="R178" s="232" t="e">
        <f t="shared" si="470"/>
        <v>#DIV/0!</v>
      </c>
      <c r="S178" s="232" t="e">
        <f t="shared" si="470"/>
        <v>#DIV/0!</v>
      </c>
      <c r="T178" s="232" t="e">
        <f t="shared" si="470"/>
        <v>#DIV/0!</v>
      </c>
      <c r="U178" s="232" t="e">
        <f t="shared" si="470"/>
        <v>#DIV/0!</v>
      </c>
      <c r="V178" s="232" t="e">
        <f t="shared" si="470"/>
        <v>#DIV/0!</v>
      </c>
      <c r="W178" s="232" t="e">
        <f t="shared" si="470"/>
        <v>#DIV/0!</v>
      </c>
      <c r="X178" s="232" t="e">
        <f t="shared" si="470"/>
        <v>#DIV/0!</v>
      </c>
      <c r="Y178" s="232" t="e">
        <f t="shared" si="470"/>
        <v>#DIV/0!</v>
      </c>
      <c r="Z178" s="232" t="e">
        <f t="shared" si="470"/>
        <v>#DIV/0!</v>
      </c>
      <c r="AA178" s="232" t="e">
        <f t="shared" si="470"/>
        <v>#DIV/0!</v>
      </c>
      <c r="AB178" s="232" t="e">
        <f t="shared" si="470"/>
        <v>#DIV/0!</v>
      </c>
      <c r="AC178" s="232" t="e">
        <f t="shared" si="470"/>
        <v>#DIV/0!</v>
      </c>
      <c r="AD178" s="232" t="e">
        <f t="shared" si="470"/>
        <v>#DIV/0!</v>
      </c>
      <c r="AE178" s="232" t="e">
        <f t="shared" si="470"/>
        <v>#DIV/0!</v>
      </c>
      <c r="AF178" s="232" t="e">
        <f t="shared" si="470"/>
        <v>#DIV/0!</v>
      </c>
      <c r="AG178" s="232" t="e">
        <f t="shared" si="470"/>
        <v>#DIV/0!</v>
      </c>
      <c r="AH178" s="232" t="e">
        <f t="shared" si="470"/>
        <v>#DIV/0!</v>
      </c>
      <c r="AI178" s="232" t="e">
        <f t="shared" si="470"/>
        <v>#DIV/0!</v>
      </c>
      <c r="AJ178" s="232" t="e">
        <f t="shared" si="470"/>
        <v>#DIV/0!</v>
      </c>
      <c r="AK178" s="232" t="e">
        <f t="shared" si="470"/>
        <v>#DIV/0!</v>
      </c>
      <c r="AL178" s="232" t="e">
        <f t="shared" si="470"/>
        <v>#DIV/0!</v>
      </c>
      <c r="AM178" s="232" t="e">
        <f t="shared" si="470"/>
        <v>#DIV/0!</v>
      </c>
      <c r="AN178" s="232" t="e">
        <f t="shared" si="470"/>
        <v>#DIV/0!</v>
      </c>
      <c r="AO178" s="232" t="e">
        <f t="shared" si="470"/>
        <v>#DIV/0!</v>
      </c>
      <c r="AP178" s="232" t="e">
        <f t="shared" si="470"/>
        <v>#DIV/0!</v>
      </c>
      <c r="AQ178" s="232" t="e">
        <f t="shared" si="470"/>
        <v>#DIV/0!</v>
      </c>
      <c r="AR178" s="232" t="e">
        <f t="shared" si="470"/>
        <v>#DIV/0!</v>
      </c>
      <c r="AS178" s="232" t="e">
        <f t="shared" si="470"/>
        <v>#DIV/0!</v>
      </c>
      <c r="AT178" s="232" t="e">
        <f t="shared" si="470"/>
        <v>#DIV/0!</v>
      </c>
      <c r="AU178" s="232" t="e">
        <f t="shared" si="470"/>
        <v>#DIV/0!</v>
      </c>
      <c r="AV178" s="232" t="e">
        <f t="shared" si="470"/>
        <v>#DIV/0!</v>
      </c>
      <c r="AW178" s="232" t="e">
        <f t="shared" si="470"/>
        <v>#DIV/0!</v>
      </c>
      <c r="AX178" s="232" t="e">
        <f t="shared" si="470"/>
        <v>#DIV/0!</v>
      </c>
      <c r="AY178" s="232" t="e">
        <f t="shared" si="470"/>
        <v>#DIV/0!</v>
      </c>
      <c r="AZ178" s="232" t="e">
        <f t="shared" si="470"/>
        <v>#DIV/0!</v>
      </c>
      <c r="BA178" s="232" t="e">
        <f t="shared" si="470"/>
        <v>#DIV/0!</v>
      </c>
      <c r="BB178" s="232" t="e">
        <f t="shared" si="470"/>
        <v>#DIV/0!</v>
      </c>
      <c r="BC178" s="232" t="e">
        <f t="shared" si="470"/>
        <v>#DIV/0!</v>
      </c>
      <c r="BD178" s="232" t="e">
        <f t="shared" si="470"/>
        <v>#DIV/0!</v>
      </c>
      <c r="BE178" s="232" t="e">
        <f t="shared" si="470"/>
        <v>#DIV/0!</v>
      </c>
      <c r="BF178" s="232" t="e">
        <f t="shared" si="470"/>
        <v>#DIV/0!</v>
      </c>
    </row>
    <row r="179" spans="4:58" s="155" customFormat="1">
      <c r="D179" s="162"/>
      <c r="E179" s="156"/>
      <c r="F179" s="157"/>
      <c r="I179" s="156"/>
      <c r="J179" s="156"/>
      <c r="K179" s="156"/>
      <c r="L179" s="156"/>
      <c r="M179" s="156"/>
      <c r="N179" s="156"/>
      <c r="O179" s="156"/>
      <c r="P179" s="156"/>
      <c r="Q179" s="156"/>
      <c r="R179" s="156"/>
      <c r="S179" s="156"/>
      <c r="T179" s="156"/>
      <c r="U179" s="156"/>
      <c r="V179" s="156"/>
      <c r="W179" s="156"/>
      <c r="X179" s="156"/>
      <c r="Y179" s="156"/>
      <c r="Z179" s="156"/>
      <c r="AA179" s="156"/>
      <c r="AB179" s="156"/>
      <c r="AC179" s="156"/>
      <c r="AD179" s="156"/>
      <c r="AE179" s="156"/>
      <c r="AF179" s="156"/>
      <c r="AG179" s="156"/>
      <c r="AH179" s="156"/>
      <c r="AI179" s="156"/>
      <c r="AJ179" s="156"/>
      <c r="AK179" s="156"/>
      <c r="AL179" s="156"/>
      <c r="AM179" s="156"/>
      <c r="AN179" s="156"/>
      <c r="AO179" s="156"/>
      <c r="AP179" s="156"/>
      <c r="AQ179" s="156"/>
      <c r="AR179" s="156"/>
      <c r="AS179" s="156"/>
      <c r="AT179" s="156"/>
      <c r="AU179" s="156"/>
      <c r="AV179" s="156"/>
      <c r="AW179" s="156"/>
      <c r="AX179" s="156"/>
      <c r="AY179" s="156"/>
      <c r="AZ179" s="156"/>
      <c r="BA179" s="156"/>
      <c r="BB179" s="156"/>
      <c r="BC179" s="156"/>
      <c r="BD179" s="156"/>
      <c r="BE179" s="156"/>
      <c r="BF179" s="156"/>
    </row>
    <row r="180" spans="4:58" s="155" customFormat="1">
      <c r="D180" s="162" t="s">
        <v>677</v>
      </c>
      <c r="E180" s="156"/>
      <c r="F180" s="157"/>
      <c r="I180" s="156"/>
      <c r="J180" s="156"/>
      <c r="K180" s="156"/>
      <c r="L180" s="156"/>
      <c r="M180" s="156"/>
      <c r="N180" s="156"/>
      <c r="O180" s="156"/>
      <c r="P180" s="156"/>
      <c r="Q180" s="156"/>
      <c r="R180" s="156"/>
      <c r="S180" s="156"/>
      <c r="T180" s="156"/>
      <c r="U180" s="156"/>
      <c r="V180" s="156"/>
      <c r="W180" s="156"/>
      <c r="X180" s="156"/>
      <c r="Y180" s="156"/>
      <c r="Z180" s="156"/>
      <c r="AA180" s="156"/>
      <c r="AB180" s="156"/>
      <c r="AC180" s="156"/>
      <c r="AD180" s="156"/>
      <c r="AE180" s="156"/>
      <c r="AF180" s="156"/>
      <c r="AG180" s="156"/>
      <c r="AH180" s="156"/>
      <c r="AI180" s="156"/>
      <c r="AJ180" s="156"/>
      <c r="AK180" s="156"/>
      <c r="AL180" s="156"/>
      <c r="AM180" s="156"/>
      <c r="AN180" s="156"/>
      <c r="AO180" s="156"/>
      <c r="AP180" s="156"/>
      <c r="AQ180" s="156"/>
      <c r="AR180" s="156"/>
      <c r="AS180" s="156"/>
      <c r="AT180" s="156"/>
      <c r="AU180" s="156"/>
      <c r="AV180" s="156"/>
      <c r="AW180" s="156"/>
      <c r="AX180" s="156"/>
      <c r="AY180" s="156"/>
      <c r="AZ180" s="156"/>
      <c r="BA180" s="156"/>
      <c r="BB180" s="156"/>
      <c r="BC180" s="156"/>
      <c r="BD180" s="156"/>
      <c r="BE180" s="156"/>
      <c r="BF180" s="156"/>
    </row>
    <row r="181" spans="4:58" s="155" customFormat="1">
      <c r="D181" s="162"/>
      <c r="E181" s="161" t="s">
        <v>917</v>
      </c>
      <c r="F181" s="157" t="s">
        <v>1</v>
      </c>
      <c r="I181" s="75">
        <f>IF(OR(I$12=2,I$12=3),Datu_ievade!$E$221*Datu_ievade!$E$224,0)</f>
        <v>0</v>
      </c>
      <c r="J181" s="166">
        <f>IF(OR(J$12=2,J$12=3),Datu_ievade!$E$221*Datu_ievade!$E$224,0)</f>
        <v>0</v>
      </c>
      <c r="K181" s="166">
        <f>IF(OR(K$12=2,K$12=3),Datu_ievade!$E$221*Datu_ievade!$E$224,0)</f>
        <v>0</v>
      </c>
      <c r="L181" s="166">
        <f>IF(OR(L$12=2,L$12=3),Datu_ievade!$E$221*Datu_ievade!$E$224,0)</f>
        <v>0</v>
      </c>
      <c r="M181" s="166">
        <f>IF(OR(M$12=2,M$12=3),Datu_ievade!$E$221*Datu_ievade!$E$224,0)</f>
        <v>0</v>
      </c>
      <c r="N181" s="166">
        <f>IF(OR(N$12=2,N$12=3),Datu_ievade!$E$221*Datu_ievade!$E$224,0)</f>
        <v>0</v>
      </c>
      <c r="O181" s="166">
        <f>IF(OR(O$12=2,O$12=3),Datu_ievade!$E$221*Datu_ievade!$E$224,0)</f>
        <v>0</v>
      </c>
      <c r="P181" s="166">
        <f>IF(OR(P$12=2,P$12=3),Datu_ievade!$E$221*Datu_ievade!$E$224,0)</f>
        <v>0</v>
      </c>
      <c r="Q181" s="166">
        <f>IF(OR(Q$12=2,Q$12=3),Datu_ievade!$E$221*Datu_ievade!$E$224,0)</f>
        <v>0</v>
      </c>
      <c r="R181" s="166">
        <f>IF(OR(R$12=2,R$12=3),Datu_ievade!$E$221*Datu_ievade!$E$224,0)</f>
        <v>0</v>
      </c>
      <c r="S181" s="166">
        <f>IF(OR(S$12=2,S$12=3),Datu_ievade!$E$221*Datu_ievade!$E$224,0)</f>
        <v>0</v>
      </c>
      <c r="T181" s="166">
        <f>IF(OR(T$12=2,T$12=3),Datu_ievade!$E$221*Datu_ievade!$E$224,0)</f>
        <v>0</v>
      </c>
      <c r="U181" s="166">
        <f>IF(OR(U$12=2,U$12=3),Datu_ievade!$E$221*Datu_ievade!$E$224,0)</f>
        <v>0</v>
      </c>
      <c r="V181" s="166">
        <f>IF(OR(V$12=2,V$12=3),Datu_ievade!$E$221*Datu_ievade!$E$224,0)</f>
        <v>0</v>
      </c>
      <c r="W181" s="166">
        <f>IF(OR(W$12=2,W$12=3),Datu_ievade!$E$221*Datu_ievade!$E$224,0)</f>
        <v>0</v>
      </c>
      <c r="X181" s="166">
        <f>IF(OR(X$12=2,X$12=3),Datu_ievade!$E$221*Datu_ievade!$E$224,0)</f>
        <v>0</v>
      </c>
      <c r="Y181" s="166">
        <f>IF(OR(Y$12=2,Y$12=3),Datu_ievade!$E$221*Datu_ievade!$E$224,0)</f>
        <v>0</v>
      </c>
      <c r="Z181" s="166">
        <f>IF(OR(Z$12=2,Z$12=3),Datu_ievade!$E$221*Datu_ievade!$E$224,0)</f>
        <v>0</v>
      </c>
      <c r="AA181" s="166">
        <f>IF(OR(AA$12=2,AA$12=3),Datu_ievade!$E$221*Datu_ievade!$E$224,0)</f>
        <v>0</v>
      </c>
      <c r="AB181" s="166">
        <f>IF(OR(AB$12=2,AB$12=3),Datu_ievade!$E$221*Datu_ievade!$E$224,0)</f>
        <v>0</v>
      </c>
      <c r="AC181" s="166">
        <f>IF(OR(AC$12=2,AC$12=3),Datu_ievade!$E$221*Datu_ievade!$E$224,0)</f>
        <v>0</v>
      </c>
      <c r="AD181" s="166">
        <f>IF(OR(AD$12=2,AD$12=3),Datu_ievade!$E$221*Datu_ievade!$E$224,0)</f>
        <v>0</v>
      </c>
      <c r="AE181" s="166">
        <f>IF(OR(AE$12=2,AE$12=3),Datu_ievade!$E$221*Datu_ievade!$E$224,0)</f>
        <v>0</v>
      </c>
      <c r="AF181" s="166">
        <f>IF(OR(AF$12=2,AF$12=3),Datu_ievade!$E$221*Datu_ievade!$E$224,0)</f>
        <v>0</v>
      </c>
      <c r="AG181" s="166">
        <f>IF(OR(AG$12=2,AG$12=3),Datu_ievade!$E$221*Datu_ievade!$E$224,0)</f>
        <v>0</v>
      </c>
      <c r="AH181" s="166">
        <f>IF(OR(AH$12=2,AH$12=3),Datu_ievade!$E$221*Datu_ievade!$E$224,0)</f>
        <v>0</v>
      </c>
      <c r="AI181" s="166">
        <f>IF(OR(AI$12=2,AI$12=3),Datu_ievade!$E$221*Datu_ievade!$E$224,0)</f>
        <v>0</v>
      </c>
      <c r="AJ181" s="166">
        <f>IF(OR(AJ$12=2,AJ$12=3),Datu_ievade!$E$221*Datu_ievade!$E$224,0)</f>
        <v>0</v>
      </c>
      <c r="AK181" s="166">
        <f>IF(OR(AK$12=2,AK$12=3),Datu_ievade!$E$221*Datu_ievade!$E$224,0)</f>
        <v>0</v>
      </c>
      <c r="AL181" s="166">
        <f>IF(OR(AL$12=2,AL$12=3),Datu_ievade!$E$221*Datu_ievade!$E$224,0)</f>
        <v>0</v>
      </c>
      <c r="AM181" s="166">
        <f>IF(OR(AM$12=2,AM$12=3),Datu_ievade!$E$221*Datu_ievade!$E$224,0)</f>
        <v>0</v>
      </c>
      <c r="AN181" s="166">
        <f>IF(OR(AN$12=2,AN$12=3),Datu_ievade!$E$221*Datu_ievade!$E$224,0)</f>
        <v>0</v>
      </c>
      <c r="AO181" s="166">
        <f>IF(OR(AO$12=2,AO$12=3),Datu_ievade!$E$221*Datu_ievade!$E$224,0)</f>
        <v>0</v>
      </c>
      <c r="AP181" s="166">
        <f>IF(OR(AP$12=2,AP$12=3),Datu_ievade!$E$221*Datu_ievade!$E$224,0)</f>
        <v>0</v>
      </c>
      <c r="AQ181" s="166">
        <f>IF(OR(AQ$12=2,AQ$12=3),Datu_ievade!$E$221*Datu_ievade!$E$224,0)</f>
        <v>0</v>
      </c>
      <c r="AR181" s="166">
        <f>IF(OR(AR$12=2,AR$12=3),Datu_ievade!$E$221*Datu_ievade!$E$224,0)</f>
        <v>0</v>
      </c>
      <c r="AS181" s="166">
        <f>IF(OR(AS$12=2,AS$12=3),Datu_ievade!$E$221*Datu_ievade!$E$224,0)</f>
        <v>0</v>
      </c>
      <c r="AT181" s="166">
        <f>IF(OR(AT$12=2,AT$12=3),Datu_ievade!$E$221*Datu_ievade!$E$224,0)</f>
        <v>0</v>
      </c>
      <c r="AU181" s="166">
        <f>IF(OR(AU$12=2,AU$12=3),Datu_ievade!$E$221*Datu_ievade!$E$224,0)</f>
        <v>0</v>
      </c>
      <c r="AV181" s="166">
        <f>IF(OR(AV$12=2,AV$12=3),Datu_ievade!$E$221*Datu_ievade!$E$224,0)</f>
        <v>0</v>
      </c>
      <c r="AW181" s="166">
        <f>IF(OR(AW$12=2,AW$12=3),Datu_ievade!$E$221*Datu_ievade!$E$224,0)</f>
        <v>0</v>
      </c>
      <c r="AX181" s="166">
        <f>IF(OR(AX$12=2,AX$12=3),Datu_ievade!$E$221*Datu_ievade!$E$224,0)</f>
        <v>0</v>
      </c>
      <c r="AY181" s="166">
        <f>IF(OR(AY$12=2,AY$12=3),Datu_ievade!$E$221*Datu_ievade!$E$224,0)</f>
        <v>0</v>
      </c>
      <c r="AZ181" s="166">
        <f>IF(OR(AZ$12=2,AZ$12=3),Datu_ievade!$E$221*Datu_ievade!$E$224,0)</f>
        <v>0</v>
      </c>
      <c r="BA181" s="166">
        <f>IF(OR(BA$12=2,BA$12=3),Datu_ievade!$E$221*Datu_ievade!$E$224,0)</f>
        <v>0</v>
      </c>
      <c r="BB181" s="166">
        <f>IF(OR(BB$12=2,BB$12=3),Datu_ievade!$E$221*Datu_ievade!$E$224,0)</f>
        <v>0</v>
      </c>
      <c r="BC181" s="166">
        <f>IF(OR(BC$12=2,BC$12=3),Datu_ievade!$E$221*Datu_ievade!$E$224,0)</f>
        <v>0</v>
      </c>
      <c r="BD181" s="166">
        <f>IF(OR(BD$12=2,BD$12=3),Datu_ievade!$E$221*Datu_ievade!$E$224,0)</f>
        <v>0</v>
      </c>
      <c r="BE181" s="166">
        <f>IF(OR(BE$12=2,BE$12=3),Datu_ievade!$E$221*Datu_ievade!$E$224,0)</f>
        <v>0</v>
      </c>
      <c r="BF181" s="166">
        <f>IF(OR(BF$12=2,BF$12=3),Datu_ievade!$E$221*Datu_ievade!$E$224,0)</f>
        <v>0</v>
      </c>
    </row>
    <row r="182" spans="4:58" s="155" customFormat="1">
      <c r="D182" s="162"/>
      <c r="E182" s="161" t="s">
        <v>918</v>
      </c>
      <c r="F182" s="165" t="s">
        <v>1</v>
      </c>
      <c r="I182" s="166">
        <f>IF(OR(I$12=2,I$12=3),Datu_ievade!$E$225*Datu_ievade!$E$222,0)</f>
        <v>0</v>
      </c>
      <c r="J182" s="166">
        <f>IF(OR(J$12=2,J$12=3),Datu_ievade!$E$225*Datu_ievade!$E$222,0)</f>
        <v>0</v>
      </c>
      <c r="K182" s="166">
        <f>IF(OR(K$12=2,K$12=3),Datu_ievade!$E$225*Datu_ievade!$E$222,0)</f>
        <v>0</v>
      </c>
      <c r="L182" s="166">
        <f>IF(OR(L$12=2,L$12=3),Datu_ievade!$E$225*Datu_ievade!$E$222,0)</f>
        <v>0</v>
      </c>
      <c r="M182" s="166">
        <f>IF(OR(M$12=2,M$12=3),Datu_ievade!$E$225*Datu_ievade!$E$222,0)</f>
        <v>0</v>
      </c>
      <c r="N182" s="166">
        <f>IF(OR(N$12=2,N$12=3),Datu_ievade!$E$225*Datu_ievade!$E$222,0)</f>
        <v>0</v>
      </c>
      <c r="O182" s="166">
        <f>IF(OR(O$12=2,O$12=3),Datu_ievade!$E$225*Datu_ievade!$E$222,0)</f>
        <v>0</v>
      </c>
      <c r="P182" s="166">
        <f>IF(OR(P$12=2,P$12=3),Datu_ievade!$E$225*Datu_ievade!$E$222,0)</f>
        <v>0</v>
      </c>
      <c r="Q182" s="166">
        <f>IF(OR(Q$12=2,Q$12=3),Datu_ievade!$E$225*Datu_ievade!$E$222,0)</f>
        <v>0</v>
      </c>
      <c r="R182" s="166">
        <f>IF(OR(R$12=2,R$12=3),Datu_ievade!$E$225*Datu_ievade!$E$222,0)</f>
        <v>0</v>
      </c>
      <c r="S182" s="166">
        <f>IF(OR(S$12=2,S$12=3),Datu_ievade!$E$225*Datu_ievade!$E$222,0)</f>
        <v>0</v>
      </c>
      <c r="T182" s="166">
        <f>IF(OR(T$12=2,T$12=3),Datu_ievade!$E$225*Datu_ievade!$E$222,0)</f>
        <v>0</v>
      </c>
      <c r="U182" s="166">
        <f>IF(OR(U$12=2,U$12=3),Datu_ievade!$E$225*Datu_ievade!$E$222,0)</f>
        <v>0</v>
      </c>
      <c r="V182" s="166">
        <f>IF(OR(V$12=2,V$12=3),Datu_ievade!$E$225*Datu_ievade!$E$222,0)</f>
        <v>0</v>
      </c>
      <c r="W182" s="166">
        <f>IF(OR(W$12=2,W$12=3),Datu_ievade!$E$225*Datu_ievade!$E$222,0)</f>
        <v>0</v>
      </c>
      <c r="X182" s="166">
        <f>IF(OR(X$12=2,X$12=3),Datu_ievade!$E$225*Datu_ievade!$E$222,0)</f>
        <v>0</v>
      </c>
      <c r="Y182" s="166">
        <f>IF(OR(Y$12=2,Y$12=3),Datu_ievade!$E$225*Datu_ievade!$E$222,0)</f>
        <v>0</v>
      </c>
      <c r="Z182" s="166">
        <f>IF(OR(Z$12=2,Z$12=3),Datu_ievade!$E$225*Datu_ievade!$E$222,0)</f>
        <v>0</v>
      </c>
      <c r="AA182" s="166">
        <f>IF(OR(AA$12=2,AA$12=3),Datu_ievade!$E$225*Datu_ievade!$E$222,0)</f>
        <v>0</v>
      </c>
      <c r="AB182" s="166">
        <f>IF(OR(AB$12=2,AB$12=3),Datu_ievade!$E$225*Datu_ievade!$E$222,0)</f>
        <v>0</v>
      </c>
      <c r="AC182" s="166">
        <f>IF(OR(AC$12=2,AC$12=3),Datu_ievade!$E$225*Datu_ievade!$E$222,0)</f>
        <v>0</v>
      </c>
      <c r="AD182" s="166">
        <f>IF(OR(AD$12=2,AD$12=3),Datu_ievade!$E$225*Datu_ievade!$E$222,0)</f>
        <v>0</v>
      </c>
      <c r="AE182" s="166">
        <f>IF(OR(AE$12=2,AE$12=3),Datu_ievade!$E$225*Datu_ievade!$E$222,0)</f>
        <v>0</v>
      </c>
      <c r="AF182" s="166">
        <f>IF(OR(AF$12=2,AF$12=3),Datu_ievade!$E$225*Datu_ievade!$E$222,0)</f>
        <v>0</v>
      </c>
      <c r="AG182" s="166">
        <f>IF(OR(AG$12=2,AG$12=3),Datu_ievade!$E$225*Datu_ievade!$E$222,0)</f>
        <v>0</v>
      </c>
      <c r="AH182" s="166">
        <f>IF(OR(AH$12=2,AH$12=3),Datu_ievade!$E$225*Datu_ievade!$E$222,0)</f>
        <v>0</v>
      </c>
      <c r="AI182" s="166">
        <f>IF(OR(AI$12=2,AI$12=3),Datu_ievade!$E$225*Datu_ievade!$E$222,0)</f>
        <v>0</v>
      </c>
      <c r="AJ182" s="166">
        <f>IF(OR(AJ$12=2,AJ$12=3),Datu_ievade!$E$225*Datu_ievade!$E$222,0)</f>
        <v>0</v>
      </c>
      <c r="AK182" s="166">
        <f>IF(OR(AK$12=2,AK$12=3),Datu_ievade!$E$225*Datu_ievade!$E$222,0)</f>
        <v>0</v>
      </c>
      <c r="AL182" s="166">
        <f>IF(OR(AL$12=2,AL$12=3),Datu_ievade!$E$225*Datu_ievade!$E$222,0)</f>
        <v>0</v>
      </c>
      <c r="AM182" s="166">
        <f>IF(OR(AM$12=2,AM$12=3),Datu_ievade!$E$225*Datu_ievade!$E$222,0)</f>
        <v>0</v>
      </c>
      <c r="AN182" s="166">
        <f>IF(OR(AN$12=2,AN$12=3),Datu_ievade!$E$225*Datu_ievade!$E$222,0)</f>
        <v>0</v>
      </c>
      <c r="AO182" s="166">
        <f>IF(OR(AO$12=2,AO$12=3),Datu_ievade!$E$225*Datu_ievade!$E$222,0)</f>
        <v>0</v>
      </c>
      <c r="AP182" s="166">
        <f>IF(OR(AP$12=2,AP$12=3),Datu_ievade!$E$225*Datu_ievade!$E$222,0)</f>
        <v>0</v>
      </c>
      <c r="AQ182" s="166">
        <f>IF(OR(AQ$12=2,AQ$12=3),Datu_ievade!$E$225*Datu_ievade!$E$222,0)</f>
        <v>0</v>
      </c>
      <c r="AR182" s="166">
        <f>IF(OR(AR$12=2,AR$12=3),Datu_ievade!$E$225*Datu_ievade!$E$222,0)</f>
        <v>0</v>
      </c>
      <c r="AS182" s="166">
        <f>IF(OR(AS$12=2,AS$12=3),Datu_ievade!$E$225*Datu_ievade!$E$222,0)</f>
        <v>0</v>
      </c>
      <c r="AT182" s="166">
        <f>IF(OR(AT$12=2,AT$12=3),Datu_ievade!$E$225*Datu_ievade!$E$222,0)</f>
        <v>0</v>
      </c>
      <c r="AU182" s="166">
        <f>IF(OR(AU$12=2,AU$12=3),Datu_ievade!$E$225*Datu_ievade!$E$222,0)</f>
        <v>0</v>
      </c>
      <c r="AV182" s="166">
        <f>IF(OR(AV$12=2,AV$12=3),Datu_ievade!$E$225*Datu_ievade!$E$222,0)</f>
        <v>0</v>
      </c>
      <c r="AW182" s="166">
        <f>IF(OR(AW$12=2,AW$12=3),Datu_ievade!$E$225*Datu_ievade!$E$222,0)</f>
        <v>0</v>
      </c>
      <c r="AX182" s="166">
        <f>IF(OR(AX$12=2,AX$12=3),Datu_ievade!$E$225*Datu_ievade!$E$222,0)</f>
        <v>0</v>
      </c>
      <c r="AY182" s="166">
        <f>IF(OR(AY$12=2,AY$12=3),Datu_ievade!$E$225*Datu_ievade!$E$222,0)</f>
        <v>0</v>
      </c>
      <c r="AZ182" s="166">
        <f>IF(OR(AZ$12=2,AZ$12=3),Datu_ievade!$E$225*Datu_ievade!$E$222,0)</f>
        <v>0</v>
      </c>
      <c r="BA182" s="166">
        <f>IF(OR(BA$12=2,BA$12=3),Datu_ievade!$E$225*Datu_ievade!$E$222,0)</f>
        <v>0</v>
      </c>
      <c r="BB182" s="166">
        <f>IF(OR(BB$12=2,BB$12=3),Datu_ievade!$E$225*Datu_ievade!$E$222,0)</f>
        <v>0</v>
      </c>
      <c r="BC182" s="166">
        <f>IF(OR(BC$12=2,BC$12=3),Datu_ievade!$E$225*Datu_ievade!$E$222,0)</f>
        <v>0</v>
      </c>
      <c r="BD182" s="166">
        <f>IF(OR(BD$12=2,BD$12=3),Datu_ievade!$E$225*Datu_ievade!$E$222,0)</f>
        <v>0</v>
      </c>
      <c r="BE182" s="166">
        <f>IF(OR(BE$12=2,BE$12=3),Datu_ievade!$E$225*Datu_ievade!$E$222,0)</f>
        <v>0</v>
      </c>
      <c r="BF182" s="166">
        <f>IF(OR(BF$12=2,BF$12=3),Datu_ievade!$E$225*Datu_ievade!$E$222,0)</f>
        <v>0</v>
      </c>
    </row>
    <row r="183" spans="4:58" s="155" customFormat="1">
      <c r="D183" s="162"/>
      <c r="E183" s="161"/>
      <c r="F183" s="157"/>
      <c r="I183" s="161"/>
      <c r="J183" s="161"/>
      <c r="K183" s="161"/>
      <c r="L183" s="161"/>
      <c r="M183" s="161"/>
      <c r="N183" s="161"/>
      <c r="O183" s="161"/>
      <c r="P183" s="161"/>
      <c r="Q183" s="161"/>
      <c r="R183" s="161"/>
      <c r="S183" s="161"/>
      <c r="T183" s="161"/>
      <c r="U183" s="161"/>
      <c r="V183" s="161"/>
      <c r="W183" s="161"/>
      <c r="X183" s="161"/>
      <c r="Y183" s="161"/>
      <c r="Z183" s="161"/>
      <c r="AA183" s="161"/>
      <c r="AB183" s="161"/>
      <c r="AC183" s="161"/>
      <c r="AD183" s="161"/>
      <c r="AE183" s="161"/>
      <c r="AF183" s="161"/>
      <c r="AG183" s="161"/>
      <c r="AH183" s="161"/>
      <c r="AI183" s="161"/>
      <c r="AJ183" s="161"/>
      <c r="AK183" s="161"/>
      <c r="AL183" s="161"/>
      <c r="AM183" s="161"/>
      <c r="AN183" s="161"/>
      <c r="AO183" s="161"/>
      <c r="AP183" s="161"/>
      <c r="AQ183" s="161"/>
      <c r="AR183" s="161"/>
      <c r="AS183" s="161"/>
      <c r="AT183" s="161"/>
      <c r="AU183" s="161"/>
      <c r="AV183" s="161"/>
      <c r="AW183" s="161"/>
      <c r="AX183" s="161"/>
      <c r="AY183" s="161"/>
      <c r="AZ183" s="161"/>
      <c r="BA183" s="161"/>
      <c r="BB183" s="161"/>
      <c r="BC183" s="161"/>
      <c r="BD183" s="161"/>
      <c r="BE183" s="161"/>
      <c r="BF183" s="161"/>
    </row>
    <row r="184" spans="4:58" s="155" customFormat="1">
      <c r="D184" s="162"/>
      <c r="E184" s="224" t="s">
        <v>920</v>
      </c>
      <c r="F184" s="157"/>
      <c r="I184" s="90">
        <f t="shared" ref="I184:AN184" si="471">SUM(I181:I183)</f>
        <v>0</v>
      </c>
      <c r="J184" s="90">
        <f t="shared" si="471"/>
        <v>0</v>
      </c>
      <c r="K184" s="90">
        <f t="shared" si="471"/>
        <v>0</v>
      </c>
      <c r="L184" s="90">
        <f t="shared" si="471"/>
        <v>0</v>
      </c>
      <c r="M184" s="90">
        <f t="shared" si="471"/>
        <v>0</v>
      </c>
      <c r="N184" s="90">
        <f t="shared" si="471"/>
        <v>0</v>
      </c>
      <c r="O184" s="90">
        <f t="shared" si="471"/>
        <v>0</v>
      </c>
      <c r="P184" s="90">
        <f t="shared" si="471"/>
        <v>0</v>
      </c>
      <c r="Q184" s="90">
        <f t="shared" si="471"/>
        <v>0</v>
      </c>
      <c r="R184" s="90">
        <f t="shared" si="471"/>
        <v>0</v>
      </c>
      <c r="S184" s="90">
        <f t="shared" si="471"/>
        <v>0</v>
      </c>
      <c r="T184" s="90">
        <f t="shared" si="471"/>
        <v>0</v>
      </c>
      <c r="U184" s="90">
        <f t="shared" si="471"/>
        <v>0</v>
      </c>
      <c r="V184" s="90">
        <f t="shared" si="471"/>
        <v>0</v>
      </c>
      <c r="W184" s="90">
        <f t="shared" si="471"/>
        <v>0</v>
      </c>
      <c r="X184" s="90">
        <f t="shared" si="471"/>
        <v>0</v>
      </c>
      <c r="Y184" s="90">
        <f t="shared" si="471"/>
        <v>0</v>
      </c>
      <c r="Z184" s="90">
        <f t="shared" si="471"/>
        <v>0</v>
      </c>
      <c r="AA184" s="90">
        <f t="shared" si="471"/>
        <v>0</v>
      </c>
      <c r="AB184" s="90">
        <f t="shared" si="471"/>
        <v>0</v>
      </c>
      <c r="AC184" s="90">
        <f t="shared" si="471"/>
        <v>0</v>
      </c>
      <c r="AD184" s="90">
        <f t="shared" si="471"/>
        <v>0</v>
      </c>
      <c r="AE184" s="90">
        <f t="shared" si="471"/>
        <v>0</v>
      </c>
      <c r="AF184" s="90">
        <f t="shared" si="471"/>
        <v>0</v>
      </c>
      <c r="AG184" s="90">
        <f t="shared" si="471"/>
        <v>0</v>
      </c>
      <c r="AH184" s="90">
        <f t="shared" si="471"/>
        <v>0</v>
      </c>
      <c r="AI184" s="90">
        <f t="shared" si="471"/>
        <v>0</v>
      </c>
      <c r="AJ184" s="90">
        <f t="shared" si="471"/>
        <v>0</v>
      </c>
      <c r="AK184" s="90">
        <f t="shared" si="471"/>
        <v>0</v>
      </c>
      <c r="AL184" s="90">
        <f t="shared" si="471"/>
        <v>0</v>
      </c>
      <c r="AM184" s="90">
        <f t="shared" si="471"/>
        <v>0</v>
      </c>
      <c r="AN184" s="90">
        <f t="shared" si="471"/>
        <v>0</v>
      </c>
      <c r="AO184" s="90">
        <f t="shared" ref="AO184:BF184" si="472">SUM(AO181:AO183)</f>
        <v>0</v>
      </c>
      <c r="AP184" s="90">
        <f t="shared" si="472"/>
        <v>0</v>
      </c>
      <c r="AQ184" s="90">
        <f t="shared" si="472"/>
        <v>0</v>
      </c>
      <c r="AR184" s="90">
        <f t="shared" si="472"/>
        <v>0</v>
      </c>
      <c r="AS184" s="90">
        <f t="shared" si="472"/>
        <v>0</v>
      </c>
      <c r="AT184" s="90">
        <f t="shared" si="472"/>
        <v>0</v>
      </c>
      <c r="AU184" s="90">
        <f t="shared" si="472"/>
        <v>0</v>
      </c>
      <c r="AV184" s="90">
        <f t="shared" si="472"/>
        <v>0</v>
      </c>
      <c r="AW184" s="90">
        <f t="shared" si="472"/>
        <v>0</v>
      </c>
      <c r="AX184" s="90">
        <f t="shared" si="472"/>
        <v>0</v>
      </c>
      <c r="AY184" s="90">
        <f t="shared" si="472"/>
        <v>0</v>
      </c>
      <c r="AZ184" s="90">
        <f t="shared" si="472"/>
        <v>0</v>
      </c>
      <c r="BA184" s="90">
        <f t="shared" si="472"/>
        <v>0</v>
      </c>
      <c r="BB184" s="90">
        <f t="shared" si="472"/>
        <v>0</v>
      </c>
      <c r="BC184" s="90">
        <f t="shared" si="472"/>
        <v>0</v>
      </c>
      <c r="BD184" s="90">
        <f t="shared" si="472"/>
        <v>0</v>
      </c>
      <c r="BE184" s="90">
        <f t="shared" si="472"/>
        <v>0</v>
      </c>
      <c r="BF184" s="90">
        <f t="shared" si="472"/>
        <v>0</v>
      </c>
    </row>
    <row r="185" spans="4:58" s="161" customFormat="1">
      <c r="D185" s="162"/>
      <c r="E185" s="162" t="s">
        <v>919</v>
      </c>
      <c r="F185" s="165"/>
      <c r="I185" s="90">
        <f t="shared" ref="I185:AN185" si="473">I184*I8</f>
        <v>0</v>
      </c>
      <c r="J185" s="90">
        <f t="shared" si="473"/>
        <v>0</v>
      </c>
      <c r="K185" s="90">
        <f t="shared" si="473"/>
        <v>0</v>
      </c>
      <c r="L185" s="90">
        <f t="shared" si="473"/>
        <v>0</v>
      </c>
      <c r="M185" s="90">
        <f t="shared" si="473"/>
        <v>0</v>
      </c>
      <c r="N185" s="90">
        <f t="shared" si="473"/>
        <v>0</v>
      </c>
      <c r="O185" s="90">
        <f t="shared" si="473"/>
        <v>0</v>
      </c>
      <c r="P185" s="90">
        <f t="shared" si="473"/>
        <v>0</v>
      </c>
      <c r="Q185" s="90">
        <f t="shared" si="473"/>
        <v>0</v>
      </c>
      <c r="R185" s="90">
        <f t="shared" si="473"/>
        <v>0</v>
      </c>
      <c r="S185" s="90">
        <f t="shared" si="473"/>
        <v>0</v>
      </c>
      <c r="T185" s="90">
        <f t="shared" si="473"/>
        <v>0</v>
      </c>
      <c r="U185" s="90">
        <f t="shared" si="473"/>
        <v>0</v>
      </c>
      <c r="V185" s="90">
        <f t="shared" si="473"/>
        <v>0</v>
      </c>
      <c r="W185" s="90">
        <f t="shared" si="473"/>
        <v>0</v>
      </c>
      <c r="X185" s="90">
        <f t="shared" si="473"/>
        <v>0</v>
      </c>
      <c r="Y185" s="90">
        <f t="shared" si="473"/>
        <v>0</v>
      </c>
      <c r="Z185" s="90">
        <f t="shared" si="473"/>
        <v>0</v>
      </c>
      <c r="AA185" s="90">
        <f t="shared" si="473"/>
        <v>0</v>
      </c>
      <c r="AB185" s="90">
        <f t="shared" si="473"/>
        <v>0</v>
      </c>
      <c r="AC185" s="90">
        <f t="shared" si="473"/>
        <v>0</v>
      </c>
      <c r="AD185" s="90">
        <f t="shared" si="473"/>
        <v>0</v>
      </c>
      <c r="AE185" s="90">
        <f t="shared" si="473"/>
        <v>0</v>
      </c>
      <c r="AF185" s="90">
        <f t="shared" si="473"/>
        <v>0</v>
      </c>
      <c r="AG185" s="90">
        <f t="shared" si="473"/>
        <v>0</v>
      </c>
      <c r="AH185" s="90">
        <f t="shared" si="473"/>
        <v>0</v>
      </c>
      <c r="AI185" s="90">
        <f t="shared" si="473"/>
        <v>0</v>
      </c>
      <c r="AJ185" s="90">
        <f t="shared" si="473"/>
        <v>0</v>
      </c>
      <c r="AK185" s="90">
        <f t="shared" si="473"/>
        <v>0</v>
      </c>
      <c r="AL185" s="90">
        <f t="shared" si="473"/>
        <v>0</v>
      </c>
      <c r="AM185" s="90">
        <f t="shared" si="473"/>
        <v>0</v>
      </c>
      <c r="AN185" s="90">
        <f t="shared" si="473"/>
        <v>0</v>
      </c>
      <c r="AO185" s="90">
        <f t="shared" ref="AO185:BF185" si="474">AO184*AO8</f>
        <v>0</v>
      </c>
      <c r="AP185" s="90">
        <f t="shared" si="474"/>
        <v>0</v>
      </c>
      <c r="AQ185" s="90">
        <f t="shared" si="474"/>
        <v>0</v>
      </c>
      <c r="AR185" s="90">
        <f t="shared" si="474"/>
        <v>0</v>
      </c>
      <c r="AS185" s="90">
        <f t="shared" si="474"/>
        <v>0</v>
      </c>
      <c r="AT185" s="90">
        <f t="shared" si="474"/>
        <v>0</v>
      </c>
      <c r="AU185" s="90">
        <f t="shared" si="474"/>
        <v>0</v>
      </c>
      <c r="AV185" s="90">
        <f t="shared" si="474"/>
        <v>0</v>
      </c>
      <c r="AW185" s="90">
        <f t="shared" si="474"/>
        <v>0</v>
      </c>
      <c r="AX185" s="90">
        <f t="shared" si="474"/>
        <v>0</v>
      </c>
      <c r="AY185" s="90">
        <f t="shared" si="474"/>
        <v>0</v>
      </c>
      <c r="AZ185" s="90">
        <f t="shared" si="474"/>
        <v>0</v>
      </c>
      <c r="BA185" s="90">
        <f t="shared" si="474"/>
        <v>0</v>
      </c>
      <c r="BB185" s="90">
        <f t="shared" si="474"/>
        <v>0</v>
      </c>
      <c r="BC185" s="90">
        <f t="shared" si="474"/>
        <v>0</v>
      </c>
      <c r="BD185" s="90">
        <f t="shared" si="474"/>
        <v>0</v>
      </c>
      <c r="BE185" s="90">
        <f t="shared" si="474"/>
        <v>0</v>
      </c>
      <c r="BF185" s="90">
        <f t="shared" si="474"/>
        <v>0</v>
      </c>
    </row>
    <row r="186" spans="4:58" s="155" customFormat="1">
      <c r="D186" s="162"/>
      <c r="F186" s="157"/>
      <c r="I186" s="161"/>
      <c r="J186" s="161"/>
      <c r="K186" s="161"/>
      <c r="L186" s="161"/>
      <c r="M186" s="161"/>
      <c r="N186" s="161"/>
      <c r="O186" s="161"/>
      <c r="P186" s="161"/>
      <c r="Q186" s="161"/>
      <c r="R186" s="161"/>
      <c r="S186" s="161"/>
      <c r="T186" s="161"/>
      <c r="U186" s="161"/>
      <c r="V186" s="161"/>
      <c r="W186" s="161"/>
      <c r="X186" s="161"/>
      <c r="Y186" s="161"/>
      <c r="Z186" s="161"/>
      <c r="AA186" s="161"/>
      <c r="AB186" s="161"/>
      <c r="AC186" s="161"/>
      <c r="AD186" s="161"/>
      <c r="AE186" s="161"/>
      <c r="AF186" s="161"/>
      <c r="AG186" s="161"/>
      <c r="AH186" s="161"/>
      <c r="AI186" s="161"/>
      <c r="AJ186" s="161"/>
      <c r="AK186" s="161"/>
      <c r="AL186" s="161"/>
      <c r="AM186" s="161"/>
      <c r="AN186" s="161"/>
      <c r="AO186" s="161"/>
      <c r="AP186" s="161"/>
      <c r="AQ186" s="161"/>
      <c r="AR186" s="161"/>
      <c r="AS186" s="161"/>
      <c r="AT186" s="161"/>
      <c r="AU186" s="161"/>
      <c r="AV186" s="161"/>
      <c r="AW186" s="161"/>
      <c r="AX186" s="161"/>
      <c r="AY186" s="161"/>
      <c r="AZ186" s="161"/>
      <c r="BA186" s="161"/>
      <c r="BB186" s="161"/>
      <c r="BC186" s="161"/>
      <c r="BD186" s="161"/>
      <c r="BE186" s="161"/>
      <c r="BF186" s="161"/>
    </row>
    <row r="187" spans="4:58" s="161" customFormat="1">
      <c r="D187" s="162" t="str">
        <f>Datu_ievade!$A$227</f>
        <v>IP starpsavienojumu iekārtas</v>
      </c>
      <c r="E187" s="162"/>
      <c r="F187" s="165"/>
      <c r="I187" s="162"/>
      <c r="J187" s="162"/>
      <c r="K187" s="162"/>
      <c r="L187" s="162"/>
      <c r="M187" s="162"/>
      <c r="N187" s="162"/>
      <c r="O187" s="162"/>
      <c r="P187" s="162"/>
      <c r="Q187" s="162"/>
      <c r="R187" s="162"/>
      <c r="S187" s="162"/>
      <c r="T187" s="162"/>
      <c r="U187" s="162"/>
      <c r="V187" s="162"/>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c r="AT187" s="162"/>
      <c r="AU187" s="162"/>
      <c r="AV187" s="162"/>
      <c r="AW187" s="162"/>
      <c r="AX187" s="162"/>
      <c r="AY187" s="162"/>
      <c r="AZ187" s="162"/>
      <c r="BA187" s="162"/>
      <c r="BB187" s="162"/>
      <c r="BC187" s="162"/>
      <c r="BD187" s="162"/>
      <c r="BE187" s="162"/>
      <c r="BF187" s="162"/>
    </row>
    <row r="188" spans="4:58" s="161" customFormat="1">
      <c r="D188" s="162"/>
      <c r="E188" s="161" t="s">
        <v>921</v>
      </c>
      <c r="F188" s="165" t="s">
        <v>1</v>
      </c>
      <c r="I188" s="166" t="e">
        <f>Datu_ievade!$E$228*Iekārtu_mērogošana!$D$161</f>
        <v>#DIV/0!</v>
      </c>
      <c r="J188" s="166" t="e">
        <f>Datu_ievade!$E$228*Iekārtu_mērogošana!$D$161</f>
        <v>#DIV/0!</v>
      </c>
      <c r="K188" s="166" t="e">
        <f>Datu_ievade!$E$228*Iekārtu_mērogošana!$D$161</f>
        <v>#DIV/0!</v>
      </c>
      <c r="L188" s="166" t="e">
        <f>Datu_ievade!$E$228*Iekārtu_mērogošana!$D$161</f>
        <v>#DIV/0!</v>
      </c>
      <c r="M188" s="166" t="e">
        <f>Datu_ievade!$E$228*Iekārtu_mērogošana!$D$161</f>
        <v>#DIV/0!</v>
      </c>
      <c r="N188" s="166" t="e">
        <f>Datu_ievade!$E$228*Iekārtu_mērogošana!$D$161</f>
        <v>#DIV/0!</v>
      </c>
      <c r="O188" s="166" t="e">
        <f>Datu_ievade!$E$228*Iekārtu_mērogošana!$D$161</f>
        <v>#DIV/0!</v>
      </c>
      <c r="P188" s="166" t="e">
        <f>Datu_ievade!$E$228*Iekārtu_mērogošana!$D$161</f>
        <v>#DIV/0!</v>
      </c>
      <c r="Q188" s="166" t="e">
        <f>Datu_ievade!$E$228*Iekārtu_mērogošana!$D$161</f>
        <v>#DIV/0!</v>
      </c>
      <c r="R188" s="166" t="e">
        <f>Datu_ievade!$E$228*Iekārtu_mērogošana!$D$161</f>
        <v>#DIV/0!</v>
      </c>
      <c r="S188" s="166" t="e">
        <f>Datu_ievade!$E$228*Iekārtu_mērogošana!$D$161</f>
        <v>#DIV/0!</v>
      </c>
      <c r="T188" s="166" t="e">
        <f>Datu_ievade!$E$228*Iekārtu_mērogošana!$D$161</f>
        <v>#DIV/0!</v>
      </c>
      <c r="U188" s="166" t="e">
        <f>Datu_ievade!$E$228*Iekārtu_mērogošana!$D$161</f>
        <v>#DIV/0!</v>
      </c>
      <c r="V188" s="166" t="e">
        <f>Datu_ievade!$E$228*Iekārtu_mērogošana!$D$161</f>
        <v>#DIV/0!</v>
      </c>
      <c r="W188" s="166" t="e">
        <f>Datu_ievade!$E$228*Iekārtu_mērogošana!$D$161</f>
        <v>#DIV/0!</v>
      </c>
      <c r="X188" s="166" t="e">
        <f>Datu_ievade!$E$228*Iekārtu_mērogošana!$D$161</f>
        <v>#DIV/0!</v>
      </c>
      <c r="Y188" s="166" t="e">
        <f>Datu_ievade!$E$228*Iekārtu_mērogošana!$D$161</f>
        <v>#DIV/0!</v>
      </c>
      <c r="Z188" s="166" t="e">
        <f>Datu_ievade!$E$228*Iekārtu_mērogošana!$D$161</f>
        <v>#DIV/0!</v>
      </c>
      <c r="AA188" s="166" t="e">
        <f>Datu_ievade!$E$228*Iekārtu_mērogošana!$D$161</f>
        <v>#DIV/0!</v>
      </c>
      <c r="AB188" s="166" t="e">
        <f>Datu_ievade!$E$228*Iekārtu_mērogošana!$D$161</f>
        <v>#DIV/0!</v>
      </c>
      <c r="AC188" s="166" t="e">
        <f>Datu_ievade!$E$228*Iekārtu_mērogošana!$D$161</f>
        <v>#DIV/0!</v>
      </c>
      <c r="AD188" s="166" t="e">
        <f>Datu_ievade!$E$228*Iekārtu_mērogošana!$D$161</f>
        <v>#DIV/0!</v>
      </c>
      <c r="AE188" s="166" t="e">
        <f>Datu_ievade!$E$228*Iekārtu_mērogošana!$D$161</f>
        <v>#DIV/0!</v>
      </c>
      <c r="AF188" s="166" t="e">
        <f>Datu_ievade!$E$228*Iekārtu_mērogošana!$D$161</f>
        <v>#DIV/0!</v>
      </c>
      <c r="AG188" s="166" t="e">
        <f>Datu_ievade!$E$228*Iekārtu_mērogošana!$D$161</f>
        <v>#DIV/0!</v>
      </c>
      <c r="AH188" s="166" t="e">
        <f>Datu_ievade!$E$228*Iekārtu_mērogošana!$D$161</f>
        <v>#DIV/0!</v>
      </c>
      <c r="AI188" s="166" t="e">
        <f>Datu_ievade!$E$228*Iekārtu_mērogošana!$D$161</f>
        <v>#DIV/0!</v>
      </c>
      <c r="AJ188" s="166" t="e">
        <f>Datu_ievade!$E$228*Iekārtu_mērogošana!$D$161</f>
        <v>#DIV/0!</v>
      </c>
      <c r="AK188" s="166" t="e">
        <f>Datu_ievade!$E$228*Iekārtu_mērogošana!$D$161</f>
        <v>#DIV/0!</v>
      </c>
      <c r="AL188" s="166" t="e">
        <f>Datu_ievade!$E$228*Iekārtu_mērogošana!$D$161</f>
        <v>#DIV/0!</v>
      </c>
      <c r="AM188" s="166" t="e">
        <f>Datu_ievade!$E$228*Iekārtu_mērogošana!$D$161</f>
        <v>#DIV/0!</v>
      </c>
      <c r="AN188" s="166" t="e">
        <f>Datu_ievade!$E$228*Iekārtu_mērogošana!$D$161</f>
        <v>#DIV/0!</v>
      </c>
      <c r="AO188" s="166" t="e">
        <f>Datu_ievade!$E$228*Iekārtu_mērogošana!$D$161</f>
        <v>#DIV/0!</v>
      </c>
      <c r="AP188" s="166" t="e">
        <f>Datu_ievade!$E$228*Iekārtu_mērogošana!$D$161</f>
        <v>#DIV/0!</v>
      </c>
      <c r="AQ188" s="166" t="e">
        <f>Datu_ievade!$E$228*Iekārtu_mērogošana!$D$161</f>
        <v>#DIV/0!</v>
      </c>
      <c r="AR188" s="166" t="e">
        <f>Datu_ievade!$E$228*Iekārtu_mērogošana!$D$161</f>
        <v>#DIV/0!</v>
      </c>
      <c r="AS188" s="166" t="e">
        <f>Datu_ievade!$E$228*Iekārtu_mērogošana!$D$161</f>
        <v>#DIV/0!</v>
      </c>
      <c r="AT188" s="166" t="e">
        <f>Datu_ievade!$E$228*Iekārtu_mērogošana!$D$161</f>
        <v>#DIV/0!</v>
      </c>
      <c r="AU188" s="166" t="e">
        <f>Datu_ievade!$E$228*Iekārtu_mērogošana!$D$161</f>
        <v>#DIV/0!</v>
      </c>
      <c r="AV188" s="166" t="e">
        <f>Datu_ievade!$E$228*Iekārtu_mērogošana!$D$161</f>
        <v>#DIV/0!</v>
      </c>
      <c r="AW188" s="166" t="e">
        <f>Datu_ievade!$E$228*Iekārtu_mērogošana!$D$161</f>
        <v>#DIV/0!</v>
      </c>
      <c r="AX188" s="166" t="e">
        <f>Datu_ievade!$E$228*Iekārtu_mērogošana!$D$161</f>
        <v>#DIV/0!</v>
      </c>
      <c r="AY188" s="166" t="e">
        <f>Datu_ievade!$E$228*Iekārtu_mērogošana!$D$161</f>
        <v>#DIV/0!</v>
      </c>
      <c r="AZ188" s="166" t="e">
        <f>Datu_ievade!$E$228*Iekārtu_mērogošana!$D$161</f>
        <v>#DIV/0!</v>
      </c>
      <c r="BA188" s="166" t="e">
        <f>Datu_ievade!$E$228*Iekārtu_mērogošana!$D$161</f>
        <v>#DIV/0!</v>
      </c>
      <c r="BB188" s="166" t="e">
        <f>Datu_ievade!$E$228*Iekārtu_mērogošana!$D$161</f>
        <v>#DIV/0!</v>
      </c>
      <c r="BC188" s="166" t="e">
        <f>Datu_ievade!$E$228*Iekārtu_mērogošana!$D$161</f>
        <v>#DIV/0!</v>
      </c>
      <c r="BD188" s="166" t="e">
        <f>Datu_ievade!$E$228*Iekārtu_mērogošana!$D$161</f>
        <v>#DIV/0!</v>
      </c>
      <c r="BE188" s="166" t="e">
        <f>Datu_ievade!$E$228*Iekārtu_mērogošana!$D$161</f>
        <v>#DIV/0!</v>
      </c>
      <c r="BF188" s="166" t="e">
        <f>Datu_ievade!$E$228*Iekārtu_mērogošana!$D$161</f>
        <v>#DIV/0!</v>
      </c>
    </row>
    <row r="189" spans="4:58" s="161" customFormat="1">
      <c r="D189" s="162"/>
      <c r="E189" s="161" t="s">
        <v>886</v>
      </c>
      <c r="F189" s="165"/>
      <c r="I189" s="166">
        <f>IFERROR((I$9)/(1-(1/(1+I$9)^Datu_ievade!$E$262)),0)</f>
        <v>0</v>
      </c>
      <c r="J189" s="166">
        <f>IFERROR((J$9)/(1-(1/(1+J$9)^Datu_ievade!$E$262)),0)</f>
        <v>0</v>
      </c>
      <c r="K189" s="166">
        <f>IFERROR((K$9)/(1-(1/(1+K$9)^Datu_ievade!$E$262)),0)</f>
        <v>0</v>
      </c>
      <c r="L189" s="166">
        <f>IFERROR((L$9)/(1-(1/(1+L$9)^Datu_ievade!$E$262)),0)</f>
        <v>0</v>
      </c>
      <c r="M189" s="166">
        <f>IFERROR((M$9)/(1-(1/(1+M$9)^Datu_ievade!$E$262)),0)</f>
        <v>0</v>
      </c>
      <c r="N189" s="166">
        <f>IFERROR((N$9)/(1-(1/(1+N$9)^Datu_ievade!$E$262)),0)</f>
        <v>0</v>
      </c>
      <c r="O189" s="166">
        <f>IFERROR((O$9)/(1-(1/(1+O$9)^Datu_ievade!$E$262)),0)</f>
        <v>0</v>
      </c>
      <c r="P189" s="166">
        <f>IFERROR((P$9)/(1-(1/(1+P$9)^Datu_ievade!$E$262)),0)</f>
        <v>0</v>
      </c>
      <c r="Q189" s="166">
        <f>IFERROR((Q$9)/(1-(1/(1+Q$9)^Datu_ievade!$E$262)),0)</f>
        <v>0</v>
      </c>
      <c r="R189" s="166">
        <f>IFERROR((R$9)/(1-(1/(1+R$9)^Datu_ievade!$E$262)),0)</f>
        <v>0</v>
      </c>
      <c r="S189" s="166">
        <f>IFERROR((S$9)/(1-(1/(1+S$9)^Datu_ievade!$E$262)),0)</f>
        <v>0</v>
      </c>
      <c r="T189" s="166">
        <f>IFERROR((T$9)/(1-(1/(1+T$9)^Datu_ievade!$E$262)),0)</f>
        <v>0</v>
      </c>
      <c r="U189" s="166">
        <f>IFERROR((U$9)/(1-(1/(1+U$9)^Datu_ievade!$E$262)),0)</f>
        <v>0</v>
      </c>
      <c r="V189" s="166">
        <f>IFERROR((V$9)/(1-(1/(1+V$9)^Datu_ievade!$E$262)),0)</f>
        <v>0</v>
      </c>
      <c r="W189" s="166">
        <f>IFERROR((W$9)/(1-(1/(1+W$9)^Datu_ievade!$E$262)),0)</f>
        <v>0</v>
      </c>
      <c r="X189" s="166">
        <f>IFERROR((X$9)/(1-(1/(1+X$9)^Datu_ievade!$E$262)),0)</f>
        <v>0</v>
      </c>
      <c r="Y189" s="166">
        <f>IFERROR((Y$9)/(1-(1/(1+Y$9)^Datu_ievade!$E$262)),0)</f>
        <v>0</v>
      </c>
      <c r="Z189" s="166">
        <f>IFERROR((Z$9)/(1-(1/(1+Z$9)^Datu_ievade!$E$262)),0)</f>
        <v>0</v>
      </c>
      <c r="AA189" s="166">
        <f>IFERROR((AA$9)/(1-(1/(1+AA$9)^Datu_ievade!$E$262)),0)</f>
        <v>0</v>
      </c>
      <c r="AB189" s="166">
        <f>IFERROR((AB$9)/(1-(1/(1+AB$9)^Datu_ievade!$E$262)),0)</f>
        <v>0</v>
      </c>
      <c r="AC189" s="166">
        <f>IFERROR((AC$9)/(1-(1/(1+AC$9)^Datu_ievade!$E$262)),0)</f>
        <v>0</v>
      </c>
      <c r="AD189" s="166">
        <f>IFERROR((AD$9)/(1-(1/(1+AD$9)^Datu_ievade!$E$262)),0)</f>
        <v>0</v>
      </c>
      <c r="AE189" s="166">
        <f>IFERROR((AE$9)/(1-(1/(1+AE$9)^Datu_ievade!$E$262)),0)</f>
        <v>0</v>
      </c>
      <c r="AF189" s="166">
        <f>IFERROR((AF$9)/(1-(1/(1+AF$9)^Datu_ievade!$E$262)),0)</f>
        <v>0</v>
      </c>
      <c r="AG189" s="166">
        <f>IFERROR((AG$9)/(1-(1/(1+AG$9)^Datu_ievade!$E$262)),0)</f>
        <v>0</v>
      </c>
      <c r="AH189" s="166">
        <f>IFERROR((AH$9)/(1-(1/(1+AH$9)^Datu_ievade!$E$262)),0)</f>
        <v>0</v>
      </c>
      <c r="AI189" s="166">
        <f>IFERROR((AI$9)/(1-(1/(1+AI$9)^Datu_ievade!$E$262)),0)</f>
        <v>0</v>
      </c>
      <c r="AJ189" s="166">
        <f>IFERROR((AJ$9)/(1-(1/(1+AJ$9)^Datu_ievade!$E$262)),0)</f>
        <v>0</v>
      </c>
      <c r="AK189" s="166">
        <f>IFERROR((AK$9)/(1-(1/(1+AK$9)^Datu_ievade!$E$262)),0)</f>
        <v>0</v>
      </c>
      <c r="AL189" s="166">
        <f>IFERROR((AL$9)/(1-(1/(1+AL$9)^Datu_ievade!$E$262)),0)</f>
        <v>0</v>
      </c>
      <c r="AM189" s="166">
        <f>IFERROR((AM$9)/(1-(1/(1+AM$9)^Datu_ievade!$E$262)),0)</f>
        <v>0</v>
      </c>
      <c r="AN189" s="166">
        <f>IFERROR((AN$9)/(1-(1/(1+AN$9)^Datu_ievade!$E$262)),0)</f>
        <v>0</v>
      </c>
      <c r="AO189" s="166">
        <f>IFERROR((AO$9)/(1-(1/(1+AO$9)^Datu_ievade!$E$262)),0)</f>
        <v>0</v>
      </c>
      <c r="AP189" s="166">
        <f>IFERROR((AP$9)/(1-(1/(1+AP$9)^Datu_ievade!$E$262)),0)</f>
        <v>0</v>
      </c>
      <c r="AQ189" s="166">
        <f>IFERROR((AQ$9)/(1-(1/(1+AQ$9)^Datu_ievade!$E$262)),0)</f>
        <v>0</v>
      </c>
      <c r="AR189" s="166">
        <f>IFERROR((AR$9)/(1-(1/(1+AR$9)^Datu_ievade!$E$262)),0)</f>
        <v>0</v>
      </c>
      <c r="AS189" s="166">
        <f>IFERROR((AS$9)/(1-(1/(1+AS$9)^Datu_ievade!$E$262)),0)</f>
        <v>0</v>
      </c>
      <c r="AT189" s="166">
        <f>IFERROR((AT$9)/(1-(1/(1+AT$9)^Datu_ievade!$E$262)),0)</f>
        <v>0</v>
      </c>
      <c r="AU189" s="166">
        <f>IFERROR((AU$9)/(1-(1/(1+AU$9)^Datu_ievade!$E$262)),0)</f>
        <v>0</v>
      </c>
      <c r="AV189" s="166">
        <f>IFERROR((AV$9)/(1-(1/(1+AV$9)^Datu_ievade!$E$262)),0)</f>
        <v>0</v>
      </c>
      <c r="AW189" s="166">
        <f>IFERROR((AW$9)/(1-(1/(1+AW$9)^Datu_ievade!$E$262)),0)</f>
        <v>0</v>
      </c>
      <c r="AX189" s="166">
        <f>IFERROR((AX$9)/(1-(1/(1+AX$9)^Datu_ievade!$E$262)),0)</f>
        <v>0</v>
      </c>
      <c r="AY189" s="166">
        <f>IFERROR((AY$9)/(1-(1/(1+AY$9)^Datu_ievade!$E$262)),0)</f>
        <v>0</v>
      </c>
      <c r="AZ189" s="166">
        <f>IFERROR((AZ$9)/(1-(1/(1+AZ$9)^Datu_ievade!$E$262)),0)</f>
        <v>0</v>
      </c>
      <c r="BA189" s="166">
        <f>IFERROR((BA$9)/(1-(1/(1+BA$9)^Datu_ievade!$E$262)),0)</f>
        <v>0</v>
      </c>
      <c r="BB189" s="166">
        <f>IFERROR((BB$9)/(1-(1/(1+BB$9)^Datu_ievade!$E$262)),0)</f>
        <v>0</v>
      </c>
      <c r="BC189" s="166">
        <f>IFERROR((BC$9)/(1-(1/(1+BC$9)^Datu_ievade!$E$262)),0)</f>
        <v>0</v>
      </c>
      <c r="BD189" s="166">
        <f>IFERROR((BD$9)/(1-(1/(1+BD$9)^Datu_ievade!$E$262)),0)</f>
        <v>0</v>
      </c>
      <c r="BE189" s="166">
        <f>IFERROR((BE$9)/(1-(1/(1+BE$9)^Datu_ievade!$E$262)),0)</f>
        <v>0</v>
      </c>
      <c r="BF189" s="166">
        <f>IFERROR((BF$9)/(1-(1/(1+BF$9)^Datu_ievade!$E$262)),0)</f>
        <v>0</v>
      </c>
    </row>
    <row r="190" spans="4:58" s="161" customFormat="1">
      <c r="D190" s="162"/>
      <c r="E190" s="162" t="s">
        <v>922</v>
      </c>
      <c r="F190" s="165" t="s">
        <v>1</v>
      </c>
      <c r="I190" s="90" t="e">
        <f>I189*I188</f>
        <v>#DIV/0!</v>
      </c>
      <c r="J190" s="90" t="e">
        <f>J189*J188</f>
        <v>#DIV/0!</v>
      </c>
      <c r="K190" s="90" t="e">
        <f t="shared" ref="K190:BF190" si="475">K189*K188</f>
        <v>#DIV/0!</v>
      </c>
      <c r="L190" s="90" t="e">
        <f t="shared" si="475"/>
        <v>#DIV/0!</v>
      </c>
      <c r="M190" s="90" t="e">
        <f t="shared" si="475"/>
        <v>#DIV/0!</v>
      </c>
      <c r="N190" s="90" t="e">
        <f t="shared" si="475"/>
        <v>#DIV/0!</v>
      </c>
      <c r="O190" s="90" t="e">
        <f t="shared" si="475"/>
        <v>#DIV/0!</v>
      </c>
      <c r="P190" s="90" t="e">
        <f t="shared" si="475"/>
        <v>#DIV/0!</v>
      </c>
      <c r="Q190" s="90" t="e">
        <f t="shared" si="475"/>
        <v>#DIV/0!</v>
      </c>
      <c r="R190" s="90" t="e">
        <f t="shared" si="475"/>
        <v>#DIV/0!</v>
      </c>
      <c r="S190" s="90" t="e">
        <f t="shared" si="475"/>
        <v>#DIV/0!</v>
      </c>
      <c r="T190" s="90" t="e">
        <f t="shared" si="475"/>
        <v>#DIV/0!</v>
      </c>
      <c r="U190" s="90" t="e">
        <f t="shared" si="475"/>
        <v>#DIV/0!</v>
      </c>
      <c r="V190" s="90" t="e">
        <f t="shared" si="475"/>
        <v>#DIV/0!</v>
      </c>
      <c r="W190" s="90" t="e">
        <f t="shared" si="475"/>
        <v>#DIV/0!</v>
      </c>
      <c r="X190" s="90" t="e">
        <f t="shared" si="475"/>
        <v>#DIV/0!</v>
      </c>
      <c r="Y190" s="90" t="e">
        <f t="shared" si="475"/>
        <v>#DIV/0!</v>
      </c>
      <c r="Z190" s="90" t="e">
        <f t="shared" si="475"/>
        <v>#DIV/0!</v>
      </c>
      <c r="AA190" s="90" t="e">
        <f t="shared" si="475"/>
        <v>#DIV/0!</v>
      </c>
      <c r="AB190" s="90" t="e">
        <f t="shared" si="475"/>
        <v>#DIV/0!</v>
      </c>
      <c r="AC190" s="90" t="e">
        <f t="shared" si="475"/>
        <v>#DIV/0!</v>
      </c>
      <c r="AD190" s="90" t="e">
        <f t="shared" si="475"/>
        <v>#DIV/0!</v>
      </c>
      <c r="AE190" s="90" t="e">
        <f t="shared" si="475"/>
        <v>#DIV/0!</v>
      </c>
      <c r="AF190" s="90" t="e">
        <f t="shared" si="475"/>
        <v>#DIV/0!</v>
      </c>
      <c r="AG190" s="90" t="e">
        <f t="shared" si="475"/>
        <v>#DIV/0!</v>
      </c>
      <c r="AH190" s="90" t="e">
        <f t="shared" si="475"/>
        <v>#DIV/0!</v>
      </c>
      <c r="AI190" s="90" t="e">
        <f t="shared" si="475"/>
        <v>#DIV/0!</v>
      </c>
      <c r="AJ190" s="90" t="e">
        <f t="shared" si="475"/>
        <v>#DIV/0!</v>
      </c>
      <c r="AK190" s="90" t="e">
        <f t="shared" si="475"/>
        <v>#DIV/0!</v>
      </c>
      <c r="AL190" s="90" t="e">
        <f t="shared" si="475"/>
        <v>#DIV/0!</v>
      </c>
      <c r="AM190" s="90" t="e">
        <f t="shared" si="475"/>
        <v>#DIV/0!</v>
      </c>
      <c r="AN190" s="90" t="e">
        <f t="shared" si="475"/>
        <v>#DIV/0!</v>
      </c>
      <c r="AO190" s="90" t="e">
        <f t="shared" si="475"/>
        <v>#DIV/0!</v>
      </c>
      <c r="AP190" s="90" t="e">
        <f t="shared" si="475"/>
        <v>#DIV/0!</v>
      </c>
      <c r="AQ190" s="90" t="e">
        <f t="shared" si="475"/>
        <v>#DIV/0!</v>
      </c>
      <c r="AR190" s="90" t="e">
        <f t="shared" si="475"/>
        <v>#DIV/0!</v>
      </c>
      <c r="AS190" s="90" t="e">
        <f t="shared" si="475"/>
        <v>#DIV/0!</v>
      </c>
      <c r="AT190" s="90" t="e">
        <f t="shared" si="475"/>
        <v>#DIV/0!</v>
      </c>
      <c r="AU190" s="90" t="e">
        <f t="shared" si="475"/>
        <v>#DIV/0!</v>
      </c>
      <c r="AV190" s="90" t="e">
        <f t="shared" si="475"/>
        <v>#DIV/0!</v>
      </c>
      <c r="AW190" s="90" t="e">
        <f t="shared" si="475"/>
        <v>#DIV/0!</v>
      </c>
      <c r="AX190" s="90" t="e">
        <f t="shared" si="475"/>
        <v>#DIV/0!</v>
      </c>
      <c r="AY190" s="90" t="e">
        <f t="shared" si="475"/>
        <v>#DIV/0!</v>
      </c>
      <c r="AZ190" s="90" t="e">
        <f t="shared" si="475"/>
        <v>#DIV/0!</v>
      </c>
      <c r="BA190" s="90" t="e">
        <f t="shared" si="475"/>
        <v>#DIV/0!</v>
      </c>
      <c r="BB190" s="90" t="e">
        <f t="shared" si="475"/>
        <v>#DIV/0!</v>
      </c>
      <c r="BC190" s="90" t="e">
        <f t="shared" si="475"/>
        <v>#DIV/0!</v>
      </c>
      <c r="BD190" s="90" t="e">
        <f t="shared" si="475"/>
        <v>#DIV/0!</v>
      </c>
      <c r="BE190" s="90" t="e">
        <f t="shared" si="475"/>
        <v>#DIV/0!</v>
      </c>
      <c r="BF190" s="90" t="e">
        <f t="shared" si="475"/>
        <v>#DIV/0!</v>
      </c>
    </row>
    <row r="191" spans="4:58" s="161" customFormat="1">
      <c r="D191" s="162"/>
      <c r="E191" s="162" t="s">
        <v>923</v>
      </c>
      <c r="F191" s="165"/>
      <c r="I191" s="166" t="e">
        <f>IF($E$1=Saraksti!$C$6,I190*Iekārtu_mērogošana!D$25,IF($E$1=Saraksti!$C$7,I190*Iekārtu_mērogošana!D$40,""))</f>
        <v>#DIV/0!</v>
      </c>
      <c r="J191" s="166" t="e">
        <f>IF($E$1=Saraksti!$C$6,J190*Iekārtu_mērogošana!E$25,IF($E$1=Saraksti!$C$7,J190*Iekārtu_mērogošana!E$40,""))</f>
        <v>#DIV/0!</v>
      </c>
      <c r="K191" s="166" t="e">
        <f>IF($E$1=Saraksti!$C$6,K190*Iekārtu_mērogošana!F$25,IF($E$1=Saraksti!$C$7,K190*Iekārtu_mērogošana!F$40,""))</f>
        <v>#DIV/0!</v>
      </c>
      <c r="L191" s="166" t="e">
        <f>IF($E$1=Saraksti!$C$6,L190*Iekārtu_mērogošana!G$25,IF($E$1=Saraksti!$C$7,L190*Iekārtu_mērogošana!G$40,""))</f>
        <v>#DIV/0!</v>
      </c>
      <c r="M191" s="166" t="e">
        <f>IF($E$1=Saraksti!$C$6,M190*Iekārtu_mērogošana!H$25,IF($E$1=Saraksti!$C$7,M190*Iekārtu_mērogošana!H$40,""))</f>
        <v>#DIV/0!</v>
      </c>
      <c r="N191" s="166" t="e">
        <f>IF($E$1=Saraksti!$C$6,N190*Iekārtu_mērogošana!I$25,IF($E$1=Saraksti!$C$7,N190*Iekārtu_mērogošana!I$40,""))</f>
        <v>#DIV/0!</v>
      </c>
      <c r="O191" s="166" t="e">
        <f>IF($E$1=Saraksti!$C$6,O190*Iekārtu_mērogošana!J$25,IF($E$1=Saraksti!$C$7,O190*Iekārtu_mērogošana!J$40,""))</f>
        <v>#DIV/0!</v>
      </c>
      <c r="P191" s="166" t="e">
        <f>IF($E$1=Saraksti!$C$6,P190*Iekārtu_mērogošana!K$25,IF($E$1=Saraksti!$C$7,P190*Iekārtu_mērogošana!K$40,""))</f>
        <v>#DIV/0!</v>
      </c>
      <c r="Q191" s="166" t="e">
        <f>IF($E$1=Saraksti!$C$6,Q190*Iekārtu_mērogošana!L$25,IF($E$1=Saraksti!$C$7,Q190*Iekārtu_mērogošana!L$40,""))</f>
        <v>#DIV/0!</v>
      </c>
      <c r="R191" s="166" t="e">
        <f>IF($E$1=Saraksti!$C$6,R190*Iekārtu_mērogošana!M$25,IF($E$1=Saraksti!$C$7,R190*Iekārtu_mērogošana!M$40,""))</f>
        <v>#DIV/0!</v>
      </c>
      <c r="S191" s="166" t="e">
        <f>IF($E$1=Saraksti!$C$6,S190*Iekārtu_mērogošana!N$25,IF($E$1=Saraksti!$C$7,S190*Iekārtu_mērogošana!N$40,""))</f>
        <v>#DIV/0!</v>
      </c>
      <c r="T191" s="166" t="e">
        <f>IF($E$1=Saraksti!$C$6,T190*Iekārtu_mērogošana!O$25,IF($E$1=Saraksti!$C$7,T190*Iekārtu_mērogošana!O$40,""))</f>
        <v>#DIV/0!</v>
      </c>
      <c r="U191" s="166" t="e">
        <f>IF($E$1=Saraksti!$C$6,U190*Iekārtu_mērogošana!P$25,IF($E$1=Saraksti!$C$7,U190*Iekārtu_mērogošana!P$40,""))</f>
        <v>#DIV/0!</v>
      </c>
      <c r="V191" s="166" t="e">
        <f>IF($E$1=Saraksti!$C$6,V190*Iekārtu_mērogošana!Q$25,IF($E$1=Saraksti!$C$7,V190*Iekārtu_mērogošana!Q$40,""))</f>
        <v>#DIV/0!</v>
      </c>
      <c r="W191" s="166" t="e">
        <f>IF($E$1=Saraksti!$C$6,W190*Iekārtu_mērogošana!R$25,IF($E$1=Saraksti!$C$7,W190*Iekārtu_mērogošana!R$40,""))</f>
        <v>#DIV/0!</v>
      </c>
      <c r="X191" s="166" t="e">
        <f>IF($E$1=Saraksti!$C$6,X190*Iekārtu_mērogošana!S$25,IF($E$1=Saraksti!$C$7,X190*Iekārtu_mērogošana!S$40,""))</f>
        <v>#DIV/0!</v>
      </c>
      <c r="Y191" s="166" t="e">
        <f>IF($E$1=Saraksti!$C$6,Y190*Iekārtu_mērogošana!T$25,IF($E$1=Saraksti!$C$7,Y190*Iekārtu_mērogošana!T$40,""))</f>
        <v>#DIV/0!</v>
      </c>
      <c r="Z191" s="166" t="e">
        <f>IF($E$1=Saraksti!$C$6,Z190*Iekārtu_mērogošana!U$25,IF($E$1=Saraksti!$C$7,Z190*Iekārtu_mērogošana!U$40,""))</f>
        <v>#DIV/0!</v>
      </c>
      <c r="AA191" s="166" t="e">
        <f>IF($E$1=Saraksti!$C$6,AA190*Iekārtu_mērogošana!V$25,IF($E$1=Saraksti!$C$7,AA190*Iekārtu_mērogošana!V$40,""))</f>
        <v>#DIV/0!</v>
      </c>
      <c r="AB191" s="166" t="e">
        <f>IF($E$1=Saraksti!$C$6,AB190*Iekārtu_mērogošana!W$25,IF($E$1=Saraksti!$C$7,AB190*Iekārtu_mērogošana!W$40,""))</f>
        <v>#DIV/0!</v>
      </c>
      <c r="AC191" s="166" t="e">
        <f>IF($E$1=Saraksti!$C$6,AC190*Iekārtu_mērogošana!X$25,IF($E$1=Saraksti!$C$7,AC190*Iekārtu_mērogošana!X$40,""))</f>
        <v>#DIV/0!</v>
      </c>
      <c r="AD191" s="166" t="e">
        <f>IF($E$1=Saraksti!$C$6,AD190*Iekārtu_mērogošana!Y$25,IF($E$1=Saraksti!$C$7,AD190*Iekārtu_mērogošana!Y$40,""))</f>
        <v>#DIV/0!</v>
      </c>
      <c r="AE191" s="166" t="e">
        <f>IF($E$1=Saraksti!$C$6,AE190*Iekārtu_mērogošana!Z$25,IF($E$1=Saraksti!$C$7,AE190*Iekārtu_mērogošana!Z$40,""))</f>
        <v>#DIV/0!</v>
      </c>
      <c r="AF191" s="166" t="e">
        <f>IF($E$1=Saraksti!$C$6,AF190*Iekārtu_mērogošana!AA$25,IF($E$1=Saraksti!$C$7,AF190*Iekārtu_mērogošana!AA$40,""))</f>
        <v>#DIV/0!</v>
      </c>
      <c r="AG191" s="166" t="e">
        <f>IF($E$1=Saraksti!$C$6,AG190*Iekārtu_mērogošana!AB$25,IF($E$1=Saraksti!$C$7,AG190*Iekārtu_mērogošana!AB$40,""))</f>
        <v>#DIV/0!</v>
      </c>
      <c r="AH191" s="166" t="e">
        <f>IF($E$1=Saraksti!$C$6,AH190*Iekārtu_mērogošana!AC$25,IF($E$1=Saraksti!$C$7,AH190*Iekārtu_mērogošana!AC$40,""))</f>
        <v>#DIV/0!</v>
      </c>
      <c r="AI191" s="166" t="e">
        <f>IF($E$1=Saraksti!$C$6,AI190*Iekārtu_mērogošana!AD$25,IF($E$1=Saraksti!$C$7,AI190*Iekārtu_mērogošana!AD$40,""))</f>
        <v>#DIV/0!</v>
      </c>
      <c r="AJ191" s="166" t="e">
        <f>IF($E$1=Saraksti!$C$6,AJ190*Iekārtu_mērogošana!AE$25,IF($E$1=Saraksti!$C$7,AJ190*Iekārtu_mērogošana!AE$40,""))</f>
        <v>#DIV/0!</v>
      </c>
      <c r="AK191" s="166" t="e">
        <f>IF($E$1=Saraksti!$C$6,AK190*Iekārtu_mērogošana!AF$25,IF($E$1=Saraksti!$C$7,AK190*Iekārtu_mērogošana!AF$40,""))</f>
        <v>#DIV/0!</v>
      </c>
      <c r="AL191" s="166" t="e">
        <f>IF($E$1=Saraksti!$C$6,AL190*Iekārtu_mērogošana!AG$25,IF($E$1=Saraksti!$C$7,AL190*Iekārtu_mērogošana!AG$40,""))</f>
        <v>#DIV/0!</v>
      </c>
      <c r="AM191" s="166" t="e">
        <f>IF($E$1=Saraksti!$C$6,AM190*Iekārtu_mērogošana!AH$25,IF($E$1=Saraksti!$C$7,AM190*Iekārtu_mērogošana!AH$40,""))</f>
        <v>#DIV/0!</v>
      </c>
      <c r="AN191" s="166" t="e">
        <f>IF($E$1=Saraksti!$C$6,AN190*Iekārtu_mērogošana!AI$25,IF($E$1=Saraksti!$C$7,AN190*Iekārtu_mērogošana!AI$40,""))</f>
        <v>#DIV/0!</v>
      </c>
      <c r="AO191" s="166" t="e">
        <f>IF($E$1=Saraksti!$C$6,AO190*Iekārtu_mērogošana!AJ$25,IF($E$1=Saraksti!$C$7,AO190*Iekārtu_mērogošana!AJ$40,""))</f>
        <v>#DIV/0!</v>
      </c>
      <c r="AP191" s="166" t="e">
        <f>IF($E$1=Saraksti!$C$6,AP190*Iekārtu_mērogošana!AK$25,IF($E$1=Saraksti!$C$7,AP190*Iekārtu_mērogošana!AK$40,""))</f>
        <v>#DIV/0!</v>
      </c>
      <c r="AQ191" s="166" t="e">
        <f>IF($E$1=Saraksti!$C$6,AQ190*Iekārtu_mērogošana!AL$25,IF($E$1=Saraksti!$C$7,AQ190*Iekārtu_mērogošana!AL$40,""))</f>
        <v>#DIV/0!</v>
      </c>
      <c r="AR191" s="166" t="e">
        <f>IF($E$1=Saraksti!$C$6,AR190*Iekārtu_mērogošana!AM$25,IF($E$1=Saraksti!$C$7,AR190*Iekārtu_mērogošana!AM$40,""))</f>
        <v>#DIV/0!</v>
      </c>
      <c r="AS191" s="166" t="e">
        <f>IF($E$1=Saraksti!$C$6,AS190*Iekārtu_mērogošana!AN$25,IF($E$1=Saraksti!$C$7,AS190*Iekārtu_mērogošana!AN$40,""))</f>
        <v>#DIV/0!</v>
      </c>
      <c r="AT191" s="166" t="e">
        <f>IF($E$1=Saraksti!$C$6,AT190*Iekārtu_mērogošana!AO$25,IF($E$1=Saraksti!$C$7,AT190*Iekārtu_mērogošana!AO$40,""))</f>
        <v>#DIV/0!</v>
      </c>
      <c r="AU191" s="166" t="e">
        <f>IF($E$1=Saraksti!$C$6,AU190*Iekārtu_mērogošana!AP$25,IF($E$1=Saraksti!$C$7,AU190*Iekārtu_mērogošana!AP$40,""))</f>
        <v>#DIV/0!</v>
      </c>
      <c r="AV191" s="166" t="e">
        <f>IF($E$1=Saraksti!$C$6,AV190*Iekārtu_mērogošana!AQ$25,IF($E$1=Saraksti!$C$7,AV190*Iekārtu_mērogošana!AQ$40,""))</f>
        <v>#DIV/0!</v>
      </c>
      <c r="AW191" s="166" t="e">
        <f>IF($E$1=Saraksti!$C$6,AW190*Iekārtu_mērogošana!AR$25,IF($E$1=Saraksti!$C$7,AW190*Iekārtu_mērogošana!AR$40,""))</f>
        <v>#DIV/0!</v>
      </c>
      <c r="AX191" s="166" t="e">
        <f>IF($E$1=Saraksti!$C$6,AX190*Iekārtu_mērogošana!AS$25,IF($E$1=Saraksti!$C$7,AX190*Iekārtu_mērogošana!AS$40,""))</f>
        <v>#DIV/0!</v>
      </c>
      <c r="AY191" s="166" t="e">
        <f>IF($E$1=Saraksti!$C$6,AY190*Iekārtu_mērogošana!AT$25,IF($E$1=Saraksti!$C$7,AY190*Iekārtu_mērogošana!AT$40,""))</f>
        <v>#DIV/0!</v>
      </c>
      <c r="AZ191" s="166" t="e">
        <f>IF($E$1=Saraksti!$C$6,AZ190*Iekārtu_mērogošana!AU$25,IF($E$1=Saraksti!$C$7,AZ190*Iekārtu_mērogošana!AU$40,""))</f>
        <v>#DIV/0!</v>
      </c>
      <c r="BA191" s="166" t="e">
        <f>IF($E$1=Saraksti!$C$6,BA190*Iekārtu_mērogošana!AV$25,IF($E$1=Saraksti!$C$7,BA190*Iekārtu_mērogošana!AV$40,""))</f>
        <v>#DIV/0!</v>
      </c>
      <c r="BB191" s="166" t="e">
        <f>IF($E$1=Saraksti!$C$6,BB190*Iekārtu_mērogošana!AW$25,IF($E$1=Saraksti!$C$7,BB190*Iekārtu_mērogošana!AW$40,""))</f>
        <v>#DIV/0!</v>
      </c>
      <c r="BC191" s="166" t="e">
        <f>IF($E$1=Saraksti!$C$6,BC190*Iekārtu_mērogošana!AX$25,IF($E$1=Saraksti!$C$7,BC190*Iekārtu_mērogošana!AX$40,""))</f>
        <v>#DIV/0!</v>
      </c>
      <c r="BD191" s="166" t="e">
        <f>IF($E$1=Saraksti!$C$6,BD190*Iekārtu_mērogošana!AY$25,IF($E$1=Saraksti!$C$7,BD190*Iekārtu_mērogošana!AY$40,""))</f>
        <v>#DIV/0!</v>
      </c>
      <c r="BE191" s="166" t="e">
        <f>IF($E$1=Saraksti!$C$6,BE190*Iekārtu_mērogošana!AZ$25,IF($E$1=Saraksti!$C$7,BE190*Iekārtu_mērogošana!AZ$40,""))</f>
        <v>#DIV/0!</v>
      </c>
      <c r="BF191" s="166" t="e">
        <f>IF($E$1=Saraksti!$C$6,BF190*Iekārtu_mērogošana!BA$25,IF($E$1=Saraksti!$C$7,BF190*Iekārtu_mērogošana!BA$40,""))</f>
        <v>#DIV/0!</v>
      </c>
    </row>
    <row r="192" spans="4:58" s="161" customFormat="1">
      <c r="D192" s="162"/>
      <c r="E192" s="162" t="s">
        <v>924</v>
      </c>
      <c r="F192" s="165" t="s">
        <v>1</v>
      </c>
      <c r="I192" s="90" t="e">
        <f>I191/I$7</f>
        <v>#DIV/0!</v>
      </c>
      <c r="J192" s="90" t="e">
        <f t="shared" ref="J192" si="476">J191/J$7</f>
        <v>#DIV/0!</v>
      </c>
      <c r="K192" s="90" t="e">
        <f t="shared" ref="K192" si="477">K191/K$7</f>
        <v>#DIV/0!</v>
      </c>
      <c r="L192" s="90" t="e">
        <f t="shared" ref="L192" si="478">L191/L$7</f>
        <v>#DIV/0!</v>
      </c>
      <c r="M192" s="90" t="e">
        <f t="shared" ref="M192" si="479">M191/M$7</f>
        <v>#DIV/0!</v>
      </c>
      <c r="N192" s="90" t="e">
        <f t="shared" ref="N192" si="480">N191/N$7</f>
        <v>#DIV/0!</v>
      </c>
      <c r="O192" s="90" t="e">
        <f t="shared" ref="O192" si="481">O191/O$7</f>
        <v>#DIV/0!</v>
      </c>
      <c r="P192" s="90" t="e">
        <f t="shared" ref="P192" si="482">P191/P$7</f>
        <v>#DIV/0!</v>
      </c>
      <c r="Q192" s="90" t="e">
        <f t="shared" ref="Q192" si="483">Q191/Q$7</f>
        <v>#DIV/0!</v>
      </c>
      <c r="R192" s="90" t="e">
        <f t="shared" ref="R192" si="484">R191/R$7</f>
        <v>#DIV/0!</v>
      </c>
      <c r="S192" s="90" t="e">
        <f t="shared" ref="S192" si="485">S191/S$7</f>
        <v>#DIV/0!</v>
      </c>
      <c r="T192" s="90" t="e">
        <f t="shared" ref="T192" si="486">T191/T$7</f>
        <v>#DIV/0!</v>
      </c>
      <c r="U192" s="90" t="e">
        <f t="shared" ref="U192" si="487">U191/U$7</f>
        <v>#DIV/0!</v>
      </c>
      <c r="V192" s="90" t="e">
        <f t="shared" ref="V192" si="488">V191/V$7</f>
        <v>#DIV/0!</v>
      </c>
      <c r="W192" s="90" t="e">
        <f t="shared" ref="W192" si="489">W191/W$7</f>
        <v>#DIV/0!</v>
      </c>
      <c r="X192" s="90" t="e">
        <f t="shared" ref="X192" si="490">X191/X$7</f>
        <v>#DIV/0!</v>
      </c>
      <c r="Y192" s="90" t="e">
        <f t="shared" ref="Y192" si="491">Y191/Y$7</f>
        <v>#DIV/0!</v>
      </c>
      <c r="Z192" s="90" t="e">
        <f t="shared" ref="Z192" si="492">Z191/Z$7</f>
        <v>#DIV/0!</v>
      </c>
      <c r="AA192" s="90" t="e">
        <f t="shared" ref="AA192" si="493">AA191/AA$7</f>
        <v>#DIV/0!</v>
      </c>
      <c r="AB192" s="90" t="e">
        <f t="shared" ref="AB192" si="494">AB191/AB$7</f>
        <v>#DIV/0!</v>
      </c>
      <c r="AC192" s="90" t="e">
        <f t="shared" ref="AC192" si="495">AC191/AC$7</f>
        <v>#DIV/0!</v>
      </c>
      <c r="AD192" s="90" t="e">
        <f t="shared" ref="AD192" si="496">AD191/AD$7</f>
        <v>#DIV/0!</v>
      </c>
      <c r="AE192" s="90" t="e">
        <f t="shared" ref="AE192" si="497">AE191/AE$7</f>
        <v>#DIV/0!</v>
      </c>
      <c r="AF192" s="90" t="e">
        <f t="shared" ref="AF192" si="498">AF191/AF$7</f>
        <v>#DIV/0!</v>
      </c>
      <c r="AG192" s="90" t="e">
        <f t="shared" ref="AG192" si="499">AG191/AG$7</f>
        <v>#DIV/0!</v>
      </c>
      <c r="AH192" s="90" t="e">
        <f t="shared" ref="AH192" si="500">AH191/AH$7</f>
        <v>#DIV/0!</v>
      </c>
      <c r="AI192" s="90" t="e">
        <f t="shared" ref="AI192" si="501">AI191/AI$7</f>
        <v>#DIV/0!</v>
      </c>
      <c r="AJ192" s="90" t="e">
        <f t="shared" ref="AJ192" si="502">AJ191/AJ$7</f>
        <v>#DIV/0!</v>
      </c>
      <c r="AK192" s="90" t="e">
        <f t="shared" ref="AK192" si="503">AK191/AK$7</f>
        <v>#DIV/0!</v>
      </c>
      <c r="AL192" s="90" t="e">
        <f t="shared" ref="AL192" si="504">AL191/AL$7</f>
        <v>#DIV/0!</v>
      </c>
      <c r="AM192" s="90" t="e">
        <f t="shared" ref="AM192" si="505">AM191/AM$7</f>
        <v>#DIV/0!</v>
      </c>
      <c r="AN192" s="90" t="e">
        <f t="shared" ref="AN192" si="506">AN191/AN$7</f>
        <v>#DIV/0!</v>
      </c>
      <c r="AO192" s="90" t="e">
        <f t="shared" ref="AO192" si="507">AO191/AO$7</f>
        <v>#DIV/0!</v>
      </c>
      <c r="AP192" s="90" t="e">
        <f t="shared" ref="AP192" si="508">AP191/AP$7</f>
        <v>#DIV/0!</v>
      </c>
      <c r="AQ192" s="90" t="e">
        <f t="shared" ref="AQ192" si="509">AQ191/AQ$7</f>
        <v>#DIV/0!</v>
      </c>
      <c r="AR192" s="90" t="e">
        <f t="shared" ref="AR192" si="510">AR191/AR$7</f>
        <v>#DIV/0!</v>
      </c>
      <c r="AS192" s="90" t="e">
        <f t="shared" ref="AS192" si="511">AS191/AS$7</f>
        <v>#DIV/0!</v>
      </c>
      <c r="AT192" s="90" t="e">
        <f t="shared" ref="AT192" si="512">AT191/AT$7</f>
        <v>#DIV/0!</v>
      </c>
      <c r="AU192" s="90" t="e">
        <f t="shared" ref="AU192" si="513">AU191/AU$7</f>
        <v>#DIV/0!</v>
      </c>
      <c r="AV192" s="90" t="e">
        <f t="shared" ref="AV192" si="514">AV191/AV$7</f>
        <v>#DIV/0!</v>
      </c>
      <c r="AW192" s="90" t="e">
        <f t="shared" ref="AW192" si="515">AW191/AW$7</f>
        <v>#DIV/0!</v>
      </c>
      <c r="AX192" s="90" t="e">
        <f t="shared" ref="AX192" si="516">AX191/AX$7</f>
        <v>#DIV/0!</v>
      </c>
      <c r="AY192" s="90" t="e">
        <f t="shared" ref="AY192" si="517">AY191/AY$7</f>
        <v>#DIV/0!</v>
      </c>
      <c r="AZ192" s="90" t="e">
        <f t="shared" ref="AZ192" si="518">AZ191/AZ$7</f>
        <v>#DIV/0!</v>
      </c>
      <c r="BA192" s="90" t="e">
        <f t="shared" ref="BA192" si="519">BA191/BA$7</f>
        <v>#DIV/0!</v>
      </c>
      <c r="BB192" s="90" t="e">
        <f t="shared" ref="BB192" si="520">BB191/BB$7</f>
        <v>#DIV/0!</v>
      </c>
      <c r="BC192" s="90" t="e">
        <f t="shared" ref="BC192" si="521">BC191/BC$7</f>
        <v>#DIV/0!</v>
      </c>
      <c r="BD192" s="90" t="e">
        <f t="shared" ref="BD192" si="522">BD191/BD$7</f>
        <v>#DIV/0!</v>
      </c>
      <c r="BE192" s="90" t="e">
        <f t="shared" ref="BE192" si="523">BE191/BE$7</f>
        <v>#DIV/0!</v>
      </c>
      <c r="BF192" s="90" t="e">
        <f t="shared" ref="BF192" si="524">BF191/BF$7</f>
        <v>#DIV/0!</v>
      </c>
    </row>
    <row r="193" spans="4:58" s="161" customFormat="1">
      <c r="D193" s="162"/>
      <c r="E193" s="162"/>
      <c r="F193" s="181"/>
    </row>
    <row r="194" spans="4:58" s="161" customFormat="1">
      <c r="D194" s="162" t="s">
        <v>956</v>
      </c>
      <c r="E194" s="162"/>
      <c r="F194" s="181"/>
    </row>
    <row r="195" spans="4:58" s="161" customFormat="1">
      <c r="D195" s="162"/>
      <c r="E195" s="161" t="s">
        <v>925</v>
      </c>
      <c r="F195" s="181" t="s">
        <v>3</v>
      </c>
      <c r="G195" s="166">
        <f>SUMIF(Iekārtu_mērogošana!$D$26:$BA$26,1,Iekārtu_mērogošana!$D$23:$BA$23)+SUMIF(Iekārtu_mērogošana!$D$26:$BA$26,3,Iekārtu_mērogošana!$D$23:$BA$23)+SUMIF(Iekārtu_mērogošana!$D$42:$BA$42,1,Iekārtu_mērogošana!$D$38:$BA$38)+SUMIF(Iekārtu_mērogošana!$D$42:$BA$42,3,Iekārtu_mērogošana!$D$38:$BA$38)</f>
        <v>0</v>
      </c>
    </row>
    <row r="196" spans="4:58" s="161" customFormat="1">
      <c r="D196" s="162"/>
      <c r="E196" s="161" t="str">
        <f>Datu_ievade!$C$233</f>
        <v>Vienreizēja TV apraides licence</v>
      </c>
      <c r="F196" s="181" t="s">
        <v>1</v>
      </c>
      <c r="G196" s="159">
        <f>Datu_ievade!$E$233</f>
        <v>0</v>
      </c>
    </row>
    <row r="197" spans="4:58" s="240" customFormat="1">
      <c r="D197" s="224"/>
      <c r="E197" s="240" t="s">
        <v>926</v>
      </c>
      <c r="F197" s="245" t="s">
        <v>1</v>
      </c>
      <c r="G197" s="249"/>
      <c r="I197" s="230">
        <f t="shared" ref="I197:AN197" si="525">IF(OR(I$12=1,I$12=3),$G$196/$G$195,0)</f>
        <v>0</v>
      </c>
      <c r="J197" s="230">
        <f t="shared" si="525"/>
        <v>0</v>
      </c>
      <c r="K197" s="230">
        <f t="shared" si="525"/>
        <v>0</v>
      </c>
      <c r="L197" s="230">
        <f t="shared" si="525"/>
        <v>0</v>
      </c>
      <c r="M197" s="230">
        <f t="shared" si="525"/>
        <v>0</v>
      </c>
      <c r="N197" s="230">
        <f t="shared" si="525"/>
        <v>0</v>
      </c>
      <c r="O197" s="230">
        <f t="shared" si="525"/>
        <v>0</v>
      </c>
      <c r="P197" s="230">
        <f t="shared" si="525"/>
        <v>0</v>
      </c>
      <c r="Q197" s="230">
        <f t="shared" si="525"/>
        <v>0</v>
      </c>
      <c r="R197" s="230">
        <f t="shared" si="525"/>
        <v>0</v>
      </c>
      <c r="S197" s="230">
        <f t="shared" si="525"/>
        <v>0</v>
      </c>
      <c r="T197" s="230">
        <f t="shared" si="525"/>
        <v>0</v>
      </c>
      <c r="U197" s="230">
        <f t="shared" si="525"/>
        <v>0</v>
      </c>
      <c r="V197" s="230">
        <f t="shared" si="525"/>
        <v>0</v>
      </c>
      <c r="W197" s="230">
        <f t="shared" si="525"/>
        <v>0</v>
      </c>
      <c r="X197" s="230">
        <f t="shared" si="525"/>
        <v>0</v>
      </c>
      <c r="Y197" s="230">
        <f t="shared" si="525"/>
        <v>0</v>
      </c>
      <c r="Z197" s="230">
        <f t="shared" si="525"/>
        <v>0</v>
      </c>
      <c r="AA197" s="230">
        <f t="shared" si="525"/>
        <v>0</v>
      </c>
      <c r="AB197" s="230">
        <f t="shared" si="525"/>
        <v>0</v>
      </c>
      <c r="AC197" s="230">
        <f t="shared" si="525"/>
        <v>0</v>
      </c>
      <c r="AD197" s="230">
        <f t="shared" si="525"/>
        <v>0</v>
      </c>
      <c r="AE197" s="230">
        <f t="shared" si="525"/>
        <v>0</v>
      </c>
      <c r="AF197" s="230">
        <f t="shared" si="525"/>
        <v>0</v>
      </c>
      <c r="AG197" s="230">
        <f t="shared" si="525"/>
        <v>0</v>
      </c>
      <c r="AH197" s="230">
        <f t="shared" si="525"/>
        <v>0</v>
      </c>
      <c r="AI197" s="230">
        <f t="shared" si="525"/>
        <v>0</v>
      </c>
      <c r="AJ197" s="230">
        <f t="shared" si="525"/>
        <v>0</v>
      </c>
      <c r="AK197" s="230">
        <f t="shared" si="525"/>
        <v>0</v>
      </c>
      <c r="AL197" s="230">
        <f t="shared" si="525"/>
        <v>0</v>
      </c>
      <c r="AM197" s="230">
        <f t="shared" si="525"/>
        <v>0</v>
      </c>
      <c r="AN197" s="230">
        <f t="shared" si="525"/>
        <v>0</v>
      </c>
      <c r="AO197" s="230">
        <f t="shared" ref="AO197:BF197" si="526">IF(OR(AO$12=1,AO$12=3),$G$196/$G$195,0)</f>
        <v>0</v>
      </c>
      <c r="AP197" s="230">
        <f t="shared" si="526"/>
        <v>0</v>
      </c>
      <c r="AQ197" s="230">
        <f t="shared" si="526"/>
        <v>0</v>
      </c>
      <c r="AR197" s="230">
        <f t="shared" si="526"/>
        <v>0</v>
      </c>
      <c r="AS197" s="230">
        <f t="shared" si="526"/>
        <v>0</v>
      </c>
      <c r="AT197" s="230">
        <f t="shared" si="526"/>
        <v>0</v>
      </c>
      <c r="AU197" s="230">
        <f t="shared" si="526"/>
        <v>0</v>
      </c>
      <c r="AV197" s="230">
        <f t="shared" si="526"/>
        <v>0</v>
      </c>
      <c r="AW197" s="230">
        <f t="shared" si="526"/>
        <v>0</v>
      </c>
      <c r="AX197" s="230">
        <f t="shared" si="526"/>
        <v>0</v>
      </c>
      <c r="AY197" s="230">
        <f t="shared" si="526"/>
        <v>0</v>
      </c>
      <c r="AZ197" s="230">
        <f t="shared" si="526"/>
        <v>0</v>
      </c>
      <c r="BA197" s="230">
        <f t="shared" si="526"/>
        <v>0</v>
      </c>
      <c r="BB197" s="230">
        <f t="shared" si="526"/>
        <v>0</v>
      </c>
      <c r="BC197" s="230">
        <f t="shared" si="526"/>
        <v>0</v>
      </c>
      <c r="BD197" s="230">
        <f t="shared" si="526"/>
        <v>0</v>
      </c>
      <c r="BE197" s="230">
        <f t="shared" si="526"/>
        <v>0</v>
      </c>
      <c r="BF197" s="230">
        <f t="shared" si="526"/>
        <v>0</v>
      </c>
    </row>
    <row r="198" spans="4:58" s="240" customFormat="1">
      <c r="D198" s="224"/>
      <c r="E198" s="240" t="s">
        <v>927</v>
      </c>
      <c r="F198" s="245"/>
      <c r="I198" s="230">
        <f>IFERROR((I$9)/(1-(1/(1+I$9)^Datu_ievade!$E$234*12)),0)</f>
        <v>0</v>
      </c>
      <c r="J198" s="230">
        <f>IFERROR((J$9)/(1-(1/(1+J$9)^Datu_ievade!$E$234*12)),0)</f>
        <v>0</v>
      </c>
      <c r="K198" s="230">
        <f>IFERROR((K$9)/(1-(1/(1+K$9)^Datu_ievade!$E$234*12)),0)</f>
        <v>0</v>
      </c>
      <c r="L198" s="230">
        <f>IFERROR((L$9)/(1-(1/(1+L$9)^Datu_ievade!$E$234*12)),0)</f>
        <v>0</v>
      </c>
      <c r="M198" s="230">
        <f>IFERROR((M$9)/(1-(1/(1+M$9)^Datu_ievade!$E$234*12)),0)</f>
        <v>0</v>
      </c>
      <c r="N198" s="230">
        <f>IFERROR((N$9)/(1-(1/(1+N$9)^Datu_ievade!$E$234*12)),0)</f>
        <v>0</v>
      </c>
      <c r="O198" s="230">
        <f>IFERROR((O$9)/(1-(1/(1+O$9)^Datu_ievade!$E$234*12)),0)</f>
        <v>0</v>
      </c>
      <c r="P198" s="230">
        <f>IFERROR((P$9)/(1-(1/(1+P$9)^Datu_ievade!$E$234*12)),0)</f>
        <v>0</v>
      </c>
      <c r="Q198" s="230">
        <f>IFERROR((Q$9)/(1-(1/(1+Q$9)^Datu_ievade!$E$234*12)),0)</f>
        <v>0</v>
      </c>
      <c r="R198" s="230">
        <f>IFERROR((R$9)/(1-(1/(1+R$9)^Datu_ievade!$E$234*12)),0)</f>
        <v>0</v>
      </c>
      <c r="S198" s="230">
        <f>IFERROR((S$9)/(1-(1/(1+S$9)^Datu_ievade!$E$234*12)),0)</f>
        <v>0</v>
      </c>
      <c r="T198" s="230">
        <f>IFERROR((T$9)/(1-(1/(1+T$9)^Datu_ievade!$E$234*12)),0)</f>
        <v>0</v>
      </c>
      <c r="U198" s="230">
        <f>IFERROR((U$9)/(1-(1/(1+U$9)^Datu_ievade!$E$234*12)),0)</f>
        <v>0</v>
      </c>
      <c r="V198" s="230">
        <f>IFERROR((V$9)/(1-(1/(1+V$9)^Datu_ievade!$E$234*12)),0)</f>
        <v>0</v>
      </c>
      <c r="W198" s="230">
        <f>IFERROR((W$9)/(1-(1/(1+W$9)^Datu_ievade!$E$234*12)),0)</f>
        <v>0</v>
      </c>
      <c r="X198" s="230">
        <f>IFERROR((X$9)/(1-(1/(1+X$9)^Datu_ievade!$E$234*12)),0)</f>
        <v>0</v>
      </c>
      <c r="Y198" s="230">
        <f>IFERROR((Y$9)/(1-(1/(1+Y$9)^Datu_ievade!$E$234*12)),0)</f>
        <v>0</v>
      </c>
      <c r="Z198" s="230">
        <f>IFERROR((Z$9)/(1-(1/(1+Z$9)^Datu_ievade!$E$234*12)),0)</f>
        <v>0</v>
      </c>
      <c r="AA198" s="230">
        <f>IFERROR((AA$9)/(1-(1/(1+AA$9)^Datu_ievade!$E$234*12)),0)</f>
        <v>0</v>
      </c>
      <c r="AB198" s="230">
        <f>IFERROR((AB$9)/(1-(1/(1+AB$9)^Datu_ievade!$E$234*12)),0)</f>
        <v>0</v>
      </c>
      <c r="AC198" s="230">
        <f>IFERROR((AC$9)/(1-(1/(1+AC$9)^Datu_ievade!$E$234*12)),0)</f>
        <v>0</v>
      </c>
      <c r="AD198" s="230">
        <f>IFERROR((AD$9)/(1-(1/(1+AD$9)^Datu_ievade!$E$234*12)),0)</f>
        <v>0</v>
      </c>
      <c r="AE198" s="230">
        <f>IFERROR((AE$9)/(1-(1/(1+AE$9)^Datu_ievade!$E$234*12)),0)</f>
        <v>0</v>
      </c>
      <c r="AF198" s="230">
        <f>IFERROR((AF$9)/(1-(1/(1+AF$9)^Datu_ievade!$E$234*12)),0)</f>
        <v>0</v>
      </c>
      <c r="AG198" s="230">
        <f>IFERROR((AG$9)/(1-(1/(1+AG$9)^Datu_ievade!$E$234*12)),0)</f>
        <v>0</v>
      </c>
      <c r="AH198" s="230">
        <f>IFERROR((AH$9)/(1-(1/(1+AH$9)^Datu_ievade!$E$234*12)),0)</f>
        <v>0</v>
      </c>
      <c r="AI198" s="230">
        <f>IFERROR((AI$9)/(1-(1/(1+AI$9)^Datu_ievade!$E$234*12)),0)</f>
        <v>0</v>
      </c>
      <c r="AJ198" s="230">
        <f>IFERROR((AJ$9)/(1-(1/(1+AJ$9)^Datu_ievade!$E$234*12)),0)</f>
        <v>0</v>
      </c>
      <c r="AK198" s="230">
        <f>IFERROR((AK$9)/(1-(1/(1+AK$9)^Datu_ievade!$E$234*12)),0)</f>
        <v>0</v>
      </c>
      <c r="AL198" s="230">
        <f>IFERROR((AL$9)/(1-(1/(1+AL$9)^Datu_ievade!$E$234*12)),0)</f>
        <v>0</v>
      </c>
      <c r="AM198" s="230">
        <f>IFERROR((AM$9)/(1-(1/(1+AM$9)^Datu_ievade!$E$234*12)),0)</f>
        <v>0</v>
      </c>
      <c r="AN198" s="230">
        <f>IFERROR((AN$9)/(1-(1/(1+AN$9)^Datu_ievade!$E$234*12)),0)</f>
        <v>0</v>
      </c>
      <c r="AO198" s="230">
        <f>IFERROR((AO$9)/(1-(1/(1+AO$9)^Datu_ievade!$E$234*12)),0)</f>
        <v>0</v>
      </c>
      <c r="AP198" s="230">
        <f>IFERROR((AP$9)/(1-(1/(1+AP$9)^Datu_ievade!$E$234*12)),0)</f>
        <v>0</v>
      </c>
      <c r="AQ198" s="230">
        <f>IFERROR((AQ$9)/(1-(1/(1+AQ$9)^Datu_ievade!$E$234*12)),0)</f>
        <v>0</v>
      </c>
      <c r="AR198" s="230">
        <f>IFERROR((AR$9)/(1-(1/(1+AR$9)^Datu_ievade!$E$234*12)),0)</f>
        <v>0</v>
      </c>
      <c r="AS198" s="230">
        <f>IFERROR((AS$9)/(1-(1/(1+AS$9)^Datu_ievade!$E$234*12)),0)</f>
        <v>0</v>
      </c>
      <c r="AT198" s="230">
        <f>IFERROR((AT$9)/(1-(1/(1+AT$9)^Datu_ievade!$E$234*12)),0)</f>
        <v>0</v>
      </c>
      <c r="AU198" s="230">
        <f>IFERROR((AU$9)/(1-(1/(1+AU$9)^Datu_ievade!$E$234*12)),0)</f>
        <v>0</v>
      </c>
      <c r="AV198" s="230">
        <f>IFERROR((AV$9)/(1-(1/(1+AV$9)^Datu_ievade!$E$234*12)),0)</f>
        <v>0</v>
      </c>
      <c r="AW198" s="230">
        <f>IFERROR((AW$9)/(1-(1/(1+AW$9)^Datu_ievade!$E$234*12)),0)</f>
        <v>0</v>
      </c>
      <c r="AX198" s="230">
        <f>IFERROR((AX$9)/(1-(1/(1+AX$9)^Datu_ievade!$E$234*12)),0)</f>
        <v>0</v>
      </c>
      <c r="AY198" s="230">
        <f>IFERROR((AY$9)/(1-(1/(1+AY$9)^Datu_ievade!$E$234*12)),0)</f>
        <v>0</v>
      </c>
      <c r="AZ198" s="230">
        <f>IFERROR((AZ$9)/(1-(1/(1+AZ$9)^Datu_ievade!$E$234*12)),0)</f>
        <v>0</v>
      </c>
      <c r="BA198" s="230">
        <f>IFERROR((BA$9)/(1-(1/(1+BA$9)^Datu_ievade!$E$234*12)),0)</f>
        <v>0</v>
      </c>
      <c r="BB198" s="230">
        <f>IFERROR((BB$9)/(1-(1/(1+BB$9)^Datu_ievade!$E$234*12)),0)</f>
        <v>0</v>
      </c>
      <c r="BC198" s="230">
        <f>IFERROR((BC$9)/(1-(1/(1+BC$9)^Datu_ievade!$E$234*12)),0)</f>
        <v>0</v>
      </c>
      <c r="BD198" s="230">
        <f>IFERROR((BD$9)/(1-(1/(1+BD$9)^Datu_ievade!$E$234*12)),0)</f>
        <v>0</v>
      </c>
      <c r="BE198" s="230">
        <f>IFERROR((BE$9)/(1-(1/(1+BE$9)^Datu_ievade!$E$234*12)),0)</f>
        <v>0</v>
      </c>
      <c r="BF198" s="230">
        <f>IFERROR((BF$9)/(1-(1/(1+BF$9)^Datu_ievade!$E$234*12)),0)</f>
        <v>0</v>
      </c>
    </row>
    <row r="199" spans="4:58" s="162" customFormat="1">
      <c r="E199" s="162" t="s">
        <v>929</v>
      </c>
      <c r="F199" s="51" t="s">
        <v>1</v>
      </c>
      <c r="H199" s="249"/>
      <c r="I199" s="230">
        <f>I197*I198</f>
        <v>0</v>
      </c>
      <c r="J199" s="230">
        <f t="shared" ref="J199:BF199" si="527">J197*J198</f>
        <v>0</v>
      </c>
      <c r="K199" s="230">
        <f t="shared" si="527"/>
        <v>0</v>
      </c>
      <c r="L199" s="230">
        <f t="shared" si="527"/>
        <v>0</v>
      </c>
      <c r="M199" s="230">
        <f t="shared" si="527"/>
        <v>0</v>
      </c>
      <c r="N199" s="230">
        <f t="shared" si="527"/>
        <v>0</v>
      </c>
      <c r="O199" s="230">
        <f t="shared" si="527"/>
        <v>0</v>
      </c>
      <c r="P199" s="230">
        <f t="shared" si="527"/>
        <v>0</v>
      </c>
      <c r="Q199" s="230">
        <f t="shared" si="527"/>
        <v>0</v>
      </c>
      <c r="R199" s="230">
        <f t="shared" si="527"/>
        <v>0</v>
      </c>
      <c r="S199" s="230">
        <f t="shared" si="527"/>
        <v>0</v>
      </c>
      <c r="T199" s="230">
        <f t="shared" si="527"/>
        <v>0</v>
      </c>
      <c r="U199" s="230">
        <f t="shared" si="527"/>
        <v>0</v>
      </c>
      <c r="V199" s="230">
        <f t="shared" si="527"/>
        <v>0</v>
      </c>
      <c r="W199" s="230">
        <f t="shared" si="527"/>
        <v>0</v>
      </c>
      <c r="X199" s="230">
        <f t="shared" si="527"/>
        <v>0</v>
      </c>
      <c r="Y199" s="230">
        <f t="shared" si="527"/>
        <v>0</v>
      </c>
      <c r="Z199" s="230">
        <f t="shared" si="527"/>
        <v>0</v>
      </c>
      <c r="AA199" s="230">
        <f t="shared" si="527"/>
        <v>0</v>
      </c>
      <c r="AB199" s="230">
        <f t="shared" si="527"/>
        <v>0</v>
      </c>
      <c r="AC199" s="230">
        <f t="shared" si="527"/>
        <v>0</v>
      </c>
      <c r="AD199" s="230">
        <f t="shared" si="527"/>
        <v>0</v>
      </c>
      <c r="AE199" s="230">
        <f t="shared" si="527"/>
        <v>0</v>
      </c>
      <c r="AF199" s="230">
        <f t="shared" si="527"/>
        <v>0</v>
      </c>
      <c r="AG199" s="230">
        <f t="shared" si="527"/>
        <v>0</v>
      </c>
      <c r="AH199" s="230">
        <f t="shared" si="527"/>
        <v>0</v>
      </c>
      <c r="AI199" s="230">
        <f t="shared" si="527"/>
        <v>0</v>
      </c>
      <c r="AJ199" s="230">
        <f t="shared" si="527"/>
        <v>0</v>
      </c>
      <c r="AK199" s="230">
        <f t="shared" si="527"/>
        <v>0</v>
      </c>
      <c r="AL199" s="230">
        <f t="shared" si="527"/>
        <v>0</v>
      </c>
      <c r="AM199" s="230">
        <f t="shared" si="527"/>
        <v>0</v>
      </c>
      <c r="AN199" s="230">
        <f t="shared" si="527"/>
        <v>0</v>
      </c>
      <c r="AO199" s="230">
        <f t="shared" si="527"/>
        <v>0</v>
      </c>
      <c r="AP199" s="230">
        <f t="shared" si="527"/>
        <v>0</v>
      </c>
      <c r="AQ199" s="230">
        <f t="shared" si="527"/>
        <v>0</v>
      </c>
      <c r="AR199" s="230">
        <f t="shared" si="527"/>
        <v>0</v>
      </c>
      <c r="AS199" s="230">
        <f t="shared" si="527"/>
        <v>0</v>
      </c>
      <c r="AT199" s="230">
        <f t="shared" si="527"/>
        <v>0</v>
      </c>
      <c r="AU199" s="230">
        <f t="shared" si="527"/>
        <v>0</v>
      </c>
      <c r="AV199" s="230">
        <f t="shared" si="527"/>
        <v>0</v>
      </c>
      <c r="AW199" s="230">
        <f t="shared" si="527"/>
        <v>0</v>
      </c>
      <c r="AX199" s="230">
        <f t="shared" si="527"/>
        <v>0</v>
      </c>
      <c r="AY199" s="230">
        <f t="shared" si="527"/>
        <v>0</v>
      </c>
      <c r="AZ199" s="230">
        <f t="shared" si="527"/>
        <v>0</v>
      </c>
      <c r="BA199" s="230">
        <f t="shared" si="527"/>
        <v>0</v>
      </c>
      <c r="BB199" s="230">
        <f t="shared" si="527"/>
        <v>0</v>
      </c>
      <c r="BC199" s="230">
        <f t="shared" si="527"/>
        <v>0</v>
      </c>
      <c r="BD199" s="230">
        <f t="shared" si="527"/>
        <v>0</v>
      </c>
      <c r="BE199" s="230">
        <f t="shared" si="527"/>
        <v>0</v>
      </c>
      <c r="BF199" s="230">
        <f t="shared" si="527"/>
        <v>0</v>
      </c>
    </row>
    <row r="200" spans="4:58" s="224" customFormat="1">
      <c r="E200" s="3" t="s">
        <v>930</v>
      </c>
      <c r="F200" s="51" t="s">
        <v>1</v>
      </c>
      <c r="G200" s="159">
        <f>Datu_ievade!$E$231</f>
        <v>0</v>
      </c>
      <c r="H200" s="249"/>
      <c r="I200" s="249"/>
      <c r="J200" s="249"/>
      <c r="K200" s="249"/>
      <c r="L200" s="249"/>
      <c r="M200" s="249"/>
      <c r="N200" s="249"/>
      <c r="O200" s="249"/>
      <c r="P200" s="249"/>
      <c r="Q200" s="249"/>
      <c r="R200" s="249"/>
      <c r="S200" s="249"/>
      <c r="T200" s="249"/>
      <c r="U200" s="249"/>
      <c r="V200" s="249"/>
      <c r="W200" s="249"/>
      <c r="X200" s="249"/>
      <c r="Y200" s="249"/>
      <c r="Z200" s="249"/>
      <c r="AA200" s="249"/>
      <c r="AB200" s="249"/>
      <c r="AC200" s="249"/>
      <c r="AD200" s="249"/>
      <c r="AE200" s="249"/>
      <c r="AF200" s="249"/>
      <c r="AG200" s="249"/>
      <c r="AH200" s="249"/>
      <c r="AI200" s="249"/>
      <c r="AJ200" s="249"/>
      <c r="AK200" s="249"/>
      <c r="AL200" s="249"/>
      <c r="AM200" s="249"/>
      <c r="AN200" s="249"/>
      <c r="AO200" s="249"/>
      <c r="AP200" s="249"/>
      <c r="AQ200" s="249"/>
      <c r="AR200" s="249"/>
      <c r="AS200" s="249"/>
      <c r="AT200" s="249"/>
      <c r="AU200" s="249"/>
      <c r="AV200" s="249"/>
      <c r="AW200" s="249"/>
      <c r="AX200" s="249"/>
      <c r="AY200" s="249"/>
      <c r="AZ200" s="249"/>
      <c r="BA200" s="249"/>
      <c r="BB200" s="249"/>
      <c r="BC200" s="249"/>
      <c r="BD200" s="249"/>
      <c r="BE200" s="249"/>
      <c r="BF200" s="249"/>
    </row>
    <row r="201" spans="4:58" s="224" customFormat="1">
      <c r="E201" s="3" t="s">
        <v>959</v>
      </c>
      <c r="F201" s="245" t="s">
        <v>1</v>
      </c>
      <c r="H201" s="249"/>
      <c r="I201" s="230">
        <f t="shared" ref="I201:AN201" si="528">IF(OR(I$12=1,I$12=3),$G$200/$G$195,0)</f>
        <v>0</v>
      </c>
      <c r="J201" s="230">
        <f t="shared" si="528"/>
        <v>0</v>
      </c>
      <c r="K201" s="230">
        <f t="shared" si="528"/>
        <v>0</v>
      </c>
      <c r="L201" s="230">
        <f t="shared" si="528"/>
        <v>0</v>
      </c>
      <c r="M201" s="230">
        <f t="shared" si="528"/>
        <v>0</v>
      </c>
      <c r="N201" s="230">
        <f t="shared" si="528"/>
        <v>0</v>
      </c>
      <c r="O201" s="230">
        <f t="shared" si="528"/>
        <v>0</v>
      </c>
      <c r="P201" s="230">
        <f t="shared" si="528"/>
        <v>0</v>
      </c>
      <c r="Q201" s="230">
        <f t="shared" si="528"/>
        <v>0</v>
      </c>
      <c r="R201" s="230">
        <f t="shared" si="528"/>
        <v>0</v>
      </c>
      <c r="S201" s="230">
        <f t="shared" si="528"/>
        <v>0</v>
      </c>
      <c r="T201" s="230">
        <f t="shared" si="528"/>
        <v>0</v>
      </c>
      <c r="U201" s="230">
        <f t="shared" si="528"/>
        <v>0</v>
      </c>
      <c r="V201" s="230">
        <f t="shared" si="528"/>
        <v>0</v>
      </c>
      <c r="W201" s="230">
        <f t="shared" si="528"/>
        <v>0</v>
      </c>
      <c r="X201" s="230">
        <f t="shared" si="528"/>
        <v>0</v>
      </c>
      <c r="Y201" s="230">
        <f t="shared" si="528"/>
        <v>0</v>
      </c>
      <c r="Z201" s="230">
        <f t="shared" si="528"/>
        <v>0</v>
      </c>
      <c r="AA201" s="230">
        <f t="shared" si="528"/>
        <v>0</v>
      </c>
      <c r="AB201" s="230">
        <f t="shared" si="528"/>
        <v>0</v>
      </c>
      <c r="AC201" s="230">
        <f t="shared" si="528"/>
        <v>0</v>
      </c>
      <c r="AD201" s="230">
        <f t="shared" si="528"/>
        <v>0</v>
      </c>
      <c r="AE201" s="230">
        <f t="shared" si="528"/>
        <v>0</v>
      </c>
      <c r="AF201" s="230">
        <f t="shared" si="528"/>
        <v>0</v>
      </c>
      <c r="AG201" s="230">
        <f t="shared" si="528"/>
        <v>0</v>
      </c>
      <c r="AH201" s="230">
        <f t="shared" si="528"/>
        <v>0</v>
      </c>
      <c r="AI201" s="230">
        <f t="shared" si="528"/>
        <v>0</v>
      </c>
      <c r="AJ201" s="230">
        <f t="shared" si="528"/>
        <v>0</v>
      </c>
      <c r="AK201" s="230">
        <f t="shared" si="528"/>
        <v>0</v>
      </c>
      <c r="AL201" s="230">
        <f t="shared" si="528"/>
        <v>0</v>
      </c>
      <c r="AM201" s="230">
        <f t="shared" si="528"/>
        <v>0</v>
      </c>
      <c r="AN201" s="230">
        <f t="shared" si="528"/>
        <v>0</v>
      </c>
      <c r="AO201" s="230">
        <f t="shared" ref="AO201:BF201" si="529">IF(OR(AO$12=1,AO$12=3),$G$200/$G$195,0)</f>
        <v>0</v>
      </c>
      <c r="AP201" s="230">
        <f t="shared" si="529"/>
        <v>0</v>
      </c>
      <c r="AQ201" s="230">
        <f t="shared" si="529"/>
        <v>0</v>
      </c>
      <c r="AR201" s="230">
        <f t="shared" si="529"/>
        <v>0</v>
      </c>
      <c r="AS201" s="230">
        <f t="shared" si="529"/>
        <v>0</v>
      </c>
      <c r="AT201" s="230">
        <f t="shared" si="529"/>
        <v>0</v>
      </c>
      <c r="AU201" s="230">
        <f t="shared" si="529"/>
        <v>0</v>
      </c>
      <c r="AV201" s="230">
        <f t="shared" si="529"/>
        <v>0</v>
      </c>
      <c r="AW201" s="230">
        <f t="shared" si="529"/>
        <v>0</v>
      </c>
      <c r="AX201" s="230">
        <f t="shared" si="529"/>
        <v>0</v>
      </c>
      <c r="AY201" s="230">
        <f t="shared" si="529"/>
        <v>0</v>
      </c>
      <c r="AZ201" s="230">
        <f t="shared" si="529"/>
        <v>0</v>
      </c>
      <c r="BA201" s="230">
        <f t="shared" si="529"/>
        <v>0</v>
      </c>
      <c r="BB201" s="230">
        <f t="shared" si="529"/>
        <v>0</v>
      </c>
      <c r="BC201" s="230">
        <f t="shared" si="529"/>
        <v>0</v>
      </c>
      <c r="BD201" s="230">
        <f t="shared" si="529"/>
        <v>0</v>
      </c>
      <c r="BE201" s="230">
        <f t="shared" si="529"/>
        <v>0</v>
      </c>
      <c r="BF201" s="230">
        <f t="shared" si="529"/>
        <v>0</v>
      </c>
    </row>
    <row r="202" spans="4:58" s="224" customFormat="1">
      <c r="E202" s="240" t="s">
        <v>886</v>
      </c>
      <c r="F202" s="51"/>
      <c r="H202" s="249"/>
      <c r="I202" s="230">
        <f>IFERROR((I$9)/(1-(1/(1+I$9)^Datu_ievade!$E$262)),0)</f>
        <v>0</v>
      </c>
      <c r="J202" s="230">
        <f>IFERROR((J$9)/(1-(1/(1+J$9)^Datu_ievade!$E$262)),0)</f>
        <v>0</v>
      </c>
      <c r="K202" s="230">
        <f>IFERROR((K$9)/(1-(1/(1+K$9)^Datu_ievade!$E$262)),0)</f>
        <v>0</v>
      </c>
      <c r="L202" s="230">
        <f>IFERROR((L$9)/(1-(1/(1+L$9)^Datu_ievade!$E$262)),0)</f>
        <v>0</v>
      </c>
      <c r="M202" s="230">
        <f>IFERROR((M$9)/(1-(1/(1+M$9)^Datu_ievade!$E$262)),0)</f>
        <v>0</v>
      </c>
      <c r="N202" s="230">
        <f>IFERROR((N$9)/(1-(1/(1+N$9)^Datu_ievade!$E$262)),0)</f>
        <v>0</v>
      </c>
      <c r="O202" s="230">
        <f>IFERROR((O$9)/(1-(1/(1+O$9)^Datu_ievade!$E$262)),0)</f>
        <v>0</v>
      </c>
      <c r="P202" s="230">
        <f>IFERROR((P$9)/(1-(1/(1+P$9)^Datu_ievade!$E$262)),0)</f>
        <v>0</v>
      </c>
      <c r="Q202" s="230">
        <f>IFERROR((Q$9)/(1-(1/(1+Q$9)^Datu_ievade!$E$262)),0)</f>
        <v>0</v>
      </c>
      <c r="R202" s="230">
        <f>IFERROR((R$9)/(1-(1/(1+R$9)^Datu_ievade!$E$262)),0)</f>
        <v>0</v>
      </c>
      <c r="S202" s="230">
        <f>IFERROR((S$9)/(1-(1/(1+S$9)^Datu_ievade!$E$262)),0)</f>
        <v>0</v>
      </c>
      <c r="T202" s="230">
        <f>IFERROR((T$9)/(1-(1/(1+T$9)^Datu_ievade!$E$262)),0)</f>
        <v>0</v>
      </c>
      <c r="U202" s="230">
        <f>IFERROR((U$9)/(1-(1/(1+U$9)^Datu_ievade!$E$262)),0)</f>
        <v>0</v>
      </c>
      <c r="V202" s="230">
        <f>IFERROR((V$9)/(1-(1/(1+V$9)^Datu_ievade!$E$262)),0)</f>
        <v>0</v>
      </c>
      <c r="W202" s="230">
        <f>IFERROR((W$9)/(1-(1/(1+W$9)^Datu_ievade!$E$262)),0)</f>
        <v>0</v>
      </c>
      <c r="X202" s="230">
        <f>IFERROR((X$9)/(1-(1/(1+X$9)^Datu_ievade!$E$262)),0)</f>
        <v>0</v>
      </c>
      <c r="Y202" s="230">
        <f>IFERROR((Y$9)/(1-(1/(1+Y$9)^Datu_ievade!$E$262)),0)</f>
        <v>0</v>
      </c>
      <c r="Z202" s="230">
        <f>IFERROR((Z$9)/(1-(1/(1+Z$9)^Datu_ievade!$E$262)),0)</f>
        <v>0</v>
      </c>
      <c r="AA202" s="230">
        <f>IFERROR((AA$9)/(1-(1/(1+AA$9)^Datu_ievade!$E$262)),0)</f>
        <v>0</v>
      </c>
      <c r="AB202" s="230">
        <f>IFERROR((AB$9)/(1-(1/(1+AB$9)^Datu_ievade!$E$262)),0)</f>
        <v>0</v>
      </c>
      <c r="AC202" s="230">
        <f>IFERROR((AC$9)/(1-(1/(1+AC$9)^Datu_ievade!$E$262)),0)</f>
        <v>0</v>
      </c>
      <c r="AD202" s="230">
        <f>IFERROR((AD$9)/(1-(1/(1+AD$9)^Datu_ievade!$E$262)),0)</f>
        <v>0</v>
      </c>
      <c r="AE202" s="230">
        <f>IFERROR((AE$9)/(1-(1/(1+AE$9)^Datu_ievade!$E$262)),0)</f>
        <v>0</v>
      </c>
      <c r="AF202" s="230">
        <f>IFERROR((AF$9)/(1-(1/(1+AF$9)^Datu_ievade!$E$262)),0)</f>
        <v>0</v>
      </c>
      <c r="AG202" s="230">
        <f>IFERROR((AG$9)/(1-(1/(1+AG$9)^Datu_ievade!$E$262)),0)</f>
        <v>0</v>
      </c>
      <c r="AH202" s="230">
        <f>IFERROR((AH$9)/(1-(1/(1+AH$9)^Datu_ievade!$E$262)),0)</f>
        <v>0</v>
      </c>
      <c r="AI202" s="230">
        <f>IFERROR((AI$9)/(1-(1/(1+AI$9)^Datu_ievade!$E$262)),0)</f>
        <v>0</v>
      </c>
      <c r="AJ202" s="230">
        <f>IFERROR((AJ$9)/(1-(1/(1+AJ$9)^Datu_ievade!$E$262)),0)</f>
        <v>0</v>
      </c>
      <c r="AK202" s="230">
        <f>IFERROR((AK$9)/(1-(1/(1+AK$9)^Datu_ievade!$E$262)),0)</f>
        <v>0</v>
      </c>
      <c r="AL202" s="230">
        <f>IFERROR((AL$9)/(1-(1/(1+AL$9)^Datu_ievade!$E$262)),0)</f>
        <v>0</v>
      </c>
      <c r="AM202" s="230">
        <f>IFERROR((AM$9)/(1-(1/(1+AM$9)^Datu_ievade!$E$262)),0)</f>
        <v>0</v>
      </c>
      <c r="AN202" s="230">
        <f>IFERROR((AN$9)/(1-(1/(1+AN$9)^Datu_ievade!$E$262)),0)</f>
        <v>0</v>
      </c>
      <c r="AO202" s="230">
        <f>IFERROR((AO$9)/(1-(1/(1+AO$9)^Datu_ievade!$E$262)),0)</f>
        <v>0</v>
      </c>
      <c r="AP202" s="230">
        <f>IFERROR((AP$9)/(1-(1/(1+AP$9)^Datu_ievade!$E$262)),0)</f>
        <v>0</v>
      </c>
      <c r="AQ202" s="230">
        <f>IFERROR((AQ$9)/(1-(1/(1+AQ$9)^Datu_ievade!$E$262)),0)</f>
        <v>0</v>
      </c>
      <c r="AR202" s="230">
        <f>IFERROR((AR$9)/(1-(1/(1+AR$9)^Datu_ievade!$E$262)),0)</f>
        <v>0</v>
      </c>
      <c r="AS202" s="230">
        <f>IFERROR((AS$9)/(1-(1/(1+AS$9)^Datu_ievade!$E$262)),0)</f>
        <v>0</v>
      </c>
      <c r="AT202" s="230">
        <f>IFERROR((AT$9)/(1-(1/(1+AT$9)^Datu_ievade!$E$262)),0)</f>
        <v>0</v>
      </c>
      <c r="AU202" s="230">
        <f>IFERROR((AU$9)/(1-(1/(1+AU$9)^Datu_ievade!$E$262)),0)</f>
        <v>0</v>
      </c>
      <c r="AV202" s="230">
        <f>IFERROR((AV$9)/(1-(1/(1+AV$9)^Datu_ievade!$E$262)),0)</f>
        <v>0</v>
      </c>
      <c r="AW202" s="230">
        <f>IFERROR((AW$9)/(1-(1/(1+AW$9)^Datu_ievade!$E$262)),0)</f>
        <v>0</v>
      </c>
      <c r="AX202" s="230">
        <f>IFERROR((AX$9)/(1-(1/(1+AX$9)^Datu_ievade!$E$262)),0)</f>
        <v>0</v>
      </c>
      <c r="AY202" s="230">
        <f>IFERROR((AY$9)/(1-(1/(1+AY$9)^Datu_ievade!$E$262)),0)</f>
        <v>0</v>
      </c>
      <c r="AZ202" s="230">
        <f>IFERROR((AZ$9)/(1-(1/(1+AZ$9)^Datu_ievade!$E$262)),0)</f>
        <v>0</v>
      </c>
      <c r="BA202" s="230">
        <f>IFERROR((BA$9)/(1-(1/(1+BA$9)^Datu_ievade!$E$262)),0)</f>
        <v>0</v>
      </c>
      <c r="BB202" s="230">
        <f>IFERROR((BB$9)/(1-(1/(1+BB$9)^Datu_ievade!$E$262)),0)</f>
        <v>0</v>
      </c>
      <c r="BC202" s="230">
        <f>IFERROR((BC$9)/(1-(1/(1+BC$9)^Datu_ievade!$E$262)),0)</f>
        <v>0</v>
      </c>
      <c r="BD202" s="230">
        <f>IFERROR((BD$9)/(1-(1/(1+BD$9)^Datu_ievade!$E$262)),0)</f>
        <v>0</v>
      </c>
      <c r="BE202" s="230">
        <f>IFERROR((BE$9)/(1-(1/(1+BE$9)^Datu_ievade!$E$262)),0)</f>
        <v>0</v>
      </c>
      <c r="BF202" s="230">
        <f>IFERROR((BF$9)/(1-(1/(1+BF$9)^Datu_ievade!$E$262)),0)</f>
        <v>0</v>
      </c>
    </row>
    <row r="203" spans="4:58" s="224" customFormat="1">
      <c r="E203" s="224" t="s">
        <v>1022</v>
      </c>
      <c r="F203" s="245" t="s">
        <v>1</v>
      </c>
      <c r="H203" s="249"/>
      <c r="I203" s="230">
        <f>I201*I202</f>
        <v>0</v>
      </c>
      <c r="J203" s="230">
        <f t="shared" ref="J203:BF203" si="530">J201*J202</f>
        <v>0</v>
      </c>
      <c r="K203" s="230">
        <f t="shared" si="530"/>
        <v>0</v>
      </c>
      <c r="L203" s="230">
        <f t="shared" si="530"/>
        <v>0</v>
      </c>
      <c r="M203" s="230">
        <f t="shared" si="530"/>
        <v>0</v>
      </c>
      <c r="N203" s="230">
        <f t="shared" si="530"/>
        <v>0</v>
      </c>
      <c r="O203" s="230">
        <f t="shared" si="530"/>
        <v>0</v>
      </c>
      <c r="P203" s="230">
        <f t="shared" si="530"/>
        <v>0</v>
      </c>
      <c r="Q203" s="230">
        <f t="shared" si="530"/>
        <v>0</v>
      </c>
      <c r="R203" s="230">
        <f t="shared" si="530"/>
        <v>0</v>
      </c>
      <c r="S203" s="230">
        <f t="shared" si="530"/>
        <v>0</v>
      </c>
      <c r="T203" s="230">
        <f t="shared" si="530"/>
        <v>0</v>
      </c>
      <c r="U203" s="230">
        <f t="shared" si="530"/>
        <v>0</v>
      </c>
      <c r="V203" s="230">
        <f t="shared" si="530"/>
        <v>0</v>
      </c>
      <c r="W203" s="230">
        <f t="shared" si="530"/>
        <v>0</v>
      </c>
      <c r="X203" s="230">
        <f t="shared" si="530"/>
        <v>0</v>
      </c>
      <c r="Y203" s="230">
        <f t="shared" si="530"/>
        <v>0</v>
      </c>
      <c r="Z203" s="230">
        <f t="shared" si="530"/>
        <v>0</v>
      </c>
      <c r="AA203" s="230">
        <f t="shared" si="530"/>
        <v>0</v>
      </c>
      <c r="AB203" s="230">
        <f t="shared" si="530"/>
        <v>0</v>
      </c>
      <c r="AC203" s="230">
        <f t="shared" si="530"/>
        <v>0</v>
      </c>
      <c r="AD203" s="230">
        <f t="shared" si="530"/>
        <v>0</v>
      </c>
      <c r="AE203" s="230">
        <f t="shared" si="530"/>
        <v>0</v>
      </c>
      <c r="AF203" s="230">
        <f t="shared" si="530"/>
        <v>0</v>
      </c>
      <c r="AG203" s="230">
        <f t="shared" si="530"/>
        <v>0</v>
      </c>
      <c r="AH203" s="230">
        <f t="shared" si="530"/>
        <v>0</v>
      </c>
      <c r="AI203" s="230">
        <f t="shared" si="530"/>
        <v>0</v>
      </c>
      <c r="AJ203" s="230">
        <f t="shared" si="530"/>
        <v>0</v>
      </c>
      <c r="AK203" s="230">
        <f t="shared" si="530"/>
        <v>0</v>
      </c>
      <c r="AL203" s="230">
        <f t="shared" si="530"/>
        <v>0</v>
      </c>
      <c r="AM203" s="230">
        <f t="shared" si="530"/>
        <v>0</v>
      </c>
      <c r="AN203" s="230">
        <f t="shared" si="530"/>
        <v>0</v>
      </c>
      <c r="AO203" s="230">
        <f t="shared" si="530"/>
        <v>0</v>
      </c>
      <c r="AP203" s="230">
        <f t="shared" si="530"/>
        <v>0</v>
      </c>
      <c r="AQ203" s="230">
        <f t="shared" si="530"/>
        <v>0</v>
      </c>
      <c r="AR203" s="230">
        <f t="shared" si="530"/>
        <v>0</v>
      </c>
      <c r="AS203" s="230">
        <f t="shared" si="530"/>
        <v>0</v>
      </c>
      <c r="AT203" s="230">
        <f t="shared" si="530"/>
        <v>0</v>
      </c>
      <c r="AU203" s="230">
        <f t="shared" si="530"/>
        <v>0</v>
      </c>
      <c r="AV203" s="230">
        <f t="shared" si="530"/>
        <v>0</v>
      </c>
      <c r="AW203" s="230">
        <f t="shared" si="530"/>
        <v>0</v>
      </c>
      <c r="AX203" s="230">
        <f t="shared" si="530"/>
        <v>0</v>
      </c>
      <c r="AY203" s="230">
        <f t="shared" si="530"/>
        <v>0</v>
      </c>
      <c r="AZ203" s="230">
        <f t="shared" si="530"/>
        <v>0</v>
      </c>
      <c r="BA203" s="230">
        <f t="shared" si="530"/>
        <v>0</v>
      </c>
      <c r="BB203" s="230">
        <f t="shared" si="530"/>
        <v>0</v>
      </c>
      <c r="BC203" s="230">
        <f t="shared" si="530"/>
        <v>0</v>
      </c>
      <c r="BD203" s="230">
        <f t="shared" si="530"/>
        <v>0</v>
      </c>
      <c r="BE203" s="230">
        <f t="shared" si="530"/>
        <v>0</v>
      </c>
      <c r="BF203" s="230">
        <f t="shared" si="530"/>
        <v>0</v>
      </c>
    </row>
    <row r="204" spans="4:58" s="161" customFormat="1">
      <c r="D204" s="162"/>
      <c r="E204" s="161" t="s">
        <v>585</v>
      </c>
      <c r="F204" s="181" t="s">
        <v>1</v>
      </c>
      <c r="G204" s="154"/>
      <c r="I204" s="166">
        <f>IF(OR(I$12=1,I$12=3),Datu_ievade!$E$236,0)</f>
        <v>0</v>
      </c>
      <c r="J204" s="166">
        <f>IF(OR(J$12=1,J$12=3),Datu_ievade!$E$236,0)</f>
        <v>0</v>
      </c>
      <c r="K204" s="166">
        <f>IF(OR(K$12=1,K$12=3),Datu_ievade!$E$236,0)</f>
        <v>0</v>
      </c>
      <c r="L204" s="166">
        <f>IF(OR(L$12=1,L$12=3),Datu_ievade!$E$236,0)</f>
        <v>0</v>
      </c>
      <c r="M204" s="166">
        <f>IF(OR(M$12=1,M$12=3),Datu_ievade!$E$236,0)</f>
        <v>0</v>
      </c>
      <c r="N204" s="166">
        <f>IF(OR(N$12=1,N$12=3),Datu_ievade!$E$236,0)</f>
        <v>0</v>
      </c>
      <c r="O204" s="166">
        <f>IF(OR(O$12=1,O$12=3),Datu_ievade!$E$236,0)</f>
        <v>0</v>
      </c>
      <c r="P204" s="166">
        <f>IF(OR(P$12=1,P$12=3),Datu_ievade!$E$236,0)</f>
        <v>0</v>
      </c>
      <c r="Q204" s="166">
        <f>IF(OR(Q$12=1,Q$12=3),Datu_ievade!$E$236,0)</f>
        <v>0</v>
      </c>
      <c r="R204" s="166">
        <f>IF(OR(R$12=1,R$12=3),Datu_ievade!$E$236,0)</f>
        <v>0</v>
      </c>
      <c r="S204" s="166">
        <f>IF(OR(S$12=1,S$12=3),Datu_ievade!$E$236,0)</f>
        <v>0</v>
      </c>
      <c r="T204" s="166">
        <f>IF(OR(T$12=1,T$12=3),Datu_ievade!$E$236,0)</f>
        <v>0</v>
      </c>
      <c r="U204" s="166">
        <f>IF(OR(U$12=1,U$12=3),Datu_ievade!$E$236,0)</f>
        <v>0</v>
      </c>
      <c r="V204" s="166">
        <f>IF(OR(V$12=1,V$12=3),Datu_ievade!$E$236,0)</f>
        <v>0</v>
      </c>
      <c r="W204" s="166">
        <f>IF(OR(W$12=1,W$12=3),Datu_ievade!$E$236,0)</f>
        <v>0</v>
      </c>
      <c r="X204" s="166">
        <f>IF(OR(X$12=1,X$12=3),Datu_ievade!$E$236,0)</f>
        <v>0</v>
      </c>
      <c r="Y204" s="166">
        <f>IF(OR(Y$12=1,Y$12=3),Datu_ievade!$E$236,0)</f>
        <v>0</v>
      </c>
      <c r="Z204" s="166">
        <f>IF(OR(Z$12=1,Z$12=3),Datu_ievade!$E$236,0)</f>
        <v>0</v>
      </c>
      <c r="AA204" s="166">
        <f>IF(OR(AA$12=1,AA$12=3),Datu_ievade!$E$236,0)</f>
        <v>0</v>
      </c>
      <c r="AB204" s="166">
        <f>IF(OR(AB$12=1,AB$12=3),Datu_ievade!$E$236,0)</f>
        <v>0</v>
      </c>
      <c r="AC204" s="166">
        <f>IF(OR(AC$12=1,AC$12=3),Datu_ievade!$E$236,0)</f>
        <v>0</v>
      </c>
      <c r="AD204" s="166">
        <f>IF(OR(AD$12=1,AD$12=3),Datu_ievade!$E$236,0)</f>
        <v>0</v>
      </c>
      <c r="AE204" s="166">
        <f>IF(OR(AE$12=1,AE$12=3),Datu_ievade!$E$236,0)</f>
        <v>0</v>
      </c>
      <c r="AF204" s="166">
        <f>IF(OR(AF$12=1,AF$12=3),Datu_ievade!$E$236,0)</f>
        <v>0</v>
      </c>
      <c r="AG204" s="166">
        <f>IF(OR(AG$12=1,AG$12=3),Datu_ievade!$E$236,0)</f>
        <v>0</v>
      </c>
      <c r="AH204" s="166">
        <f>IF(OR(AH$12=1,AH$12=3),Datu_ievade!$E$236,0)</f>
        <v>0</v>
      </c>
      <c r="AI204" s="166">
        <f>IF(OR(AI$12=1,AI$12=3),Datu_ievade!$E$236,0)</f>
        <v>0</v>
      </c>
      <c r="AJ204" s="166">
        <f>IF(OR(AJ$12=1,AJ$12=3),Datu_ievade!$E$236,0)</f>
        <v>0</v>
      </c>
      <c r="AK204" s="166">
        <f>IF(OR(AK$12=1,AK$12=3),Datu_ievade!$E$236,0)</f>
        <v>0</v>
      </c>
      <c r="AL204" s="166">
        <f>IF(OR(AL$12=1,AL$12=3),Datu_ievade!$E$236,0)</f>
        <v>0</v>
      </c>
      <c r="AM204" s="166">
        <f>IF(OR(AM$12=1,AM$12=3),Datu_ievade!$E$236,0)</f>
        <v>0</v>
      </c>
      <c r="AN204" s="166">
        <f>IF(OR(AN$12=1,AN$12=3),Datu_ievade!$E$236,0)</f>
        <v>0</v>
      </c>
      <c r="AO204" s="166">
        <f>IF(OR(AO$12=1,AO$12=3),Datu_ievade!$E$236,0)</f>
        <v>0</v>
      </c>
      <c r="AP204" s="166">
        <f>IF(OR(AP$12=1,AP$12=3),Datu_ievade!$E$236,0)</f>
        <v>0</v>
      </c>
      <c r="AQ204" s="166">
        <f>IF(OR(AQ$12=1,AQ$12=3),Datu_ievade!$E$236,0)</f>
        <v>0</v>
      </c>
      <c r="AR204" s="166">
        <f>IF(OR(AR$12=1,AR$12=3),Datu_ievade!$E$236,0)</f>
        <v>0</v>
      </c>
      <c r="AS204" s="166">
        <f>IF(OR(AS$12=1,AS$12=3),Datu_ievade!$E$236,0)</f>
        <v>0</v>
      </c>
      <c r="AT204" s="166">
        <f>IF(OR(AT$12=1,AT$12=3),Datu_ievade!$E$236,0)</f>
        <v>0</v>
      </c>
      <c r="AU204" s="166">
        <f>IF(OR(AU$12=1,AU$12=3),Datu_ievade!$E$236,0)</f>
        <v>0</v>
      </c>
      <c r="AV204" s="166">
        <f>IF(OR(AV$12=1,AV$12=3),Datu_ievade!$E$236,0)</f>
        <v>0</v>
      </c>
      <c r="AW204" s="166">
        <f>IF(OR(AW$12=1,AW$12=3),Datu_ievade!$E$236,0)</f>
        <v>0</v>
      </c>
      <c r="AX204" s="166">
        <f>IF(OR(AX$12=1,AX$12=3),Datu_ievade!$E$236,0)</f>
        <v>0</v>
      </c>
      <c r="AY204" s="166">
        <f>IF(OR(AY$12=1,AY$12=3),Datu_ievade!$E$236,0)</f>
        <v>0</v>
      </c>
      <c r="AZ204" s="166">
        <f>IF(OR(AZ$12=1,AZ$12=3),Datu_ievade!$E$236,0)</f>
        <v>0</v>
      </c>
      <c r="BA204" s="166">
        <f>IF(OR(BA$12=1,BA$12=3),Datu_ievade!$E$236,0)</f>
        <v>0</v>
      </c>
      <c r="BB204" s="166">
        <f>IF(OR(BB$12=1,BB$12=3),Datu_ievade!$E$236,0)</f>
        <v>0</v>
      </c>
      <c r="BC204" s="166">
        <f>IF(OR(BC$12=1,BC$12=3),Datu_ievade!$E$236,0)</f>
        <v>0</v>
      </c>
      <c r="BD204" s="166">
        <f>IF(OR(BD$12=1,BD$12=3),Datu_ievade!$E$236,0)</f>
        <v>0</v>
      </c>
      <c r="BE204" s="166">
        <f>IF(OR(BE$12=1,BE$12=3),Datu_ievade!$E$236,0)</f>
        <v>0</v>
      </c>
      <c r="BF204" s="166">
        <f>IF(OR(BF$12=1,BF$12=3),Datu_ievade!$E$236,0)</f>
        <v>0</v>
      </c>
    </row>
    <row r="205" spans="4:58" s="161" customFormat="1">
      <c r="D205" s="162"/>
      <c r="E205" s="240" t="s">
        <v>886</v>
      </c>
      <c r="F205" s="181"/>
      <c r="I205" s="166">
        <f>IFERROR((I$9)/(1-(1/(1+I$9)^Datu_ievade!$E$262)),0)</f>
        <v>0</v>
      </c>
      <c r="J205" s="166">
        <f>IFERROR((J$9)/(1-(1/(1+J$9)^Datu_ievade!$E$262)),0)</f>
        <v>0</v>
      </c>
      <c r="K205" s="166">
        <f>IFERROR((K$9)/(1-(1/(1+K$9)^Datu_ievade!$E$262)),0)</f>
        <v>0</v>
      </c>
      <c r="L205" s="166">
        <f>IFERROR((L$9)/(1-(1/(1+L$9)^Datu_ievade!$E$262)),0)</f>
        <v>0</v>
      </c>
      <c r="M205" s="166">
        <f>IFERROR((M$9)/(1-(1/(1+M$9)^Datu_ievade!$E$262)),0)</f>
        <v>0</v>
      </c>
      <c r="N205" s="166">
        <f>IFERROR((N$9)/(1-(1/(1+N$9)^Datu_ievade!$E$262)),0)</f>
        <v>0</v>
      </c>
      <c r="O205" s="166">
        <f>IFERROR((O$9)/(1-(1/(1+O$9)^Datu_ievade!$E$262)),0)</f>
        <v>0</v>
      </c>
      <c r="P205" s="166">
        <f>IFERROR((P$9)/(1-(1/(1+P$9)^Datu_ievade!$E$262)),0)</f>
        <v>0</v>
      </c>
      <c r="Q205" s="166">
        <f>IFERROR((Q$9)/(1-(1/(1+Q$9)^Datu_ievade!$E$262)),0)</f>
        <v>0</v>
      </c>
      <c r="R205" s="166">
        <f>IFERROR((R$9)/(1-(1/(1+R$9)^Datu_ievade!$E$262)),0)</f>
        <v>0</v>
      </c>
      <c r="S205" s="166">
        <f>IFERROR((S$9)/(1-(1/(1+S$9)^Datu_ievade!$E$262)),0)</f>
        <v>0</v>
      </c>
      <c r="T205" s="166">
        <f>IFERROR((T$9)/(1-(1/(1+T$9)^Datu_ievade!$E$262)),0)</f>
        <v>0</v>
      </c>
      <c r="U205" s="166">
        <f>IFERROR((U$9)/(1-(1/(1+U$9)^Datu_ievade!$E$262)),0)</f>
        <v>0</v>
      </c>
      <c r="V205" s="166">
        <f>IFERROR((V$9)/(1-(1/(1+V$9)^Datu_ievade!$E$262)),0)</f>
        <v>0</v>
      </c>
      <c r="W205" s="166">
        <f>IFERROR((W$9)/(1-(1/(1+W$9)^Datu_ievade!$E$262)),0)</f>
        <v>0</v>
      </c>
      <c r="X205" s="166">
        <f>IFERROR((X$9)/(1-(1/(1+X$9)^Datu_ievade!$E$262)),0)</f>
        <v>0</v>
      </c>
      <c r="Y205" s="166">
        <f>IFERROR((Y$9)/(1-(1/(1+Y$9)^Datu_ievade!$E$262)),0)</f>
        <v>0</v>
      </c>
      <c r="Z205" s="166">
        <f>IFERROR((Z$9)/(1-(1/(1+Z$9)^Datu_ievade!$E$262)),0)</f>
        <v>0</v>
      </c>
      <c r="AA205" s="166">
        <f>IFERROR((AA$9)/(1-(1/(1+AA$9)^Datu_ievade!$E$262)),0)</f>
        <v>0</v>
      </c>
      <c r="AB205" s="166">
        <f>IFERROR((AB$9)/(1-(1/(1+AB$9)^Datu_ievade!$E$262)),0)</f>
        <v>0</v>
      </c>
      <c r="AC205" s="166">
        <f>IFERROR((AC$9)/(1-(1/(1+AC$9)^Datu_ievade!$E$262)),0)</f>
        <v>0</v>
      </c>
      <c r="AD205" s="166">
        <f>IFERROR((AD$9)/(1-(1/(1+AD$9)^Datu_ievade!$E$262)),0)</f>
        <v>0</v>
      </c>
      <c r="AE205" s="166">
        <f>IFERROR((AE$9)/(1-(1/(1+AE$9)^Datu_ievade!$E$262)),0)</f>
        <v>0</v>
      </c>
      <c r="AF205" s="166">
        <f>IFERROR((AF$9)/(1-(1/(1+AF$9)^Datu_ievade!$E$262)),0)</f>
        <v>0</v>
      </c>
      <c r="AG205" s="166">
        <f>IFERROR((AG$9)/(1-(1/(1+AG$9)^Datu_ievade!$E$262)),0)</f>
        <v>0</v>
      </c>
      <c r="AH205" s="166">
        <f>IFERROR((AH$9)/(1-(1/(1+AH$9)^Datu_ievade!$E$262)),0)</f>
        <v>0</v>
      </c>
      <c r="AI205" s="166">
        <f>IFERROR((AI$9)/(1-(1/(1+AI$9)^Datu_ievade!$E$262)),0)</f>
        <v>0</v>
      </c>
      <c r="AJ205" s="166">
        <f>IFERROR((AJ$9)/(1-(1/(1+AJ$9)^Datu_ievade!$E$262)),0)</f>
        <v>0</v>
      </c>
      <c r="AK205" s="166">
        <f>IFERROR((AK$9)/(1-(1/(1+AK$9)^Datu_ievade!$E$262)),0)</f>
        <v>0</v>
      </c>
      <c r="AL205" s="166">
        <f>IFERROR((AL$9)/(1-(1/(1+AL$9)^Datu_ievade!$E$262)),0)</f>
        <v>0</v>
      </c>
      <c r="AM205" s="166">
        <f>IFERROR((AM$9)/(1-(1/(1+AM$9)^Datu_ievade!$E$262)),0)</f>
        <v>0</v>
      </c>
      <c r="AN205" s="166">
        <f>IFERROR((AN$9)/(1-(1/(1+AN$9)^Datu_ievade!$E$262)),0)</f>
        <v>0</v>
      </c>
      <c r="AO205" s="166">
        <f>IFERROR((AO$9)/(1-(1/(1+AO$9)^Datu_ievade!$E$262)),0)</f>
        <v>0</v>
      </c>
      <c r="AP205" s="166">
        <f>IFERROR((AP$9)/(1-(1/(1+AP$9)^Datu_ievade!$E$262)),0)</f>
        <v>0</v>
      </c>
      <c r="AQ205" s="166">
        <f>IFERROR((AQ$9)/(1-(1/(1+AQ$9)^Datu_ievade!$E$262)),0)</f>
        <v>0</v>
      </c>
      <c r="AR205" s="166">
        <f>IFERROR((AR$9)/(1-(1/(1+AR$9)^Datu_ievade!$E$262)),0)</f>
        <v>0</v>
      </c>
      <c r="AS205" s="166">
        <f>IFERROR((AS$9)/(1-(1/(1+AS$9)^Datu_ievade!$E$262)),0)</f>
        <v>0</v>
      </c>
      <c r="AT205" s="166">
        <f>IFERROR((AT$9)/(1-(1/(1+AT$9)^Datu_ievade!$E$262)),0)</f>
        <v>0</v>
      </c>
      <c r="AU205" s="166">
        <f>IFERROR((AU$9)/(1-(1/(1+AU$9)^Datu_ievade!$E$262)),0)</f>
        <v>0</v>
      </c>
      <c r="AV205" s="166">
        <f>IFERROR((AV$9)/(1-(1/(1+AV$9)^Datu_ievade!$E$262)),0)</f>
        <v>0</v>
      </c>
      <c r="AW205" s="166">
        <f>IFERROR((AW$9)/(1-(1/(1+AW$9)^Datu_ievade!$E$262)),0)</f>
        <v>0</v>
      </c>
      <c r="AX205" s="166">
        <f>IFERROR((AX$9)/(1-(1/(1+AX$9)^Datu_ievade!$E$262)),0)</f>
        <v>0</v>
      </c>
      <c r="AY205" s="166">
        <f>IFERROR((AY$9)/(1-(1/(1+AY$9)^Datu_ievade!$E$262)),0)</f>
        <v>0</v>
      </c>
      <c r="AZ205" s="166">
        <f>IFERROR((AZ$9)/(1-(1/(1+AZ$9)^Datu_ievade!$E$262)),0)</f>
        <v>0</v>
      </c>
      <c r="BA205" s="166">
        <f>IFERROR((BA$9)/(1-(1/(1+BA$9)^Datu_ievade!$E$262)),0)</f>
        <v>0</v>
      </c>
      <c r="BB205" s="166">
        <f>IFERROR((BB$9)/(1-(1/(1+BB$9)^Datu_ievade!$E$262)),0)</f>
        <v>0</v>
      </c>
      <c r="BC205" s="166">
        <f>IFERROR((BC$9)/(1-(1/(1+BC$9)^Datu_ievade!$E$262)),0)</f>
        <v>0</v>
      </c>
      <c r="BD205" s="166">
        <f>IFERROR((BD$9)/(1-(1/(1+BD$9)^Datu_ievade!$E$262)),0)</f>
        <v>0</v>
      </c>
      <c r="BE205" s="166">
        <f>IFERROR((BE$9)/(1-(1/(1+BE$9)^Datu_ievade!$E$262)),0)</f>
        <v>0</v>
      </c>
      <c r="BF205" s="166">
        <f>IFERROR((BF$9)/(1-(1/(1+BF$9)^Datu_ievade!$E$262)),0)</f>
        <v>0</v>
      </c>
    </row>
    <row r="206" spans="4:58" s="161" customFormat="1">
      <c r="D206" s="162"/>
      <c r="E206" s="162" t="s">
        <v>960</v>
      </c>
      <c r="F206" s="181" t="s">
        <v>1</v>
      </c>
      <c r="G206" s="114"/>
      <c r="H206" s="74"/>
      <c r="I206" s="176">
        <f>I205*I204</f>
        <v>0</v>
      </c>
      <c r="J206" s="176">
        <f>J205*J204</f>
        <v>0</v>
      </c>
      <c r="K206" s="176">
        <f t="shared" ref="K206:BF206" si="531">K205*K204</f>
        <v>0</v>
      </c>
      <c r="L206" s="176">
        <f t="shared" si="531"/>
        <v>0</v>
      </c>
      <c r="M206" s="176">
        <f t="shared" si="531"/>
        <v>0</v>
      </c>
      <c r="N206" s="176">
        <f t="shared" si="531"/>
        <v>0</v>
      </c>
      <c r="O206" s="176">
        <f t="shared" si="531"/>
        <v>0</v>
      </c>
      <c r="P206" s="176">
        <f t="shared" si="531"/>
        <v>0</v>
      </c>
      <c r="Q206" s="176">
        <f t="shared" si="531"/>
        <v>0</v>
      </c>
      <c r="R206" s="176">
        <f t="shared" si="531"/>
        <v>0</v>
      </c>
      <c r="S206" s="176">
        <f t="shared" si="531"/>
        <v>0</v>
      </c>
      <c r="T206" s="176">
        <f t="shared" si="531"/>
        <v>0</v>
      </c>
      <c r="U206" s="176">
        <f t="shared" si="531"/>
        <v>0</v>
      </c>
      <c r="V206" s="176">
        <f t="shared" si="531"/>
        <v>0</v>
      </c>
      <c r="W206" s="176">
        <f t="shared" si="531"/>
        <v>0</v>
      </c>
      <c r="X206" s="176">
        <f t="shared" si="531"/>
        <v>0</v>
      </c>
      <c r="Y206" s="176">
        <f t="shared" si="531"/>
        <v>0</v>
      </c>
      <c r="Z206" s="176">
        <f t="shared" si="531"/>
        <v>0</v>
      </c>
      <c r="AA206" s="176">
        <f t="shared" si="531"/>
        <v>0</v>
      </c>
      <c r="AB206" s="176">
        <f t="shared" si="531"/>
        <v>0</v>
      </c>
      <c r="AC206" s="176">
        <f t="shared" si="531"/>
        <v>0</v>
      </c>
      <c r="AD206" s="176">
        <f t="shared" si="531"/>
        <v>0</v>
      </c>
      <c r="AE206" s="176">
        <f t="shared" si="531"/>
        <v>0</v>
      </c>
      <c r="AF206" s="176">
        <f t="shared" si="531"/>
        <v>0</v>
      </c>
      <c r="AG206" s="176">
        <f t="shared" si="531"/>
        <v>0</v>
      </c>
      <c r="AH206" s="176">
        <f t="shared" si="531"/>
        <v>0</v>
      </c>
      <c r="AI206" s="176">
        <f t="shared" si="531"/>
        <v>0</v>
      </c>
      <c r="AJ206" s="176">
        <f t="shared" si="531"/>
        <v>0</v>
      </c>
      <c r="AK206" s="176">
        <f t="shared" si="531"/>
        <v>0</v>
      </c>
      <c r="AL206" s="176">
        <f t="shared" si="531"/>
        <v>0</v>
      </c>
      <c r="AM206" s="176">
        <f t="shared" si="531"/>
        <v>0</v>
      </c>
      <c r="AN206" s="176">
        <f t="shared" si="531"/>
        <v>0</v>
      </c>
      <c r="AO206" s="176">
        <f t="shared" si="531"/>
        <v>0</v>
      </c>
      <c r="AP206" s="176">
        <f t="shared" si="531"/>
        <v>0</v>
      </c>
      <c r="AQ206" s="176">
        <f t="shared" si="531"/>
        <v>0</v>
      </c>
      <c r="AR206" s="176">
        <f t="shared" si="531"/>
        <v>0</v>
      </c>
      <c r="AS206" s="176">
        <f t="shared" si="531"/>
        <v>0</v>
      </c>
      <c r="AT206" s="176">
        <f t="shared" si="531"/>
        <v>0</v>
      </c>
      <c r="AU206" s="176">
        <f t="shared" si="531"/>
        <v>0</v>
      </c>
      <c r="AV206" s="176">
        <f t="shared" si="531"/>
        <v>0</v>
      </c>
      <c r="AW206" s="176">
        <f t="shared" si="531"/>
        <v>0</v>
      </c>
      <c r="AX206" s="176">
        <f t="shared" si="531"/>
        <v>0</v>
      </c>
      <c r="AY206" s="176">
        <f t="shared" si="531"/>
        <v>0</v>
      </c>
      <c r="AZ206" s="176">
        <f t="shared" si="531"/>
        <v>0</v>
      </c>
      <c r="BA206" s="176">
        <f t="shared" si="531"/>
        <v>0</v>
      </c>
      <c r="BB206" s="176">
        <f t="shared" si="531"/>
        <v>0</v>
      </c>
      <c r="BC206" s="176">
        <f t="shared" si="531"/>
        <v>0</v>
      </c>
      <c r="BD206" s="176">
        <f t="shared" si="531"/>
        <v>0</v>
      </c>
      <c r="BE206" s="176">
        <f t="shared" si="531"/>
        <v>0</v>
      </c>
      <c r="BF206" s="176">
        <f t="shared" si="531"/>
        <v>0</v>
      </c>
    </row>
    <row r="207" spans="4:58" s="240" customFormat="1">
      <c r="D207" s="224"/>
      <c r="E207" s="224" t="s">
        <v>961</v>
      </c>
      <c r="F207" s="245" t="s">
        <v>1</v>
      </c>
      <c r="G207" s="114"/>
      <c r="H207" s="74"/>
      <c r="I207" s="232">
        <f>I206+I203+I199</f>
        <v>0</v>
      </c>
      <c r="J207" s="232">
        <f t="shared" ref="J207:BF207" si="532">J206+J203+J199</f>
        <v>0</v>
      </c>
      <c r="K207" s="232">
        <f t="shared" si="532"/>
        <v>0</v>
      </c>
      <c r="L207" s="232">
        <f t="shared" si="532"/>
        <v>0</v>
      </c>
      <c r="M207" s="232">
        <f t="shared" si="532"/>
        <v>0</v>
      </c>
      <c r="N207" s="232">
        <f t="shared" si="532"/>
        <v>0</v>
      </c>
      <c r="O207" s="232">
        <f t="shared" si="532"/>
        <v>0</v>
      </c>
      <c r="P207" s="232">
        <f t="shared" si="532"/>
        <v>0</v>
      </c>
      <c r="Q207" s="232">
        <f t="shared" si="532"/>
        <v>0</v>
      </c>
      <c r="R207" s="232">
        <f t="shared" si="532"/>
        <v>0</v>
      </c>
      <c r="S207" s="232">
        <f t="shared" si="532"/>
        <v>0</v>
      </c>
      <c r="T207" s="232">
        <f t="shared" si="532"/>
        <v>0</v>
      </c>
      <c r="U207" s="232">
        <f t="shared" si="532"/>
        <v>0</v>
      </c>
      <c r="V207" s="232">
        <f t="shared" si="532"/>
        <v>0</v>
      </c>
      <c r="W207" s="232">
        <f t="shared" si="532"/>
        <v>0</v>
      </c>
      <c r="X207" s="232">
        <f t="shared" si="532"/>
        <v>0</v>
      </c>
      <c r="Y207" s="232">
        <f t="shared" si="532"/>
        <v>0</v>
      </c>
      <c r="Z207" s="232">
        <f t="shared" si="532"/>
        <v>0</v>
      </c>
      <c r="AA207" s="232">
        <f t="shared" si="532"/>
        <v>0</v>
      </c>
      <c r="AB207" s="232">
        <f t="shared" si="532"/>
        <v>0</v>
      </c>
      <c r="AC207" s="232">
        <f t="shared" si="532"/>
        <v>0</v>
      </c>
      <c r="AD207" s="232">
        <f t="shared" si="532"/>
        <v>0</v>
      </c>
      <c r="AE207" s="232">
        <f t="shared" si="532"/>
        <v>0</v>
      </c>
      <c r="AF207" s="232">
        <f t="shared" si="532"/>
        <v>0</v>
      </c>
      <c r="AG207" s="232">
        <f t="shared" si="532"/>
        <v>0</v>
      </c>
      <c r="AH207" s="232">
        <f t="shared" si="532"/>
        <v>0</v>
      </c>
      <c r="AI207" s="232">
        <f t="shared" si="532"/>
        <v>0</v>
      </c>
      <c r="AJ207" s="232">
        <f t="shared" si="532"/>
        <v>0</v>
      </c>
      <c r="AK207" s="232">
        <f t="shared" si="532"/>
        <v>0</v>
      </c>
      <c r="AL207" s="232">
        <f t="shared" si="532"/>
        <v>0</v>
      </c>
      <c r="AM207" s="232">
        <f t="shared" si="532"/>
        <v>0</v>
      </c>
      <c r="AN207" s="232">
        <f t="shared" si="532"/>
        <v>0</v>
      </c>
      <c r="AO207" s="232">
        <f t="shared" si="532"/>
        <v>0</v>
      </c>
      <c r="AP207" s="232">
        <f t="shared" si="532"/>
        <v>0</v>
      </c>
      <c r="AQ207" s="232">
        <f t="shared" si="532"/>
        <v>0</v>
      </c>
      <c r="AR207" s="232">
        <f t="shared" si="532"/>
        <v>0</v>
      </c>
      <c r="AS207" s="232">
        <f t="shared" si="532"/>
        <v>0</v>
      </c>
      <c r="AT207" s="232">
        <f t="shared" si="532"/>
        <v>0</v>
      </c>
      <c r="AU207" s="232">
        <f t="shared" si="532"/>
        <v>0</v>
      </c>
      <c r="AV207" s="232">
        <f t="shared" si="532"/>
        <v>0</v>
      </c>
      <c r="AW207" s="232">
        <f t="shared" si="532"/>
        <v>0</v>
      </c>
      <c r="AX207" s="232">
        <f t="shared" si="532"/>
        <v>0</v>
      </c>
      <c r="AY207" s="232">
        <f t="shared" si="532"/>
        <v>0</v>
      </c>
      <c r="AZ207" s="232">
        <f t="shared" si="532"/>
        <v>0</v>
      </c>
      <c r="BA207" s="232">
        <f t="shared" si="532"/>
        <v>0</v>
      </c>
      <c r="BB207" s="232">
        <f t="shared" si="532"/>
        <v>0</v>
      </c>
      <c r="BC207" s="232">
        <f t="shared" si="532"/>
        <v>0</v>
      </c>
      <c r="BD207" s="232">
        <f t="shared" si="532"/>
        <v>0</v>
      </c>
      <c r="BE207" s="232">
        <f t="shared" si="532"/>
        <v>0</v>
      </c>
      <c r="BF207" s="232">
        <f t="shared" si="532"/>
        <v>0</v>
      </c>
    </row>
    <row r="208" spans="4:58" s="161" customFormat="1">
      <c r="D208" s="162"/>
      <c r="E208" s="161" t="s">
        <v>928</v>
      </c>
      <c r="F208" s="51" t="s">
        <v>1</v>
      </c>
      <c r="I208" s="166" t="e">
        <f t="shared" ref="I208:AN208" si="533">I207*I7</f>
        <v>#DIV/0!</v>
      </c>
      <c r="J208" s="230" t="e">
        <f t="shared" si="533"/>
        <v>#DIV/0!</v>
      </c>
      <c r="K208" s="230" t="e">
        <f t="shared" si="533"/>
        <v>#DIV/0!</v>
      </c>
      <c r="L208" s="230" t="e">
        <f t="shared" si="533"/>
        <v>#DIV/0!</v>
      </c>
      <c r="M208" s="230" t="e">
        <f t="shared" si="533"/>
        <v>#DIV/0!</v>
      </c>
      <c r="N208" s="230" t="e">
        <f t="shared" si="533"/>
        <v>#DIV/0!</v>
      </c>
      <c r="O208" s="230" t="e">
        <f t="shared" si="533"/>
        <v>#DIV/0!</v>
      </c>
      <c r="P208" s="230" t="e">
        <f t="shared" si="533"/>
        <v>#DIV/0!</v>
      </c>
      <c r="Q208" s="230" t="e">
        <f t="shared" si="533"/>
        <v>#DIV/0!</v>
      </c>
      <c r="R208" s="230" t="e">
        <f t="shared" si="533"/>
        <v>#DIV/0!</v>
      </c>
      <c r="S208" s="230" t="e">
        <f t="shared" si="533"/>
        <v>#DIV/0!</v>
      </c>
      <c r="T208" s="230" t="e">
        <f t="shared" si="533"/>
        <v>#DIV/0!</v>
      </c>
      <c r="U208" s="230" t="e">
        <f t="shared" si="533"/>
        <v>#DIV/0!</v>
      </c>
      <c r="V208" s="230" t="e">
        <f t="shared" si="533"/>
        <v>#DIV/0!</v>
      </c>
      <c r="W208" s="230" t="e">
        <f t="shared" si="533"/>
        <v>#DIV/0!</v>
      </c>
      <c r="X208" s="230" t="e">
        <f t="shared" si="533"/>
        <v>#DIV/0!</v>
      </c>
      <c r="Y208" s="230" t="e">
        <f t="shared" si="533"/>
        <v>#DIV/0!</v>
      </c>
      <c r="Z208" s="230" t="e">
        <f t="shared" si="533"/>
        <v>#DIV/0!</v>
      </c>
      <c r="AA208" s="230" t="e">
        <f t="shared" si="533"/>
        <v>#DIV/0!</v>
      </c>
      <c r="AB208" s="230" t="e">
        <f t="shared" si="533"/>
        <v>#DIV/0!</v>
      </c>
      <c r="AC208" s="230" t="e">
        <f t="shared" si="533"/>
        <v>#DIV/0!</v>
      </c>
      <c r="AD208" s="230" t="e">
        <f t="shared" si="533"/>
        <v>#DIV/0!</v>
      </c>
      <c r="AE208" s="230" t="e">
        <f t="shared" si="533"/>
        <v>#DIV/0!</v>
      </c>
      <c r="AF208" s="230" t="e">
        <f t="shared" si="533"/>
        <v>#DIV/0!</v>
      </c>
      <c r="AG208" s="230" t="e">
        <f t="shared" si="533"/>
        <v>#DIV/0!</v>
      </c>
      <c r="AH208" s="230" t="e">
        <f t="shared" si="533"/>
        <v>#DIV/0!</v>
      </c>
      <c r="AI208" s="230" t="e">
        <f t="shared" si="533"/>
        <v>#DIV/0!</v>
      </c>
      <c r="AJ208" s="230" t="e">
        <f t="shared" si="533"/>
        <v>#DIV/0!</v>
      </c>
      <c r="AK208" s="230" t="e">
        <f t="shared" si="533"/>
        <v>#DIV/0!</v>
      </c>
      <c r="AL208" s="230" t="e">
        <f t="shared" si="533"/>
        <v>#DIV/0!</v>
      </c>
      <c r="AM208" s="230" t="e">
        <f t="shared" si="533"/>
        <v>#DIV/0!</v>
      </c>
      <c r="AN208" s="230" t="e">
        <f t="shared" si="533"/>
        <v>#DIV/0!</v>
      </c>
      <c r="AO208" s="230" t="e">
        <f t="shared" ref="AO208:BF208" si="534">AO207*AO7</f>
        <v>#DIV/0!</v>
      </c>
      <c r="AP208" s="230" t="e">
        <f t="shared" si="534"/>
        <v>#DIV/0!</v>
      </c>
      <c r="AQ208" s="230" t="e">
        <f t="shared" si="534"/>
        <v>#DIV/0!</v>
      </c>
      <c r="AR208" s="230" t="e">
        <f t="shared" si="534"/>
        <v>#DIV/0!</v>
      </c>
      <c r="AS208" s="230" t="e">
        <f t="shared" si="534"/>
        <v>#DIV/0!</v>
      </c>
      <c r="AT208" s="230" t="e">
        <f t="shared" si="534"/>
        <v>#DIV/0!</v>
      </c>
      <c r="AU208" s="230" t="e">
        <f t="shared" si="534"/>
        <v>#DIV/0!</v>
      </c>
      <c r="AV208" s="230" t="e">
        <f t="shared" si="534"/>
        <v>#DIV/0!</v>
      </c>
      <c r="AW208" s="230" t="e">
        <f t="shared" si="534"/>
        <v>#DIV/0!</v>
      </c>
      <c r="AX208" s="230" t="e">
        <f t="shared" si="534"/>
        <v>#DIV/0!</v>
      </c>
      <c r="AY208" s="230" t="e">
        <f t="shared" si="534"/>
        <v>#DIV/0!</v>
      </c>
      <c r="AZ208" s="230" t="e">
        <f t="shared" si="534"/>
        <v>#DIV/0!</v>
      </c>
      <c r="BA208" s="230" t="e">
        <f t="shared" si="534"/>
        <v>#DIV/0!</v>
      </c>
      <c r="BB208" s="230" t="e">
        <f t="shared" si="534"/>
        <v>#DIV/0!</v>
      </c>
      <c r="BC208" s="230" t="e">
        <f t="shared" si="534"/>
        <v>#DIV/0!</v>
      </c>
      <c r="BD208" s="230" t="e">
        <f t="shared" si="534"/>
        <v>#DIV/0!</v>
      </c>
      <c r="BE208" s="230" t="e">
        <f t="shared" si="534"/>
        <v>#DIV/0!</v>
      </c>
      <c r="BF208" s="230" t="e">
        <f t="shared" si="534"/>
        <v>#DIV/0!</v>
      </c>
    </row>
    <row r="209" spans="2:58" s="105" customFormat="1">
      <c r="D209" s="162"/>
    </row>
    <row r="210" spans="2:58" s="105" customFormat="1">
      <c r="D210" s="162" t="s">
        <v>5</v>
      </c>
    </row>
    <row r="211" spans="2:58" s="105" customFormat="1">
      <c r="D211" s="162"/>
      <c r="E211" s="105" t="s">
        <v>6</v>
      </c>
      <c r="F211" s="109" t="s">
        <v>1</v>
      </c>
      <c r="I211" s="75" t="e">
        <f>IF($E$1=Saraksti!$C$6,SUM($I$7:$BF$7)*Datu_ievade!$E$240,IF($E$1=Saraksti!$C$7,SUM(Aprēķins!$I$7:$BF$7)*Datu_ievade!$E$241,""))</f>
        <v>#DIV/0!</v>
      </c>
      <c r="J211" s="166" t="e">
        <f>IF($E$1=Saraksti!$C$6,SUM($I$7:$BF$7)*Datu_ievade!$E$240,IF($E$1=Saraksti!$C$7,SUM(Aprēķins!$I$7:$BF$7)*Datu_ievade!$E$241,""))</f>
        <v>#DIV/0!</v>
      </c>
      <c r="K211" s="166" t="e">
        <f>IF($E$1=Saraksti!$C$6,SUM($I$7:$BF$7)*Datu_ievade!$E$240,IF($E$1=Saraksti!$C$7,SUM(Aprēķins!$I$7:$BF$7)*Datu_ievade!$E$241,""))</f>
        <v>#DIV/0!</v>
      </c>
      <c r="L211" s="166" t="e">
        <f>IF($E$1=Saraksti!$C$6,SUM($I$7:$BF$7)*Datu_ievade!$E$240,IF($E$1=Saraksti!$C$7,SUM(Aprēķins!$I$7:$BF$7)*Datu_ievade!$E$241,""))</f>
        <v>#DIV/0!</v>
      </c>
      <c r="M211" s="166" t="e">
        <f>IF($E$1=Saraksti!$C$6,SUM($I$7:$BF$7)*Datu_ievade!$E$240,IF($E$1=Saraksti!$C$7,SUM(Aprēķins!$I$7:$BF$7)*Datu_ievade!$E$241,""))</f>
        <v>#DIV/0!</v>
      </c>
      <c r="N211" s="166" t="e">
        <f>IF($E$1=Saraksti!$C$6,SUM($I$7:$BF$7)*Datu_ievade!$E$240,IF($E$1=Saraksti!$C$7,SUM(Aprēķins!$I$7:$BF$7)*Datu_ievade!$E$241,""))</f>
        <v>#DIV/0!</v>
      </c>
      <c r="O211" s="166" t="e">
        <f>IF($E$1=Saraksti!$C$6,SUM($I$7:$BF$7)*Datu_ievade!$E$240,IF($E$1=Saraksti!$C$7,SUM(Aprēķins!$I$7:$BF$7)*Datu_ievade!$E$241,""))</f>
        <v>#DIV/0!</v>
      </c>
      <c r="P211" s="166" t="e">
        <f>IF($E$1=Saraksti!$C$6,SUM($I$7:$BF$7)*Datu_ievade!$E$240,IF($E$1=Saraksti!$C$7,SUM(Aprēķins!$I$7:$BF$7)*Datu_ievade!$E$241,""))</f>
        <v>#DIV/0!</v>
      </c>
      <c r="Q211" s="166" t="e">
        <f>IF($E$1=Saraksti!$C$6,SUM($I$7:$BF$7)*Datu_ievade!$E$240,IF($E$1=Saraksti!$C$7,SUM(Aprēķins!$I$7:$BF$7)*Datu_ievade!$E$241,""))</f>
        <v>#DIV/0!</v>
      </c>
      <c r="R211" s="166" t="e">
        <f>IF($E$1=Saraksti!$C$6,SUM($I$7:$BF$7)*Datu_ievade!$E$240,IF($E$1=Saraksti!$C$7,SUM(Aprēķins!$I$7:$BF$7)*Datu_ievade!$E$241,""))</f>
        <v>#DIV/0!</v>
      </c>
      <c r="S211" s="166" t="e">
        <f>IF($E$1=Saraksti!$C$6,SUM($I$7:$BF$7)*Datu_ievade!$E$240,IF($E$1=Saraksti!$C$7,SUM(Aprēķins!$I$7:$BF$7)*Datu_ievade!$E$241,""))</f>
        <v>#DIV/0!</v>
      </c>
      <c r="T211" s="166" t="e">
        <f>IF($E$1=Saraksti!$C$6,SUM($I$7:$BF$7)*Datu_ievade!$E$240,IF($E$1=Saraksti!$C$7,SUM(Aprēķins!$I$7:$BF$7)*Datu_ievade!$E$241,""))</f>
        <v>#DIV/0!</v>
      </c>
      <c r="U211" s="166" t="e">
        <f>IF($E$1=Saraksti!$C$6,SUM($I$7:$BF$7)*Datu_ievade!$E$240,IF($E$1=Saraksti!$C$7,SUM(Aprēķins!$I$7:$BF$7)*Datu_ievade!$E$241,""))</f>
        <v>#DIV/0!</v>
      </c>
      <c r="V211" s="166" t="e">
        <f>IF($E$1=Saraksti!$C$6,SUM($I$7:$BF$7)*Datu_ievade!$E$240,IF($E$1=Saraksti!$C$7,SUM(Aprēķins!$I$7:$BF$7)*Datu_ievade!$E$241,""))</f>
        <v>#DIV/0!</v>
      </c>
      <c r="W211" s="166" t="e">
        <f>IF($E$1=Saraksti!$C$6,SUM($I$7:$BF$7)*Datu_ievade!$E$240,IF($E$1=Saraksti!$C$7,SUM(Aprēķins!$I$7:$BF$7)*Datu_ievade!$E$241,""))</f>
        <v>#DIV/0!</v>
      </c>
      <c r="X211" s="166" t="e">
        <f>IF($E$1=Saraksti!$C$6,SUM($I$7:$BF$7)*Datu_ievade!$E$240,IF($E$1=Saraksti!$C$7,SUM(Aprēķins!$I$7:$BF$7)*Datu_ievade!$E$241,""))</f>
        <v>#DIV/0!</v>
      </c>
      <c r="Y211" s="166" t="e">
        <f>IF($E$1=Saraksti!$C$6,SUM($I$7:$BF$7)*Datu_ievade!$E$240,IF($E$1=Saraksti!$C$7,SUM(Aprēķins!$I$7:$BF$7)*Datu_ievade!$E$241,""))</f>
        <v>#DIV/0!</v>
      </c>
      <c r="Z211" s="166" t="e">
        <f>IF($E$1=Saraksti!$C$6,SUM($I$7:$BF$7)*Datu_ievade!$E$240,IF($E$1=Saraksti!$C$7,SUM(Aprēķins!$I$7:$BF$7)*Datu_ievade!$E$241,""))</f>
        <v>#DIV/0!</v>
      </c>
      <c r="AA211" s="166" t="e">
        <f>IF($E$1=Saraksti!$C$6,SUM($I$7:$BF$7)*Datu_ievade!$E$240,IF($E$1=Saraksti!$C$7,SUM(Aprēķins!$I$7:$BF$7)*Datu_ievade!$E$241,""))</f>
        <v>#DIV/0!</v>
      </c>
      <c r="AB211" s="166" t="e">
        <f>IF($E$1=Saraksti!$C$6,SUM($I$7:$BF$7)*Datu_ievade!$E$240,IF($E$1=Saraksti!$C$7,SUM(Aprēķins!$I$7:$BF$7)*Datu_ievade!$E$241,""))</f>
        <v>#DIV/0!</v>
      </c>
      <c r="AC211" s="166" t="e">
        <f>IF($E$1=Saraksti!$C$6,SUM($I$7:$BF$7)*Datu_ievade!$E$240,IF($E$1=Saraksti!$C$7,SUM(Aprēķins!$I$7:$BF$7)*Datu_ievade!$E$241,""))</f>
        <v>#DIV/0!</v>
      </c>
      <c r="AD211" s="166" t="e">
        <f>IF($E$1=Saraksti!$C$6,SUM($I$7:$BF$7)*Datu_ievade!$E$240,IF($E$1=Saraksti!$C$7,SUM(Aprēķins!$I$7:$BF$7)*Datu_ievade!$E$241,""))</f>
        <v>#DIV/0!</v>
      </c>
      <c r="AE211" s="166" t="e">
        <f>IF($E$1=Saraksti!$C$6,SUM($I$7:$BF$7)*Datu_ievade!$E$240,IF($E$1=Saraksti!$C$7,SUM(Aprēķins!$I$7:$BF$7)*Datu_ievade!$E$241,""))</f>
        <v>#DIV/0!</v>
      </c>
      <c r="AF211" s="166" t="e">
        <f>IF($E$1=Saraksti!$C$6,SUM($I$7:$BF$7)*Datu_ievade!$E$240,IF($E$1=Saraksti!$C$7,SUM(Aprēķins!$I$7:$BF$7)*Datu_ievade!$E$241,""))</f>
        <v>#DIV/0!</v>
      </c>
      <c r="AG211" s="166" t="e">
        <f>IF($E$1=Saraksti!$C$6,SUM($I$7:$BF$7)*Datu_ievade!$E$240,IF($E$1=Saraksti!$C$7,SUM(Aprēķins!$I$7:$BF$7)*Datu_ievade!$E$241,""))</f>
        <v>#DIV/0!</v>
      </c>
      <c r="AH211" s="166" t="e">
        <f>IF($E$1=Saraksti!$C$6,SUM($I$7:$BF$7)*Datu_ievade!$E$240,IF($E$1=Saraksti!$C$7,SUM(Aprēķins!$I$7:$BF$7)*Datu_ievade!$E$241,""))</f>
        <v>#DIV/0!</v>
      </c>
      <c r="AI211" s="166" t="e">
        <f>IF($E$1=Saraksti!$C$6,SUM($I$7:$BF$7)*Datu_ievade!$E$240,IF($E$1=Saraksti!$C$7,SUM(Aprēķins!$I$7:$BF$7)*Datu_ievade!$E$241,""))</f>
        <v>#DIV/0!</v>
      </c>
      <c r="AJ211" s="166" t="e">
        <f>IF($E$1=Saraksti!$C$6,SUM($I$7:$BF$7)*Datu_ievade!$E$240,IF($E$1=Saraksti!$C$7,SUM(Aprēķins!$I$7:$BF$7)*Datu_ievade!$E$241,""))</f>
        <v>#DIV/0!</v>
      </c>
      <c r="AK211" s="166" t="e">
        <f>IF($E$1=Saraksti!$C$6,SUM($I$7:$BF$7)*Datu_ievade!$E$240,IF($E$1=Saraksti!$C$7,SUM(Aprēķins!$I$7:$BF$7)*Datu_ievade!$E$241,""))</f>
        <v>#DIV/0!</v>
      </c>
      <c r="AL211" s="166" t="e">
        <f>IF($E$1=Saraksti!$C$6,SUM($I$7:$BF$7)*Datu_ievade!$E$240,IF($E$1=Saraksti!$C$7,SUM(Aprēķins!$I$7:$BF$7)*Datu_ievade!$E$241,""))</f>
        <v>#DIV/0!</v>
      </c>
      <c r="AM211" s="166" t="e">
        <f>IF($E$1=Saraksti!$C$6,SUM($I$7:$BF$7)*Datu_ievade!$E$240,IF($E$1=Saraksti!$C$7,SUM(Aprēķins!$I$7:$BF$7)*Datu_ievade!$E$241,""))</f>
        <v>#DIV/0!</v>
      </c>
      <c r="AN211" s="166" t="e">
        <f>IF($E$1=Saraksti!$C$6,SUM($I$7:$BF$7)*Datu_ievade!$E$240,IF($E$1=Saraksti!$C$7,SUM(Aprēķins!$I$7:$BF$7)*Datu_ievade!$E$241,""))</f>
        <v>#DIV/0!</v>
      </c>
      <c r="AO211" s="166" t="e">
        <f>IF($E$1=Saraksti!$C$6,SUM($I$7:$BF$7)*Datu_ievade!$E$240,IF($E$1=Saraksti!$C$7,SUM(Aprēķins!$I$7:$BF$7)*Datu_ievade!$E$241,""))</f>
        <v>#DIV/0!</v>
      </c>
      <c r="AP211" s="166" t="e">
        <f>IF($E$1=Saraksti!$C$6,SUM($I$7:$BF$7)*Datu_ievade!$E$240,IF($E$1=Saraksti!$C$7,SUM(Aprēķins!$I$7:$BF$7)*Datu_ievade!$E$241,""))</f>
        <v>#DIV/0!</v>
      </c>
      <c r="AQ211" s="166" t="e">
        <f>IF($E$1=Saraksti!$C$6,SUM($I$7:$BF$7)*Datu_ievade!$E$240,IF($E$1=Saraksti!$C$7,SUM(Aprēķins!$I$7:$BF$7)*Datu_ievade!$E$241,""))</f>
        <v>#DIV/0!</v>
      </c>
      <c r="AR211" s="166" t="e">
        <f>IF($E$1=Saraksti!$C$6,SUM($I$7:$BF$7)*Datu_ievade!$E$240,IF($E$1=Saraksti!$C$7,SUM(Aprēķins!$I$7:$BF$7)*Datu_ievade!$E$241,""))</f>
        <v>#DIV/0!</v>
      </c>
      <c r="AS211" s="166" t="e">
        <f>IF($E$1=Saraksti!$C$6,SUM($I$7:$BF$7)*Datu_ievade!$E$240,IF($E$1=Saraksti!$C$7,SUM(Aprēķins!$I$7:$BF$7)*Datu_ievade!$E$241,""))</f>
        <v>#DIV/0!</v>
      </c>
      <c r="AT211" s="166" t="e">
        <f>IF($E$1=Saraksti!$C$6,SUM($I$7:$BF$7)*Datu_ievade!$E$240,IF($E$1=Saraksti!$C$7,SUM(Aprēķins!$I$7:$BF$7)*Datu_ievade!$E$241,""))</f>
        <v>#DIV/0!</v>
      </c>
      <c r="AU211" s="166" t="e">
        <f>IF($E$1=Saraksti!$C$6,SUM($I$7:$BF$7)*Datu_ievade!$E$240,IF($E$1=Saraksti!$C$7,SUM(Aprēķins!$I$7:$BF$7)*Datu_ievade!$E$241,""))</f>
        <v>#DIV/0!</v>
      </c>
      <c r="AV211" s="166" t="e">
        <f>IF($E$1=Saraksti!$C$6,SUM($I$7:$BF$7)*Datu_ievade!$E$240,IF($E$1=Saraksti!$C$7,SUM(Aprēķins!$I$7:$BF$7)*Datu_ievade!$E$241,""))</f>
        <v>#DIV/0!</v>
      </c>
      <c r="AW211" s="166" t="e">
        <f>IF($E$1=Saraksti!$C$6,SUM($I$7:$BF$7)*Datu_ievade!$E$240,IF($E$1=Saraksti!$C$7,SUM(Aprēķins!$I$7:$BF$7)*Datu_ievade!$E$241,""))</f>
        <v>#DIV/0!</v>
      </c>
      <c r="AX211" s="166" t="e">
        <f>IF($E$1=Saraksti!$C$6,SUM($I$7:$BF$7)*Datu_ievade!$E$240,IF($E$1=Saraksti!$C$7,SUM(Aprēķins!$I$7:$BF$7)*Datu_ievade!$E$241,""))</f>
        <v>#DIV/0!</v>
      </c>
      <c r="AY211" s="166" t="e">
        <f>IF($E$1=Saraksti!$C$6,SUM($I$7:$BF$7)*Datu_ievade!$E$240,IF($E$1=Saraksti!$C$7,SUM(Aprēķins!$I$7:$BF$7)*Datu_ievade!$E$241,""))</f>
        <v>#DIV/0!</v>
      </c>
      <c r="AZ211" s="166" t="e">
        <f>IF($E$1=Saraksti!$C$6,SUM($I$7:$BF$7)*Datu_ievade!$E$240,IF($E$1=Saraksti!$C$7,SUM(Aprēķins!$I$7:$BF$7)*Datu_ievade!$E$241,""))</f>
        <v>#DIV/0!</v>
      </c>
      <c r="BA211" s="166" t="e">
        <f>IF($E$1=Saraksti!$C$6,SUM($I$7:$BF$7)*Datu_ievade!$E$240,IF($E$1=Saraksti!$C$7,SUM(Aprēķins!$I$7:$BF$7)*Datu_ievade!$E$241,""))</f>
        <v>#DIV/0!</v>
      </c>
      <c r="BB211" s="166" t="e">
        <f>IF($E$1=Saraksti!$C$6,SUM($I$7:$BF$7)*Datu_ievade!$E$240,IF($E$1=Saraksti!$C$7,SUM(Aprēķins!$I$7:$BF$7)*Datu_ievade!$E$241,""))</f>
        <v>#DIV/0!</v>
      </c>
      <c r="BC211" s="166" t="e">
        <f>IF($E$1=Saraksti!$C$6,SUM($I$7:$BF$7)*Datu_ievade!$E$240,IF($E$1=Saraksti!$C$7,SUM(Aprēķins!$I$7:$BF$7)*Datu_ievade!$E$241,""))</f>
        <v>#DIV/0!</v>
      </c>
      <c r="BD211" s="166" t="e">
        <f>IF($E$1=Saraksti!$C$6,SUM($I$7:$BF$7)*Datu_ievade!$E$240,IF($E$1=Saraksti!$C$7,SUM(Aprēķins!$I$7:$BF$7)*Datu_ievade!$E$241,""))</f>
        <v>#DIV/0!</v>
      </c>
      <c r="BE211" s="166" t="e">
        <f>IF($E$1=Saraksti!$C$6,SUM($I$7:$BF$7)*Datu_ievade!$E$240,IF($E$1=Saraksti!$C$7,SUM(Aprēķins!$I$7:$BF$7)*Datu_ievade!$E$241,""))</f>
        <v>#DIV/0!</v>
      </c>
      <c r="BF211" s="166" t="e">
        <f>IF($E$1=Saraksti!$C$6,SUM($I$7:$BF$7)*Datu_ievade!$E$240,IF($E$1=Saraksti!$C$7,SUM(Aprēķins!$I$7:$BF$7)*Datu_ievade!$E$241,""))</f>
        <v>#DIV/0!</v>
      </c>
    </row>
    <row r="212" spans="2:58" s="105" customFormat="1">
      <c r="D212" s="162"/>
      <c r="E212" s="240" t="s">
        <v>886</v>
      </c>
      <c r="F212" s="109"/>
      <c r="I212" s="75">
        <f>IFERROR((I$9)/(1-(1/(1+I$9)^Datu_ievade!$E$262)),0)</f>
        <v>0</v>
      </c>
      <c r="J212" s="75">
        <f>IFERROR((J$9)/(1-(1/(1+J$9)^Datu_ievade!$E$262)),0)</f>
        <v>0</v>
      </c>
      <c r="K212" s="75">
        <f>IFERROR((K$9)/(1-(1/(1+K$9)^Datu_ievade!$E$262)),0)</f>
        <v>0</v>
      </c>
      <c r="L212" s="75">
        <f>IFERROR((L$9)/(1-(1/(1+L$9)^Datu_ievade!$E$262)),0)</f>
        <v>0</v>
      </c>
      <c r="M212" s="75">
        <f>IFERROR((M$9)/(1-(1/(1+M$9)^Datu_ievade!$E$262)),0)</f>
        <v>0</v>
      </c>
      <c r="N212" s="75">
        <f>IFERROR((N$9)/(1-(1/(1+N$9)^Datu_ievade!$E$262)),0)</f>
        <v>0</v>
      </c>
      <c r="O212" s="75">
        <f>IFERROR((O$9)/(1-(1/(1+O$9)^Datu_ievade!$E$262)),0)</f>
        <v>0</v>
      </c>
      <c r="P212" s="75">
        <f>IFERROR((P$9)/(1-(1/(1+P$9)^Datu_ievade!$E$262)),0)</f>
        <v>0</v>
      </c>
      <c r="Q212" s="75">
        <f>IFERROR((Q$9)/(1-(1/(1+Q$9)^Datu_ievade!$E$262)),0)</f>
        <v>0</v>
      </c>
      <c r="R212" s="75">
        <f>IFERROR((R$9)/(1-(1/(1+R$9)^Datu_ievade!$E$262)),0)</f>
        <v>0</v>
      </c>
      <c r="S212" s="75">
        <f>IFERROR((S$9)/(1-(1/(1+S$9)^Datu_ievade!$E$262)),0)</f>
        <v>0</v>
      </c>
      <c r="T212" s="75">
        <f>IFERROR((T$9)/(1-(1/(1+T$9)^Datu_ievade!$E$262)),0)</f>
        <v>0</v>
      </c>
      <c r="U212" s="75">
        <f>IFERROR((U$9)/(1-(1/(1+U$9)^Datu_ievade!$E$262)),0)</f>
        <v>0</v>
      </c>
      <c r="V212" s="75">
        <f>IFERROR((V$9)/(1-(1/(1+V$9)^Datu_ievade!$E$262)),0)</f>
        <v>0</v>
      </c>
      <c r="W212" s="75">
        <f>IFERROR((W$9)/(1-(1/(1+W$9)^Datu_ievade!$E$262)),0)</f>
        <v>0</v>
      </c>
      <c r="X212" s="75">
        <f>IFERROR((X$9)/(1-(1/(1+X$9)^Datu_ievade!$E$262)),0)</f>
        <v>0</v>
      </c>
      <c r="Y212" s="75">
        <f>IFERROR((Y$9)/(1-(1/(1+Y$9)^Datu_ievade!$E$262)),0)</f>
        <v>0</v>
      </c>
      <c r="Z212" s="75">
        <f>IFERROR((Z$9)/(1-(1/(1+Z$9)^Datu_ievade!$E$262)),0)</f>
        <v>0</v>
      </c>
      <c r="AA212" s="75">
        <f>IFERROR((AA$9)/(1-(1/(1+AA$9)^Datu_ievade!$E$262)),0)</f>
        <v>0</v>
      </c>
      <c r="AB212" s="75">
        <f>IFERROR((AB$9)/(1-(1/(1+AB$9)^Datu_ievade!$E$262)),0)</f>
        <v>0</v>
      </c>
      <c r="AC212" s="75">
        <f>IFERROR((AC$9)/(1-(1/(1+AC$9)^Datu_ievade!$E$262)),0)</f>
        <v>0</v>
      </c>
      <c r="AD212" s="75">
        <f>IFERROR((AD$9)/(1-(1/(1+AD$9)^Datu_ievade!$E$262)),0)</f>
        <v>0</v>
      </c>
      <c r="AE212" s="75">
        <f>IFERROR((AE$9)/(1-(1/(1+AE$9)^Datu_ievade!$E$262)),0)</f>
        <v>0</v>
      </c>
      <c r="AF212" s="75">
        <f>IFERROR((AF$9)/(1-(1/(1+AF$9)^Datu_ievade!$E$262)),0)</f>
        <v>0</v>
      </c>
      <c r="AG212" s="75">
        <f>IFERROR((AG$9)/(1-(1/(1+AG$9)^Datu_ievade!$E$262)),0)</f>
        <v>0</v>
      </c>
      <c r="AH212" s="75">
        <f>IFERROR((AH$9)/(1-(1/(1+AH$9)^Datu_ievade!$E$262)),0)</f>
        <v>0</v>
      </c>
      <c r="AI212" s="75">
        <f>IFERROR((AI$9)/(1-(1/(1+AI$9)^Datu_ievade!$E$262)),0)</f>
        <v>0</v>
      </c>
      <c r="AJ212" s="75">
        <f>IFERROR((AJ$9)/(1-(1/(1+AJ$9)^Datu_ievade!$E$262)),0)</f>
        <v>0</v>
      </c>
      <c r="AK212" s="75">
        <f>IFERROR((AK$9)/(1-(1/(1+AK$9)^Datu_ievade!$E$262)),0)</f>
        <v>0</v>
      </c>
      <c r="AL212" s="75">
        <f>IFERROR((AL$9)/(1-(1/(1+AL$9)^Datu_ievade!$E$262)),0)</f>
        <v>0</v>
      </c>
      <c r="AM212" s="75">
        <f>IFERROR((AM$9)/(1-(1/(1+AM$9)^Datu_ievade!$E$262)),0)</f>
        <v>0</v>
      </c>
      <c r="AN212" s="75">
        <f>IFERROR((AN$9)/(1-(1/(1+AN$9)^Datu_ievade!$E$262)),0)</f>
        <v>0</v>
      </c>
      <c r="AO212" s="75">
        <f>IFERROR((AO$9)/(1-(1/(1+AO$9)^Datu_ievade!$E$262)),0)</f>
        <v>0</v>
      </c>
      <c r="AP212" s="75">
        <f>IFERROR((AP$9)/(1-(1/(1+AP$9)^Datu_ievade!$E$262)),0)</f>
        <v>0</v>
      </c>
      <c r="AQ212" s="75">
        <f>IFERROR((AQ$9)/(1-(1/(1+AQ$9)^Datu_ievade!$E$262)),0)</f>
        <v>0</v>
      </c>
      <c r="AR212" s="75">
        <f>IFERROR((AR$9)/(1-(1/(1+AR$9)^Datu_ievade!$E$262)),0)</f>
        <v>0</v>
      </c>
      <c r="AS212" s="75">
        <f>IFERROR((AS$9)/(1-(1/(1+AS$9)^Datu_ievade!$E$262)),0)</f>
        <v>0</v>
      </c>
      <c r="AT212" s="75">
        <f>IFERROR((AT$9)/(1-(1/(1+AT$9)^Datu_ievade!$E$262)),0)</f>
        <v>0</v>
      </c>
      <c r="AU212" s="75">
        <f>IFERROR((AU$9)/(1-(1/(1+AU$9)^Datu_ievade!$E$262)),0)</f>
        <v>0</v>
      </c>
      <c r="AV212" s="75">
        <f>IFERROR((AV$9)/(1-(1/(1+AV$9)^Datu_ievade!$E$262)),0)</f>
        <v>0</v>
      </c>
      <c r="AW212" s="75">
        <f>IFERROR((AW$9)/(1-(1/(1+AW$9)^Datu_ievade!$E$262)),0)</f>
        <v>0</v>
      </c>
      <c r="AX212" s="75">
        <f>IFERROR((AX$9)/(1-(1/(1+AX$9)^Datu_ievade!$E$262)),0)</f>
        <v>0</v>
      </c>
      <c r="AY212" s="75">
        <f>IFERROR((AY$9)/(1-(1/(1+AY$9)^Datu_ievade!$E$262)),0)</f>
        <v>0</v>
      </c>
      <c r="AZ212" s="75">
        <f>IFERROR((AZ$9)/(1-(1/(1+AZ$9)^Datu_ievade!$E$262)),0)</f>
        <v>0</v>
      </c>
      <c r="BA212" s="75">
        <f>IFERROR((BA$9)/(1-(1/(1+BA$9)^Datu_ievade!$E$262)),0)</f>
        <v>0</v>
      </c>
      <c r="BB212" s="75">
        <f>IFERROR((BB$9)/(1-(1/(1+BB$9)^Datu_ievade!$E$262)),0)</f>
        <v>0</v>
      </c>
      <c r="BC212" s="75">
        <f>IFERROR((BC$9)/(1-(1/(1+BC$9)^Datu_ievade!$E$262)),0)</f>
        <v>0</v>
      </c>
      <c r="BD212" s="75">
        <f>IFERROR((BD$9)/(1-(1/(1+BD$9)^Datu_ievade!$E$262)),0)</f>
        <v>0</v>
      </c>
      <c r="BE212" s="75">
        <f>IFERROR((BE$9)/(1-(1/(1+BE$9)^Datu_ievade!$E$262)),0)</f>
        <v>0</v>
      </c>
      <c r="BF212" s="75">
        <f>IFERROR((BF$9)/(1-(1/(1+BF$9)^Datu_ievade!$E$262)),0)</f>
        <v>0</v>
      </c>
    </row>
    <row r="213" spans="2:58" s="105" customFormat="1">
      <c r="D213" s="162"/>
      <c r="E213" s="106" t="s">
        <v>962</v>
      </c>
      <c r="F213" s="109" t="s">
        <v>1</v>
      </c>
      <c r="G213" s="114"/>
      <c r="H213" s="74"/>
      <c r="I213" s="90" t="e">
        <f>I212*I211</f>
        <v>#DIV/0!</v>
      </c>
      <c r="J213" s="90" t="e">
        <f>J212*J211</f>
        <v>#DIV/0!</v>
      </c>
      <c r="K213" s="90" t="e">
        <f t="shared" ref="K213:BF213" si="535">K212*K211</f>
        <v>#DIV/0!</v>
      </c>
      <c r="L213" s="90" t="e">
        <f t="shared" si="535"/>
        <v>#DIV/0!</v>
      </c>
      <c r="M213" s="90" t="e">
        <f t="shared" si="535"/>
        <v>#DIV/0!</v>
      </c>
      <c r="N213" s="90" t="e">
        <f t="shared" si="535"/>
        <v>#DIV/0!</v>
      </c>
      <c r="O213" s="90" t="e">
        <f t="shared" si="535"/>
        <v>#DIV/0!</v>
      </c>
      <c r="P213" s="90" t="e">
        <f t="shared" si="535"/>
        <v>#DIV/0!</v>
      </c>
      <c r="Q213" s="90" t="e">
        <f t="shared" si="535"/>
        <v>#DIV/0!</v>
      </c>
      <c r="R213" s="90" t="e">
        <f t="shared" si="535"/>
        <v>#DIV/0!</v>
      </c>
      <c r="S213" s="90" t="e">
        <f t="shared" si="535"/>
        <v>#DIV/0!</v>
      </c>
      <c r="T213" s="90" t="e">
        <f t="shared" si="535"/>
        <v>#DIV/0!</v>
      </c>
      <c r="U213" s="90" t="e">
        <f t="shared" si="535"/>
        <v>#DIV/0!</v>
      </c>
      <c r="V213" s="90" t="e">
        <f t="shared" si="535"/>
        <v>#DIV/0!</v>
      </c>
      <c r="W213" s="90" t="e">
        <f t="shared" si="535"/>
        <v>#DIV/0!</v>
      </c>
      <c r="X213" s="90" t="e">
        <f t="shared" si="535"/>
        <v>#DIV/0!</v>
      </c>
      <c r="Y213" s="90" t="e">
        <f t="shared" si="535"/>
        <v>#DIV/0!</v>
      </c>
      <c r="Z213" s="90" t="e">
        <f t="shared" si="535"/>
        <v>#DIV/0!</v>
      </c>
      <c r="AA213" s="90" t="e">
        <f t="shared" si="535"/>
        <v>#DIV/0!</v>
      </c>
      <c r="AB213" s="90" t="e">
        <f t="shared" si="535"/>
        <v>#DIV/0!</v>
      </c>
      <c r="AC213" s="90" t="e">
        <f t="shared" si="535"/>
        <v>#DIV/0!</v>
      </c>
      <c r="AD213" s="90" t="e">
        <f t="shared" si="535"/>
        <v>#DIV/0!</v>
      </c>
      <c r="AE213" s="90" t="e">
        <f t="shared" si="535"/>
        <v>#DIV/0!</v>
      </c>
      <c r="AF213" s="90" t="e">
        <f t="shared" si="535"/>
        <v>#DIV/0!</v>
      </c>
      <c r="AG213" s="90" t="e">
        <f t="shared" si="535"/>
        <v>#DIV/0!</v>
      </c>
      <c r="AH213" s="90" t="e">
        <f t="shared" si="535"/>
        <v>#DIV/0!</v>
      </c>
      <c r="AI213" s="90" t="e">
        <f t="shared" si="535"/>
        <v>#DIV/0!</v>
      </c>
      <c r="AJ213" s="90" t="e">
        <f t="shared" si="535"/>
        <v>#DIV/0!</v>
      </c>
      <c r="AK213" s="90" t="e">
        <f t="shared" si="535"/>
        <v>#DIV/0!</v>
      </c>
      <c r="AL213" s="90" t="e">
        <f t="shared" si="535"/>
        <v>#DIV/0!</v>
      </c>
      <c r="AM213" s="90" t="e">
        <f t="shared" si="535"/>
        <v>#DIV/0!</v>
      </c>
      <c r="AN213" s="90" t="e">
        <f t="shared" si="535"/>
        <v>#DIV/0!</v>
      </c>
      <c r="AO213" s="90" t="e">
        <f t="shared" si="535"/>
        <v>#DIV/0!</v>
      </c>
      <c r="AP213" s="90" t="e">
        <f t="shared" si="535"/>
        <v>#DIV/0!</v>
      </c>
      <c r="AQ213" s="90" t="e">
        <f t="shared" si="535"/>
        <v>#DIV/0!</v>
      </c>
      <c r="AR213" s="90" t="e">
        <f t="shared" si="535"/>
        <v>#DIV/0!</v>
      </c>
      <c r="AS213" s="90" t="e">
        <f t="shared" si="535"/>
        <v>#DIV/0!</v>
      </c>
      <c r="AT213" s="90" t="e">
        <f t="shared" si="535"/>
        <v>#DIV/0!</v>
      </c>
      <c r="AU213" s="90" t="e">
        <f t="shared" si="535"/>
        <v>#DIV/0!</v>
      </c>
      <c r="AV213" s="90" t="e">
        <f t="shared" si="535"/>
        <v>#DIV/0!</v>
      </c>
      <c r="AW213" s="90" t="e">
        <f t="shared" si="535"/>
        <v>#DIV/0!</v>
      </c>
      <c r="AX213" s="90" t="e">
        <f t="shared" si="535"/>
        <v>#DIV/0!</v>
      </c>
      <c r="AY213" s="90" t="e">
        <f t="shared" si="535"/>
        <v>#DIV/0!</v>
      </c>
      <c r="AZ213" s="90" t="e">
        <f t="shared" si="535"/>
        <v>#DIV/0!</v>
      </c>
      <c r="BA213" s="90" t="e">
        <f t="shared" si="535"/>
        <v>#DIV/0!</v>
      </c>
      <c r="BB213" s="90" t="e">
        <f t="shared" si="535"/>
        <v>#DIV/0!</v>
      </c>
      <c r="BC213" s="90" t="e">
        <f t="shared" si="535"/>
        <v>#DIV/0!</v>
      </c>
      <c r="BD213" s="90" t="e">
        <f t="shared" si="535"/>
        <v>#DIV/0!</v>
      </c>
      <c r="BE213" s="90" t="e">
        <f t="shared" si="535"/>
        <v>#DIV/0!</v>
      </c>
      <c r="BF213" s="90" t="e">
        <f t="shared" si="535"/>
        <v>#DIV/0!</v>
      </c>
    </row>
    <row r="214" spans="2:58" s="105" customFormat="1">
      <c r="D214" s="162"/>
      <c r="E214" s="224" t="s">
        <v>1023</v>
      </c>
      <c r="F214" s="109" t="s">
        <v>1</v>
      </c>
      <c r="I214" s="90" t="e">
        <f>I213/SUM($I$7:$BF$7)</f>
        <v>#DIV/0!</v>
      </c>
      <c r="J214" s="90" t="e">
        <f t="shared" ref="J214:BF214" si="536">J213/SUM($I$7:$BF$7)</f>
        <v>#DIV/0!</v>
      </c>
      <c r="K214" s="90" t="e">
        <f t="shared" si="536"/>
        <v>#DIV/0!</v>
      </c>
      <c r="L214" s="90" t="e">
        <f t="shared" si="536"/>
        <v>#DIV/0!</v>
      </c>
      <c r="M214" s="90" t="e">
        <f t="shared" si="536"/>
        <v>#DIV/0!</v>
      </c>
      <c r="N214" s="90" t="e">
        <f t="shared" si="536"/>
        <v>#DIV/0!</v>
      </c>
      <c r="O214" s="90" t="e">
        <f t="shared" si="536"/>
        <v>#DIV/0!</v>
      </c>
      <c r="P214" s="90" t="e">
        <f t="shared" si="536"/>
        <v>#DIV/0!</v>
      </c>
      <c r="Q214" s="90" t="e">
        <f t="shared" si="536"/>
        <v>#DIV/0!</v>
      </c>
      <c r="R214" s="90" t="e">
        <f t="shared" si="536"/>
        <v>#DIV/0!</v>
      </c>
      <c r="S214" s="90" t="e">
        <f t="shared" si="536"/>
        <v>#DIV/0!</v>
      </c>
      <c r="T214" s="90" t="e">
        <f t="shared" si="536"/>
        <v>#DIV/0!</v>
      </c>
      <c r="U214" s="90" t="e">
        <f t="shared" si="536"/>
        <v>#DIV/0!</v>
      </c>
      <c r="V214" s="90" t="e">
        <f t="shared" si="536"/>
        <v>#DIV/0!</v>
      </c>
      <c r="W214" s="90" t="e">
        <f t="shared" si="536"/>
        <v>#DIV/0!</v>
      </c>
      <c r="X214" s="90" t="e">
        <f t="shared" si="536"/>
        <v>#DIV/0!</v>
      </c>
      <c r="Y214" s="90" t="e">
        <f t="shared" si="536"/>
        <v>#DIV/0!</v>
      </c>
      <c r="Z214" s="90" t="e">
        <f t="shared" si="536"/>
        <v>#DIV/0!</v>
      </c>
      <c r="AA214" s="90" t="e">
        <f t="shared" si="536"/>
        <v>#DIV/0!</v>
      </c>
      <c r="AB214" s="90" t="e">
        <f t="shared" si="536"/>
        <v>#DIV/0!</v>
      </c>
      <c r="AC214" s="90" t="e">
        <f t="shared" si="536"/>
        <v>#DIV/0!</v>
      </c>
      <c r="AD214" s="90" t="e">
        <f t="shared" si="536"/>
        <v>#DIV/0!</v>
      </c>
      <c r="AE214" s="90" t="e">
        <f t="shared" si="536"/>
        <v>#DIV/0!</v>
      </c>
      <c r="AF214" s="90" t="e">
        <f t="shared" si="536"/>
        <v>#DIV/0!</v>
      </c>
      <c r="AG214" s="90" t="e">
        <f t="shared" si="536"/>
        <v>#DIV/0!</v>
      </c>
      <c r="AH214" s="90" t="e">
        <f t="shared" si="536"/>
        <v>#DIV/0!</v>
      </c>
      <c r="AI214" s="90" t="e">
        <f t="shared" si="536"/>
        <v>#DIV/0!</v>
      </c>
      <c r="AJ214" s="90" t="e">
        <f t="shared" si="536"/>
        <v>#DIV/0!</v>
      </c>
      <c r="AK214" s="90" t="e">
        <f t="shared" si="536"/>
        <v>#DIV/0!</v>
      </c>
      <c r="AL214" s="90" t="e">
        <f t="shared" si="536"/>
        <v>#DIV/0!</v>
      </c>
      <c r="AM214" s="90" t="e">
        <f t="shared" si="536"/>
        <v>#DIV/0!</v>
      </c>
      <c r="AN214" s="90" t="e">
        <f t="shared" si="536"/>
        <v>#DIV/0!</v>
      </c>
      <c r="AO214" s="90" t="e">
        <f t="shared" si="536"/>
        <v>#DIV/0!</v>
      </c>
      <c r="AP214" s="90" t="e">
        <f t="shared" si="536"/>
        <v>#DIV/0!</v>
      </c>
      <c r="AQ214" s="90" t="e">
        <f t="shared" si="536"/>
        <v>#DIV/0!</v>
      </c>
      <c r="AR214" s="90" t="e">
        <f t="shared" si="536"/>
        <v>#DIV/0!</v>
      </c>
      <c r="AS214" s="90" t="e">
        <f t="shared" si="536"/>
        <v>#DIV/0!</v>
      </c>
      <c r="AT214" s="90" t="e">
        <f t="shared" si="536"/>
        <v>#DIV/0!</v>
      </c>
      <c r="AU214" s="90" t="e">
        <f t="shared" si="536"/>
        <v>#DIV/0!</v>
      </c>
      <c r="AV214" s="90" t="e">
        <f t="shared" si="536"/>
        <v>#DIV/0!</v>
      </c>
      <c r="AW214" s="90" t="e">
        <f t="shared" si="536"/>
        <v>#DIV/0!</v>
      </c>
      <c r="AX214" s="90" t="e">
        <f t="shared" si="536"/>
        <v>#DIV/0!</v>
      </c>
      <c r="AY214" s="90" t="e">
        <f t="shared" si="536"/>
        <v>#DIV/0!</v>
      </c>
      <c r="AZ214" s="90" t="e">
        <f t="shared" si="536"/>
        <v>#DIV/0!</v>
      </c>
      <c r="BA214" s="90" t="e">
        <f t="shared" si="536"/>
        <v>#DIV/0!</v>
      </c>
      <c r="BB214" s="90" t="e">
        <f t="shared" si="536"/>
        <v>#DIV/0!</v>
      </c>
      <c r="BC214" s="90" t="e">
        <f t="shared" si="536"/>
        <v>#DIV/0!</v>
      </c>
      <c r="BD214" s="90" t="e">
        <f t="shared" si="536"/>
        <v>#DIV/0!</v>
      </c>
      <c r="BE214" s="90" t="e">
        <f t="shared" si="536"/>
        <v>#DIV/0!</v>
      </c>
      <c r="BF214" s="90" t="e">
        <f t="shared" si="536"/>
        <v>#DIV/0!</v>
      </c>
    </row>
    <row r="215" spans="2:58" s="161" customFormat="1"/>
    <row r="216" spans="2:58" s="161" customFormat="1">
      <c r="C216" s="224"/>
      <c r="D216" s="162"/>
      <c r="E216" s="162"/>
      <c r="F216" s="179"/>
    </row>
    <row r="217" spans="2:58" s="161" customFormat="1">
      <c r="D217" s="162" t="s">
        <v>957</v>
      </c>
      <c r="E217" s="105"/>
      <c r="F217" s="109" t="s">
        <v>1</v>
      </c>
      <c r="G217" s="105"/>
      <c r="H217" s="105"/>
    </row>
    <row r="218" spans="2:58" s="161" customFormat="1">
      <c r="D218" s="105"/>
      <c r="E218" s="224" t="s">
        <v>958</v>
      </c>
      <c r="F218" s="109" t="s">
        <v>1</v>
      </c>
      <c r="G218" s="105"/>
      <c r="H218" s="105"/>
      <c r="I218" s="90" t="e">
        <f t="shared" ref="I218:AN218" si="537">I214+I192+I184+I178+I173+I168+I155+I120+I115+I109+I97+I88+I207</f>
        <v>#DIV/0!</v>
      </c>
      <c r="J218" s="232" t="e">
        <f t="shared" si="537"/>
        <v>#DIV/0!</v>
      </c>
      <c r="K218" s="232" t="e">
        <f t="shared" si="537"/>
        <v>#DIV/0!</v>
      </c>
      <c r="L218" s="232" t="e">
        <f t="shared" si="537"/>
        <v>#DIV/0!</v>
      </c>
      <c r="M218" s="232" t="e">
        <f t="shared" si="537"/>
        <v>#DIV/0!</v>
      </c>
      <c r="N218" s="232" t="e">
        <f t="shared" si="537"/>
        <v>#DIV/0!</v>
      </c>
      <c r="O218" s="232" t="e">
        <f t="shared" si="537"/>
        <v>#DIV/0!</v>
      </c>
      <c r="P218" s="232" t="e">
        <f t="shared" si="537"/>
        <v>#DIV/0!</v>
      </c>
      <c r="Q218" s="232" t="e">
        <f t="shared" si="537"/>
        <v>#DIV/0!</v>
      </c>
      <c r="R218" s="232" t="e">
        <f t="shared" si="537"/>
        <v>#DIV/0!</v>
      </c>
      <c r="S218" s="232" t="e">
        <f t="shared" si="537"/>
        <v>#DIV/0!</v>
      </c>
      <c r="T218" s="232" t="e">
        <f t="shared" si="537"/>
        <v>#DIV/0!</v>
      </c>
      <c r="U218" s="232" t="e">
        <f t="shared" si="537"/>
        <v>#DIV/0!</v>
      </c>
      <c r="V218" s="232" t="e">
        <f t="shared" si="537"/>
        <v>#DIV/0!</v>
      </c>
      <c r="W218" s="232" t="e">
        <f t="shared" si="537"/>
        <v>#DIV/0!</v>
      </c>
      <c r="X218" s="232" t="e">
        <f t="shared" si="537"/>
        <v>#DIV/0!</v>
      </c>
      <c r="Y218" s="232" t="e">
        <f t="shared" si="537"/>
        <v>#DIV/0!</v>
      </c>
      <c r="Z218" s="232" t="e">
        <f t="shared" si="537"/>
        <v>#DIV/0!</v>
      </c>
      <c r="AA218" s="232" t="e">
        <f t="shared" si="537"/>
        <v>#DIV/0!</v>
      </c>
      <c r="AB218" s="232" t="e">
        <f t="shared" si="537"/>
        <v>#DIV/0!</v>
      </c>
      <c r="AC218" s="232" t="e">
        <f t="shared" si="537"/>
        <v>#DIV/0!</v>
      </c>
      <c r="AD218" s="232" t="e">
        <f t="shared" si="537"/>
        <v>#DIV/0!</v>
      </c>
      <c r="AE218" s="232" t="e">
        <f t="shared" si="537"/>
        <v>#DIV/0!</v>
      </c>
      <c r="AF218" s="232" t="e">
        <f t="shared" si="537"/>
        <v>#DIV/0!</v>
      </c>
      <c r="AG218" s="232" t="e">
        <f t="shared" si="537"/>
        <v>#DIV/0!</v>
      </c>
      <c r="AH218" s="232" t="e">
        <f t="shared" si="537"/>
        <v>#DIV/0!</v>
      </c>
      <c r="AI218" s="232" t="e">
        <f t="shared" si="537"/>
        <v>#DIV/0!</v>
      </c>
      <c r="AJ218" s="232" t="e">
        <f t="shared" si="537"/>
        <v>#DIV/0!</v>
      </c>
      <c r="AK218" s="232" t="e">
        <f t="shared" si="537"/>
        <v>#DIV/0!</v>
      </c>
      <c r="AL218" s="232" t="e">
        <f t="shared" si="537"/>
        <v>#DIV/0!</v>
      </c>
      <c r="AM218" s="232" t="e">
        <f t="shared" si="537"/>
        <v>#DIV/0!</v>
      </c>
      <c r="AN218" s="232" t="e">
        <f t="shared" si="537"/>
        <v>#DIV/0!</v>
      </c>
      <c r="AO218" s="232" t="e">
        <f t="shared" ref="AO218:BF218" si="538">AO214+AO192+AO184+AO178+AO173+AO168+AO155+AO120+AO115+AO109+AO97+AO88+AO207</f>
        <v>#DIV/0!</v>
      </c>
      <c r="AP218" s="232" t="e">
        <f t="shared" si="538"/>
        <v>#DIV/0!</v>
      </c>
      <c r="AQ218" s="232" t="e">
        <f t="shared" si="538"/>
        <v>#DIV/0!</v>
      </c>
      <c r="AR218" s="232" t="e">
        <f t="shared" si="538"/>
        <v>#DIV/0!</v>
      </c>
      <c r="AS218" s="232" t="e">
        <f t="shared" si="538"/>
        <v>#DIV/0!</v>
      </c>
      <c r="AT218" s="232" t="e">
        <f t="shared" si="538"/>
        <v>#DIV/0!</v>
      </c>
      <c r="AU218" s="232" t="e">
        <f t="shared" si="538"/>
        <v>#DIV/0!</v>
      </c>
      <c r="AV218" s="232" t="e">
        <f t="shared" si="538"/>
        <v>#DIV/0!</v>
      </c>
      <c r="AW218" s="232" t="e">
        <f t="shared" si="538"/>
        <v>#DIV/0!</v>
      </c>
      <c r="AX218" s="232" t="e">
        <f t="shared" si="538"/>
        <v>#DIV/0!</v>
      </c>
      <c r="AY218" s="232" t="e">
        <f t="shared" si="538"/>
        <v>#DIV/0!</v>
      </c>
      <c r="AZ218" s="232" t="e">
        <f t="shared" si="538"/>
        <v>#DIV/0!</v>
      </c>
      <c r="BA218" s="232" t="e">
        <f t="shared" si="538"/>
        <v>#DIV/0!</v>
      </c>
      <c r="BB218" s="232" t="e">
        <f t="shared" si="538"/>
        <v>#DIV/0!</v>
      </c>
      <c r="BC218" s="232" t="e">
        <f t="shared" si="538"/>
        <v>#DIV/0!</v>
      </c>
      <c r="BD218" s="232" t="e">
        <f t="shared" si="538"/>
        <v>#DIV/0!</v>
      </c>
      <c r="BE218" s="232" t="e">
        <f t="shared" si="538"/>
        <v>#DIV/0!</v>
      </c>
      <c r="BF218" s="232" t="e">
        <f t="shared" si="538"/>
        <v>#DIV/0!</v>
      </c>
    </row>
    <row r="219" spans="2:58" s="161" customFormat="1">
      <c r="D219" s="105"/>
      <c r="E219" s="240" t="s">
        <v>928</v>
      </c>
      <c r="F219" s="109" t="s">
        <v>1</v>
      </c>
      <c r="G219" s="106"/>
      <c r="H219" s="106"/>
      <c r="I219" s="176" t="e">
        <f>I218*I$7</f>
        <v>#DIV/0!</v>
      </c>
      <c r="J219" s="176" t="e">
        <f t="shared" ref="J219:BF219" si="539">J218*J$7</f>
        <v>#DIV/0!</v>
      </c>
      <c r="K219" s="176" t="e">
        <f t="shared" si="539"/>
        <v>#DIV/0!</v>
      </c>
      <c r="L219" s="176" t="e">
        <f t="shared" si="539"/>
        <v>#DIV/0!</v>
      </c>
      <c r="M219" s="176" t="e">
        <f t="shared" si="539"/>
        <v>#DIV/0!</v>
      </c>
      <c r="N219" s="176" t="e">
        <f t="shared" si="539"/>
        <v>#DIV/0!</v>
      </c>
      <c r="O219" s="176" t="e">
        <f t="shared" si="539"/>
        <v>#DIV/0!</v>
      </c>
      <c r="P219" s="176" t="e">
        <f t="shared" si="539"/>
        <v>#DIV/0!</v>
      </c>
      <c r="Q219" s="176" t="e">
        <f t="shared" si="539"/>
        <v>#DIV/0!</v>
      </c>
      <c r="R219" s="176" t="e">
        <f t="shared" si="539"/>
        <v>#DIV/0!</v>
      </c>
      <c r="S219" s="176" t="e">
        <f t="shared" si="539"/>
        <v>#DIV/0!</v>
      </c>
      <c r="T219" s="176" t="e">
        <f t="shared" si="539"/>
        <v>#DIV/0!</v>
      </c>
      <c r="U219" s="176" t="e">
        <f t="shared" si="539"/>
        <v>#DIV/0!</v>
      </c>
      <c r="V219" s="176" t="e">
        <f t="shared" si="539"/>
        <v>#DIV/0!</v>
      </c>
      <c r="W219" s="176" t="e">
        <f t="shared" si="539"/>
        <v>#DIV/0!</v>
      </c>
      <c r="X219" s="176" t="e">
        <f t="shared" si="539"/>
        <v>#DIV/0!</v>
      </c>
      <c r="Y219" s="176" t="e">
        <f t="shared" si="539"/>
        <v>#DIV/0!</v>
      </c>
      <c r="Z219" s="176" t="e">
        <f t="shared" si="539"/>
        <v>#DIV/0!</v>
      </c>
      <c r="AA219" s="176" t="e">
        <f t="shared" si="539"/>
        <v>#DIV/0!</v>
      </c>
      <c r="AB219" s="176" t="e">
        <f t="shared" si="539"/>
        <v>#DIV/0!</v>
      </c>
      <c r="AC219" s="176" t="e">
        <f t="shared" si="539"/>
        <v>#DIV/0!</v>
      </c>
      <c r="AD219" s="176" t="e">
        <f t="shared" si="539"/>
        <v>#DIV/0!</v>
      </c>
      <c r="AE219" s="176" t="e">
        <f t="shared" si="539"/>
        <v>#DIV/0!</v>
      </c>
      <c r="AF219" s="176" t="e">
        <f t="shared" si="539"/>
        <v>#DIV/0!</v>
      </c>
      <c r="AG219" s="176" t="e">
        <f t="shared" si="539"/>
        <v>#DIV/0!</v>
      </c>
      <c r="AH219" s="176" t="e">
        <f t="shared" si="539"/>
        <v>#DIV/0!</v>
      </c>
      <c r="AI219" s="176" t="e">
        <f t="shared" si="539"/>
        <v>#DIV/0!</v>
      </c>
      <c r="AJ219" s="176" t="e">
        <f t="shared" si="539"/>
        <v>#DIV/0!</v>
      </c>
      <c r="AK219" s="176" t="e">
        <f t="shared" si="539"/>
        <v>#DIV/0!</v>
      </c>
      <c r="AL219" s="176" t="e">
        <f t="shared" si="539"/>
        <v>#DIV/0!</v>
      </c>
      <c r="AM219" s="176" t="e">
        <f t="shared" si="539"/>
        <v>#DIV/0!</v>
      </c>
      <c r="AN219" s="176" t="e">
        <f t="shared" si="539"/>
        <v>#DIV/0!</v>
      </c>
      <c r="AO219" s="176" t="e">
        <f t="shared" si="539"/>
        <v>#DIV/0!</v>
      </c>
      <c r="AP219" s="176" t="e">
        <f t="shared" si="539"/>
        <v>#DIV/0!</v>
      </c>
      <c r="AQ219" s="176" t="e">
        <f t="shared" si="539"/>
        <v>#DIV/0!</v>
      </c>
      <c r="AR219" s="176" t="e">
        <f t="shared" si="539"/>
        <v>#DIV/0!</v>
      </c>
      <c r="AS219" s="176" t="e">
        <f t="shared" si="539"/>
        <v>#DIV/0!</v>
      </c>
      <c r="AT219" s="176" t="e">
        <f t="shared" si="539"/>
        <v>#DIV/0!</v>
      </c>
      <c r="AU219" s="176" t="e">
        <f t="shared" si="539"/>
        <v>#DIV/0!</v>
      </c>
      <c r="AV219" s="176" t="e">
        <f t="shared" si="539"/>
        <v>#DIV/0!</v>
      </c>
      <c r="AW219" s="176" t="e">
        <f t="shared" si="539"/>
        <v>#DIV/0!</v>
      </c>
      <c r="AX219" s="176" t="e">
        <f t="shared" si="539"/>
        <v>#DIV/0!</v>
      </c>
      <c r="AY219" s="176" t="e">
        <f t="shared" si="539"/>
        <v>#DIV/0!</v>
      </c>
      <c r="AZ219" s="176" t="e">
        <f t="shared" si="539"/>
        <v>#DIV/0!</v>
      </c>
      <c r="BA219" s="176" t="e">
        <f t="shared" si="539"/>
        <v>#DIV/0!</v>
      </c>
      <c r="BB219" s="176" t="e">
        <f t="shared" si="539"/>
        <v>#DIV/0!</v>
      </c>
      <c r="BC219" s="176" t="e">
        <f t="shared" si="539"/>
        <v>#DIV/0!</v>
      </c>
      <c r="BD219" s="176" t="e">
        <f t="shared" si="539"/>
        <v>#DIV/0!</v>
      </c>
      <c r="BE219" s="176" t="e">
        <f t="shared" si="539"/>
        <v>#DIV/0!</v>
      </c>
      <c r="BF219" s="176" t="e">
        <f t="shared" si="539"/>
        <v>#DIV/0!</v>
      </c>
    </row>
    <row r="220" spans="2:58" s="161" customFormat="1">
      <c r="D220" s="162"/>
      <c r="E220" s="162"/>
      <c r="F220" s="179"/>
    </row>
    <row r="221" spans="2:58" s="161" customFormat="1">
      <c r="B221" s="162" t="s">
        <v>963</v>
      </c>
      <c r="D221" s="162"/>
      <c r="E221" s="162"/>
      <c r="F221" s="179"/>
    </row>
    <row r="222" spans="2:58" s="161" customFormat="1">
      <c r="D222" s="162" t="s">
        <v>941</v>
      </c>
      <c r="E222" s="162"/>
      <c r="F222" s="179"/>
    </row>
    <row r="223" spans="2:58" s="161" customFormat="1">
      <c r="D223" s="162"/>
      <c r="E223" s="161" t="s">
        <v>1024</v>
      </c>
      <c r="F223" s="179" t="s">
        <v>1</v>
      </c>
      <c r="I223" s="166" t="e">
        <f>VULA_mērogošana!$M$8</f>
        <v>#DIV/0!</v>
      </c>
      <c r="J223" s="166" t="e">
        <f>VULA_mērogošana!$M$8</f>
        <v>#DIV/0!</v>
      </c>
      <c r="K223" s="166" t="e">
        <f>VULA_mērogošana!$M$8</f>
        <v>#DIV/0!</v>
      </c>
      <c r="L223" s="166" t="e">
        <f>VULA_mērogošana!$M$8</f>
        <v>#DIV/0!</v>
      </c>
      <c r="M223" s="166" t="e">
        <f>VULA_mērogošana!$M$8</f>
        <v>#DIV/0!</v>
      </c>
      <c r="N223" s="166" t="e">
        <f>VULA_mērogošana!$M$8</f>
        <v>#DIV/0!</v>
      </c>
      <c r="O223" s="166" t="e">
        <f>VULA_mērogošana!$M$8</f>
        <v>#DIV/0!</v>
      </c>
      <c r="P223" s="166" t="e">
        <f>VULA_mērogošana!$M$8</f>
        <v>#DIV/0!</v>
      </c>
      <c r="Q223" s="166" t="e">
        <f>VULA_mērogošana!$M$8</f>
        <v>#DIV/0!</v>
      </c>
      <c r="R223" s="166" t="e">
        <f>VULA_mērogošana!$M$8</f>
        <v>#DIV/0!</v>
      </c>
      <c r="S223" s="166" t="e">
        <f>VULA_mērogošana!$M$8</f>
        <v>#DIV/0!</v>
      </c>
      <c r="T223" s="166" t="e">
        <f>VULA_mērogošana!$M$8</f>
        <v>#DIV/0!</v>
      </c>
      <c r="U223" s="166" t="e">
        <f>VULA_mērogošana!$M$8</f>
        <v>#DIV/0!</v>
      </c>
      <c r="V223" s="166" t="e">
        <f>VULA_mērogošana!$M$8</f>
        <v>#DIV/0!</v>
      </c>
      <c r="W223" s="166" t="e">
        <f>VULA_mērogošana!$M$8</f>
        <v>#DIV/0!</v>
      </c>
      <c r="X223" s="166" t="e">
        <f>VULA_mērogošana!$M$8</f>
        <v>#DIV/0!</v>
      </c>
      <c r="Y223" s="166" t="e">
        <f>VULA_mērogošana!$M$8</f>
        <v>#DIV/0!</v>
      </c>
      <c r="Z223" s="166" t="e">
        <f>VULA_mērogošana!$M$8</f>
        <v>#DIV/0!</v>
      </c>
      <c r="AA223" s="166" t="e">
        <f>VULA_mērogošana!$M$8</f>
        <v>#DIV/0!</v>
      </c>
      <c r="AB223" s="166" t="e">
        <f>VULA_mērogošana!$M$8</f>
        <v>#DIV/0!</v>
      </c>
      <c r="AC223" s="166" t="e">
        <f>VULA_mērogošana!$M$8</f>
        <v>#DIV/0!</v>
      </c>
      <c r="AD223" s="166" t="e">
        <f>VULA_mērogošana!$M$8</f>
        <v>#DIV/0!</v>
      </c>
      <c r="AE223" s="166" t="e">
        <f>VULA_mērogošana!$M$8</f>
        <v>#DIV/0!</v>
      </c>
      <c r="AF223" s="166" t="e">
        <f>VULA_mērogošana!$M$8</f>
        <v>#DIV/0!</v>
      </c>
      <c r="AG223" s="166" t="e">
        <f>VULA_mērogošana!$M$8</f>
        <v>#DIV/0!</v>
      </c>
      <c r="AH223" s="166" t="e">
        <f>VULA_mērogošana!$M$8</f>
        <v>#DIV/0!</v>
      </c>
      <c r="AI223" s="166" t="e">
        <f>VULA_mērogošana!$M$8</f>
        <v>#DIV/0!</v>
      </c>
      <c r="AJ223" s="166" t="e">
        <f>VULA_mērogošana!$M$8</f>
        <v>#DIV/0!</v>
      </c>
      <c r="AK223" s="166" t="e">
        <f>VULA_mērogošana!$M$8</f>
        <v>#DIV/0!</v>
      </c>
      <c r="AL223" s="166" t="e">
        <f>VULA_mērogošana!$M$8</f>
        <v>#DIV/0!</v>
      </c>
      <c r="AM223" s="166" t="e">
        <f>VULA_mērogošana!$M$8</f>
        <v>#DIV/0!</v>
      </c>
      <c r="AN223" s="166" t="e">
        <f>VULA_mērogošana!$M$8</f>
        <v>#DIV/0!</v>
      </c>
      <c r="AO223" s="166" t="e">
        <f>VULA_mērogošana!$M$8</f>
        <v>#DIV/0!</v>
      </c>
      <c r="AP223" s="166" t="e">
        <f>VULA_mērogošana!$M$8</f>
        <v>#DIV/0!</v>
      </c>
      <c r="AQ223" s="166" t="e">
        <f>VULA_mērogošana!$M$8</f>
        <v>#DIV/0!</v>
      </c>
      <c r="AR223" s="166" t="e">
        <f>VULA_mērogošana!$M$8</f>
        <v>#DIV/0!</v>
      </c>
      <c r="AS223" s="166" t="e">
        <f>VULA_mērogošana!$M$8</f>
        <v>#DIV/0!</v>
      </c>
      <c r="AT223" s="166" t="e">
        <f>VULA_mērogošana!$M$8</f>
        <v>#DIV/0!</v>
      </c>
      <c r="AU223" s="166" t="e">
        <f>VULA_mērogošana!$M$8</f>
        <v>#DIV/0!</v>
      </c>
      <c r="AV223" s="166" t="e">
        <f>VULA_mērogošana!$M$8</f>
        <v>#DIV/0!</v>
      </c>
      <c r="AW223" s="166" t="e">
        <f>VULA_mērogošana!$M$8</f>
        <v>#DIV/0!</v>
      </c>
      <c r="AX223" s="166" t="e">
        <f>VULA_mērogošana!$M$8</f>
        <v>#DIV/0!</v>
      </c>
      <c r="AY223" s="166" t="e">
        <f>VULA_mērogošana!$M$8</f>
        <v>#DIV/0!</v>
      </c>
      <c r="AZ223" s="166" t="e">
        <f>VULA_mērogošana!$M$8</f>
        <v>#DIV/0!</v>
      </c>
      <c r="BA223" s="166" t="e">
        <f>VULA_mērogošana!$M$8</f>
        <v>#DIV/0!</v>
      </c>
      <c r="BB223" s="166" t="e">
        <f>VULA_mērogošana!$M$8</f>
        <v>#DIV/0!</v>
      </c>
      <c r="BC223" s="166" t="e">
        <f>VULA_mērogošana!$M$8</f>
        <v>#DIV/0!</v>
      </c>
      <c r="BD223" s="166" t="e">
        <f>VULA_mērogošana!$M$8</f>
        <v>#DIV/0!</v>
      </c>
      <c r="BE223" s="166" t="e">
        <f>VULA_mērogošana!$M$8</f>
        <v>#DIV/0!</v>
      </c>
      <c r="BF223" s="166" t="e">
        <f>VULA_mērogošana!$M$8</f>
        <v>#DIV/0!</v>
      </c>
    </row>
    <row r="224" spans="2:58" s="161" customFormat="1">
      <c r="D224" s="162"/>
      <c r="E224" s="240" t="s">
        <v>1025</v>
      </c>
      <c r="F224" s="179" t="s">
        <v>1</v>
      </c>
      <c r="I224" s="166" t="e">
        <f>VULA_mērogošana!$N$8</f>
        <v>#DIV/0!</v>
      </c>
      <c r="J224" s="166" t="e">
        <f>VULA_mērogošana!$N$8</f>
        <v>#DIV/0!</v>
      </c>
      <c r="K224" s="166" t="e">
        <f>VULA_mērogošana!$N$8</f>
        <v>#DIV/0!</v>
      </c>
      <c r="L224" s="166" t="e">
        <f>VULA_mērogošana!$N$8</f>
        <v>#DIV/0!</v>
      </c>
      <c r="M224" s="166" t="e">
        <f>VULA_mērogošana!$N$8</f>
        <v>#DIV/0!</v>
      </c>
      <c r="N224" s="166" t="e">
        <f>VULA_mērogošana!$N$8</f>
        <v>#DIV/0!</v>
      </c>
      <c r="O224" s="166" t="e">
        <f>VULA_mērogošana!$N$8</f>
        <v>#DIV/0!</v>
      </c>
      <c r="P224" s="166" t="e">
        <f>VULA_mērogošana!$N$8</f>
        <v>#DIV/0!</v>
      </c>
      <c r="Q224" s="166" t="e">
        <f>VULA_mērogošana!$N$8</f>
        <v>#DIV/0!</v>
      </c>
      <c r="R224" s="166" t="e">
        <f>VULA_mērogošana!$N$8</f>
        <v>#DIV/0!</v>
      </c>
      <c r="S224" s="166" t="e">
        <f>VULA_mērogošana!$N$8</f>
        <v>#DIV/0!</v>
      </c>
      <c r="T224" s="166" t="e">
        <f>VULA_mērogošana!$N$8</f>
        <v>#DIV/0!</v>
      </c>
      <c r="U224" s="166" t="e">
        <f>VULA_mērogošana!$N$8</f>
        <v>#DIV/0!</v>
      </c>
      <c r="V224" s="166" t="e">
        <f>VULA_mērogošana!$N$8</f>
        <v>#DIV/0!</v>
      </c>
      <c r="W224" s="166" t="e">
        <f>VULA_mērogošana!$N$8</f>
        <v>#DIV/0!</v>
      </c>
      <c r="X224" s="166" t="e">
        <f>VULA_mērogošana!$N$8</f>
        <v>#DIV/0!</v>
      </c>
      <c r="Y224" s="166" t="e">
        <f>VULA_mērogošana!$N$8</f>
        <v>#DIV/0!</v>
      </c>
      <c r="Z224" s="166" t="e">
        <f>VULA_mērogošana!$N$8</f>
        <v>#DIV/0!</v>
      </c>
      <c r="AA224" s="166" t="e">
        <f>VULA_mērogošana!$N$8</f>
        <v>#DIV/0!</v>
      </c>
      <c r="AB224" s="166" t="e">
        <f>VULA_mērogošana!$N$8</f>
        <v>#DIV/0!</v>
      </c>
      <c r="AC224" s="166" t="e">
        <f>VULA_mērogošana!$N$8</f>
        <v>#DIV/0!</v>
      </c>
      <c r="AD224" s="166" t="e">
        <f>VULA_mērogošana!$N$8</f>
        <v>#DIV/0!</v>
      </c>
      <c r="AE224" s="166" t="e">
        <f>VULA_mērogošana!$N$8</f>
        <v>#DIV/0!</v>
      </c>
      <c r="AF224" s="166" t="e">
        <f>VULA_mērogošana!$N$8</f>
        <v>#DIV/0!</v>
      </c>
      <c r="AG224" s="166" t="e">
        <f>VULA_mērogošana!$N$8</f>
        <v>#DIV/0!</v>
      </c>
      <c r="AH224" s="166" t="e">
        <f>VULA_mērogošana!$N$8</f>
        <v>#DIV/0!</v>
      </c>
      <c r="AI224" s="166" t="e">
        <f>VULA_mērogošana!$N$8</f>
        <v>#DIV/0!</v>
      </c>
      <c r="AJ224" s="166" t="e">
        <f>VULA_mērogošana!$N$8</f>
        <v>#DIV/0!</v>
      </c>
      <c r="AK224" s="166" t="e">
        <f>VULA_mērogošana!$N$8</f>
        <v>#DIV/0!</v>
      </c>
      <c r="AL224" s="166" t="e">
        <f>VULA_mērogošana!$N$8</f>
        <v>#DIV/0!</v>
      </c>
      <c r="AM224" s="166" t="e">
        <f>VULA_mērogošana!$N$8</f>
        <v>#DIV/0!</v>
      </c>
      <c r="AN224" s="166" t="e">
        <f>VULA_mērogošana!$N$8</f>
        <v>#DIV/0!</v>
      </c>
      <c r="AO224" s="166" t="e">
        <f>VULA_mērogošana!$N$8</f>
        <v>#DIV/0!</v>
      </c>
      <c r="AP224" s="166" t="e">
        <f>VULA_mērogošana!$N$8</f>
        <v>#DIV/0!</v>
      </c>
      <c r="AQ224" s="166" t="e">
        <f>VULA_mērogošana!$N$8</f>
        <v>#DIV/0!</v>
      </c>
      <c r="AR224" s="166" t="e">
        <f>VULA_mērogošana!$N$8</f>
        <v>#DIV/0!</v>
      </c>
      <c r="AS224" s="166" t="e">
        <f>VULA_mērogošana!$N$8</f>
        <v>#DIV/0!</v>
      </c>
      <c r="AT224" s="166" t="e">
        <f>VULA_mērogošana!$N$8</f>
        <v>#DIV/0!</v>
      </c>
      <c r="AU224" s="166" t="e">
        <f>VULA_mērogošana!$N$8</f>
        <v>#DIV/0!</v>
      </c>
      <c r="AV224" s="166" t="e">
        <f>VULA_mērogošana!$N$8</f>
        <v>#DIV/0!</v>
      </c>
      <c r="AW224" s="166" t="e">
        <f>VULA_mērogošana!$N$8</f>
        <v>#DIV/0!</v>
      </c>
      <c r="AX224" s="166" t="e">
        <f>VULA_mērogošana!$N$8</f>
        <v>#DIV/0!</v>
      </c>
      <c r="AY224" s="166" t="e">
        <f>VULA_mērogošana!$N$8</f>
        <v>#DIV/0!</v>
      </c>
      <c r="AZ224" s="166" t="e">
        <f>VULA_mērogošana!$N$8</f>
        <v>#DIV/0!</v>
      </c>
      <c r="BA224" s="166" t="e">
        <f>VULA_mērogošana!$N$8</f>
        <v>#DIV/0!</v>
      </c>
      <c r="BB224" s="166" t="e">
        <f>VULA_mērogošana!$N$8</f>
        <v>#DIV/0!</v>
      </c>
      <c r="BC224" s="166" t="e">
        <f>VULA_mērogošana!$N$8</f>
        <v>#DIV/0!</v>
      </c>
      <c r="BD224" s="166" t="e">
        <f>VULA_mērogošana!$N$8</f>
        <v>#DIV/0!</v>
      </c>
      <c r="BE224" s="166" t="e">
        <f>VULA_mērogošana!$N$8</f>
        <v>#DIV/0!</v>
      </c>
      <c r="BF224" s="166" t="e">
        <f>VULA_mērogošana!$N$8</f>
        <v>#DIV/0!</v>
      </c>
    </row>
    <row r="225" spans="4:58" s="161" customFormat="1">
      <c r="D225" s="162"/>
      <c r="E225" s="240" t="s">
        <v>1026</v>
      </c>
      <c r="F225" s="179" t="s">
        <v>1</v>
      </c>
      <c r="I225" s="166" t="e">
        <f>SUM(I223:I224)</f>
        <v>#DIV/0!</v>
      </c>
      <c r="J225" s="166" t="e">
        <f t="shared" ref="J225:BF225" si="540">SUM(J223:J224)</f>
        <v>#DIV/0!</v>
      </c>
      <c r="K225" s="166" t="e">
        <f t="shared" si="540"/>
        <v>#DIV/0!</v>
      </c>
      <c r="L225" s="166" t="e">
        <f t="shared" si="540"/>
        <v>#DIV/0!</v>
      </c>
      <c r="M225" s="166" t="e">
        <f t="shared" si="540"/>
        <v>#DIV/0!</v>
      </c>
      <c r="N225" s="166" t="e">
        <f t="shared" si="540"/>
        <v>#DIV/0!</v>
      </c>
      <c r="O225" s="166" t="e">
        <f t="shared" si="540"/>
        <v>#DIV/0!</v>
      </c>
      <c r="P225" s="166" t="e">
        <f t="shared" si="540"/>
        <v>#DIV/0!</v>
      </c>
      <c r="Q225" s="166" t="e">
        <f t="shared" si="540"/>
        <v>#DIV/0!</v>
      </c>
      <c r="R225" s="166" t="e">
        <f t="shared" si="540"/>
        <v>#DIV/0!</v>
      </c>
      <c r="S225" s="166" t="e">
        <f t="shared" si="540"/>
        <v>#DIV/0!</v>
      </c>
      <c r="T225" s="166" t="e">
        <f t="shared" si="540"/>
        <v>#DIV/0!</v>
      </c>
      <c r="U225" s="166" t="e">
        <f t="shared" si="540"/>
        <v>#DIV/0!</v>
      </c>
      <c r="V225" s="166" t="e">
        <f t="shared" si="540"/>
        <v>#DIV/0!</v>
      </c>
      <c r="W225" s="166" t="e">
        <f t="shared" si="540"/>
        <v>#DIV/0!</v>
      </c>
      <c r="X225" s="166" t="e">
        <f t="shared" si="540"/>
        <v>#DIV/0!</v>
      </c>
      <c r="Y225" s="166" t="e">
        <f t="shared" si="540"/>
        <v>#DIV/0!</v>
      </c>
      <c r="Z225" s="166" t="e">
        <f t="shared" si="540"/>
        <v>#DIV/0!</v>
      </c>
      <c r="AA225" s="166" t="e">
        <f t="shared" si="540"/>
        <v>#DIV/0!</v>
      </c>
      <c r="AB225" s="166" t="e">
        <f t="shared" si="540"/>
        <v>#DIV/0!</v>
      </c>
      <c r="AC225" s="166" t="e">
        <f t="shared" si="540"/>
        <v>#DIV/0!</v>
      </c>
      <c r="AD225" s="166" t="e">
        <f t="shared" si="540"/>
        <v>#DIV/0!</v>
      </c>
      <c r="AE225" s="166" t="e">
        <f t="shared" si="540"/>
        <v>#DIV/0!</v>
      </c>
      <c r="AF225" s="166" t="e">
        <f t="shared" si="540"/>
        <v>#DIV/0!</v>
      </c>
      <c r="AG225" s="166" t="e">
        <f t="shared" si="540"/>
        <v>#DIV/0!</v>
      </c>
      <c r="AH225" s="166" t="e">
        <f t="shared" si="540"/>
        <v>#DIV/0!</v>
      </c>
      <c r="AI225" s="166" t="e">
        <f t="shared" si="540"/>
        <v>#DIV/0!</v>
      </c>
      <c r="AJ225" s="166" t="e">
        <f t="shared" si="540"/>
        <v>#DIV/0!</v>
      </c>
      <c r="AK225" s="166" t="e">
        <f t="shared" si="540"/>
        <v>#DIV/0!</v>
      </c>
      <c r="AL225" s="166" t="e">
        <f t="shared" si="540"/>
        <v>#DIV/0!</v>
      </c>
      <c r="AM225" s="166" t="e">
        <f t="shared" si="540"/>
        <v>#DIV/0!</v>
      </c>
      <c r="AN225" s="166" t="e">
        <f t="shared" si="540"/>
        <v>#DIV/0!</v>
      </c>
      <c r="AO225" s="166" t="e">
        <f t="shared" si="540"/>
        <v>#DIV/0!</v>
      </c>
      <c r="AP225" s="166" t="e">
        <f t="shared" si="540"/>
        <v>#DIV/0!</v>
      </c>
      <c r="AQ225" s="166" t="e">
        <f t="shared" si="540"/>
        <v>#DIV/0!</v>
      </c>
      <c r="AR225" s="166" t="e">
        <f t="shared" si="540"/>
        <v>#DIV/0!</v>
      </c>
      <c r="AS225" s="166" t="e">
        <f t="shared" si="540"/>
        <v>#DIV/0!</v>
      </c>
      <c r="AT225" s="166" t="e">
        <f t="shared" si="540"/>
        <v>#DIV/0!</v>
      </c>
      <c r="AU225" s="166" t="e">
        <f t="shared" si="540"/>
        <v>#DIV/0!</v>
      </c>
      <c r="AV225" s="166" t="e">
        <f t="shared" si="540"/>
        <v>#DIV/0!</v>
      </c>
      <c r="AW225" s="166" t="e">
        <f t="shared" si="540"/>
        <v>#DIV/0!</v>
      </c>
      <c r="AX225" s="166" t="e">
        <f t="shared" si="540"/>
        <v>#DIV/0!</v>
      </c>
      <c r="AY225" s="166" t="e">
        <f t="shared" si="540"/>
        <v>#DIV/0!</v>
      </c>
      <c r="AZ225" s="166" t="e">
        <f t="shared" si="540"/>
        <v>#DIV/0!</v>
      </c>
      <c r="BA225" s="166" t="e">
        <f t="shared" si="540"/>
        <v>#DIV/0!</v>
      </c>
      <c r="BB225" s="166" t="e">
        <f t="shared" si="540"/>
        <v>#DIV/0!</v>
      </c>
      <c r="BC225" s="166" t="e">
        <f t="shared" si="540"/>
        <v>#DIV/0!</v>
      </c>
      <c r="BD225" s="166" t="e">
        <f t="shared" si="540"/>
        <v>#DIV/0!</v>
      </c>
      <c r="BE225" s="166" t="e">
        <f t="shared" si="540"/>
        <v>#DIV/0!</v>
      </c>
      <c r="BF225" s="166" t="e">
        <f t="shared" si="540"/>
        <v>#DIV/0!</v>
      </c>
    </row>
    <row r="226" spans="4:58" s="161" customFormat="1">
      <c r="D226" s="162"/>
      <c r="E226" s="240" t="s">
        <v>964</v>
      </c>
      <c r="F226" s="179"/>
      <c r="I226" s="166">
        <f>IFERROR((I$9)/(1-(1/(1+I$9)^I$8)),0)</f>
        <v>0</v>
      </c>
      <c r="J226" s="166">
        <f t="shared" ref="J226:BF226" si="541">IFERROR((J$9)/(1-(1/(1+J$9)^J$8)),0)</f>
        <v>0</v>
      </c>
      <c r="K226" s="166">
        <f t="shared" si="541"/>
        <v>0</v>
      </c>
      <c r="L226" s="166">
        <f t="shared" si="541"/>
        <v>0</v>
      </c>
      <c r="M226" s="166">
        <f t="shared" si="541"/>
        <v>0</v>
      </c>
      <c r="N226" s="166">
        <f t="shared" si="541"/>
        <v>0</v>
      </c>
      <c r="O226" s="166">
        <f t="shared" si="541"/>
        <v>0</v>
      </c>
      <c r="P226" s="166">
        <f t="shared" si="541"/>
        <v>0</v>
      </c>
      <c r="Q226" s="166">
        <f t="shared" si="541"/>
        <v>0</v>
      </c>
      <c r="R226" s="166">
        <f t="shared" si="541"/>
        <v>0</v>
      </c>
      <c r="S226" s="166">
        <f t="shared" si="541"/>
        <v>0</v>
      </c>
      <c r="T226" s="166">
        <f t="shared" si="541"/>
        <v>0</v>
      </c>
      <c r="U226" s="166">
        <f t="shared" si="541"/>
        <v>0</v>
      </c>
      <c r="V226" s="166">
        <f t="shared" si="541"/>
        <v>0</v>
      </c>
      <c r="W226" s="166">
        <f t="shared" si="541"/>
        <v>0</v>
      </c>
      <c r="X226" s="166">
        <f t="shared" si="541"/>
        <v>0</v>
      </c>
      <c r="Y226" s="166">
        <f t="shared" si="541"/>
        <v>0</v>
      </c>
      <c r="Z226" s="166">
        <f t="shared" si="541"/>
        <v>0</v>
      </c>
      <c r="AA226" s="166">
        <f t="shared" si="541"/>
        <v>0</v>
      </c>
      <c r="AB226" s="166">
        <f t="shared" si="541"/>
        <v>0</v>
      </c>
      <c r="AC226" s="166">
        <f t="shared" si="541"/>
        <v>0</v>
      </c>
      <c r="AD226" s="166">
        <f t="shared" si="541"/>
        <v>0</v>
      </c>
      <c r="AE226" s="166">
        <f t="shared" si="541"/>
        <v>0</v>
      </c>
      <c r="AF226" s="166">
        <f t="shared" si="541"/>
        <v>0</v>
      </c>
      <c r="AG226" s="166">
        <f t="shared" si="541"/>
        <v>0</v>
      </c>
      <c r="AH226" s="166">
        <f t="shared" si="541"/>
        <v>0</v>
      </c>
      <c r="AI226" s="166">
        <f t="shared" si="541"/>
        <v>0</v>
      </c>
      <c r="AJ226" s="166">
        <f t="shared" si="541"/>
        <v>0</v>
      </c>
      <c r="AK226" s="166">
        <f t="shared" si="541"/>
        <v>0</v>
      </c>
      <c r="AL226" s="166">
        <f t="shared" si="541"/>
        <v>0</v>
      </c>
      <c r="AM226" s="166">
        <f t="shared" si="541"/>
        <v>0</v>
      </c>
      <c r="AN226" s="166">
        <f t="shared" si="541"/>
        <v>0</v>
      </c>
      <c r="AO226" s="166">
        <f t="shared" si="541"/>
        <v>0</v>
      </c>
      <c r="AP226" s="166">
        <f t="shared" si="541"/>
        <v>0</v>
      </c>
      <c r="AQ226" s="166">
        <f t="shared" si="541"/>
        <v>0</v>
      </c>
      <c r="AR226" s="166">
        <f t="shared" si="541"/>
        <v>0</v>
      </c>
      <c r="AS226" s="166">
        <f t="shared" si="541"/>
        <v>0</v>
      </c>
      <c r="AT226" s="166">
        <f t="shared" si="541"/>
        <v>0</v>
      </c>
      <c r="AU226" s="166">
        <f t="shared" si="541"/>
        <v>0</v>
      </c>
      <c r="AV226" s="166">
        <f t="shared" si="541"/>
        <v>0</v>
      </c>
      <c r="AW226" s="166">
        <f t="shared" si="541"/>
        <v>0</v>
      </c>
      <c r="AX226" s="166">
        <f t="shared" si="541"/>
        <v>0</v>
      </c>
      <c r="AY226" s="166">
        <f t="shared" si="541"/>
        <v>0</v>
      </c>
      <c r="AZ226" s="166">
        <f t="shared" si="541"/>
        <v>0</v>
      </c>
      <c r="BA226" s="166">
        <f t="shared" si="541"/>
        <v>0</v>
      </c>
      <c r="BB226" s="166">
        <f t="shared" si="541"/>
        <v>0</v>
      </c>
      <c r="BC226" s="166">
        <f t="shared" si="541"/>
        <v>0</v>
      </c>
      <c r="BD226" s="166">
        <f t="shared" si="541"/>
        <v>0</v>
      </c>
      <c r="BE226" s="166">
        <f t="shared" si="541"/>
        <v>0</v>
      </c>
      <c r="BF226" s="166">
        <f t="shared" si="541"/>
        <v>0</v>
      </c>
    </row>
    <row r="227" spans="4:58" s="161" customFormat="1">
      <c r="D227" s="162"/>
      <c r="E227" s="161" t="s">
        <v>1011</v>
      </c>
      <c r="F227" s="179" t="s">
        <v>1</v>
      </c>
      <c r="G227" s="162"/>
      <c r="H227" s="162"/>
      <c r="I227" s="166" t="e">
        <f>I226*I225</f>
        <v>#DIV/0!</v>
      </c>
      <c r="J227" s="166" t="e">
        <f>J226*J225</f>
        <v>#DIV/0!</v>
      </c>
      <c r="K227" s="166" t="e">
        <f t="shared" ref="K227:BF227" si="542">K226*K225</f>
        <v>#DIV/0!</v>
      </c>
      <c r="L227" s="166" t="e">
        <f t="shared" si="542"/>
        <v>#DIV/0!</v>
      </c>
      <c r="M227" s="166" t="e">
        <f t="shared" si="542"/>
        <v>#DIV/0!</v>
      </c>
      <c r="N227" s="166" t="e">
        <f t="shared" si="542"/>
        <v>#DIV/0!</v>
      </c>
      <c r="O227" s="166" t="e">
        <f t="shared" si="542"/>
        <v>#DIV/0!</v>
      </c>
      <c r="P227" s="166" t="e">
        <f t="shared" si="542"/>
        <v>#DIV/0!</v>
      </c>
      <c r="Q227" s="166" t="e">
        <f t="shared" si="542"/>
        <v>#DIV/0!</v>
      </c>
      <c r="R227" s="166" t="e">
        <f t="shared" si="542"/>
        <v>#DIV/0!</v>
      </c>
      <c r="S227" s="166" t="e">
        <f t="shared" si="542"/>
        <v>#DIV/0!</v>
      </c>
      <c r="T227" s="166" t="e">
        <f t="shared" si="542"/>
        <v>#DIV/0!</v>
      </c>
      <c r="U227" s="166" t="e">
        <f t="shared" si="542"/>
        <v>#DIV/0!</v>
      </c>
      <c r="V227" s="166" t="e">
        <f t="shared" si="542"/>
        <v>#DIV/0!</v>
      </c>
      <c r="W227" s="166" t="e">
        <f t="shared" si="542"/>
        <v>#DIV/0!</v>
      </c>
      <c r="X227" s="166" t="e">
        <f t="shared" si="542"/>
        <v>#DIV/0!</v>
      </c>
      <c r="Y227" s="166" t="e">
        <f t="shared" si="542"/>
        <v>#DIV/0!</v>
      </c>
      <c r="Z227" s="166" t="e">
        <f t="shared" si="542"/>
        <v>#DIV/0!</v>
      </c>
      <c r="AA227" s="166" t="e">
        <f t="shared" si="542"/>
        <v>#DIV/0!</v>
      </c>
      <c r="AB227" s="166" t="e">
        <f t="shared" si="542"/>
        <v>#DIV/0!</v>
      </c>
      <c r="AC227" s="166" t="e">
        <f t="shared" si="542"/>
        <v>#DIV/0!</v>
      </c>
      <c r="AD227" s="166" t="e">
        <f t="shared" si="542"/>
        <v>#DIV/0!</v>
      </c>
      <c r="AE227" s="166" t="e">
        <f t="shared" si="542"/>
        <v>#DIV/0!</v>
      </c>
      <c r="AF227" s="166" t="e">
        <f t="shared" si="542"/>
        <v>#DIV/0!</v>
      </c>
      <c r="AG227" s="166" t="e">
        <f t="shared" si="542"/>
        <v>#DIV/0!</v>
      </c>
      <c r="AH227" s="166" t="e">
        <f t="shared" si="542"/>
        <v>#DIV/0!</v>
      </c>
      <c r="AI227" s="166" t="e">
        <f t="shared" si="542"/>
        <v>#DIV/0!</v>
      </c>
      <c r="AJ227" s="166" t="e">
        <f t="shared" si="542"/>
        <v>#DIV/0!</v>
      </c>
      <c r="AK227" s="166" t="e">
        <f t="shared" si="542"/>
        <v>#DIV/0!</v>
      </c>
      <c r="AL227" s="166" t="e">
        <f t="shared" si="542"/>
        <v>#DIV/0!</v>
      </c>
      <c r="AM227" s="166" t="e">
        <f t="shared" si="542"/>
        <v>#DIV/0!</v>
      </c>
      <c r="AN227" s="166" t="e">
        <f t="shared" si="542"/>
        <v>#DIV/0!</v>
      </c>
      <c r="AO227" s="166" t="e">
        <f t="shared" si="542"/>
        <v>#DIV/0!</v>
      </c>
      <c r="AP227" s="166" t="e">
        <f t="shared" si="542"/>
        <v>#DIV/0!</v>
      </c>
      <c r="AQ227" s="166" t="e">
        <f t="shared" si="542"/>
        <v>#DIV/0!</v>
      </c>
      <c r="AR227" s="166" t="e">
        <f t="shared" si="542"/>
        <v>#DIV/0!</v>
      </c>
      <c r="AS227" s="166" t="e">
        <f t="shared" si="542"/>
        <v>#DIV/0!</v>
      </c>
      <c r="AT227" s="166" t="e">
        <f t="shared" si="542"/>
        <v>#DIV/0!</v>
      </c>
      <c r="AU227" s="166" t="e">
        <f t="shared" si="542"/>
        <v>#DIV/0!</v>
      </c>
      <c r="AV227" s="166" t="e">
        <f t="shared" si="542"/>
        <v>#DIV/0!</v>
      </c>
      <c r="AW227" s="166" t="e">
        <f t="shared" si="542"/>
        <v>#DIV/0!</v>
      </c>
      <c r="AX227" s="166" t="e">
        <f t="shared" si="542"/>
        <v>#DIV/0!</v>
      </c>
      <c r="AY227" s="166" t="e">
        <f t="shared" si="542"/>
        <v>#DIV/0!</v>
      </c>
      <c r="AZ227" s="166" t="e">
        <f t="shared" si="542"/>
        <v>#DIV/0!</v>
      </c>
      <c r="BA227" s="166" t="e">
        <f t="shared" si="542"/>
        <v>#DIV/0!</v>
      </c>
      <c r="BB227" s="166" t="e">
        <f t="shared" si="542"/>
        <v>#DIV/0!</v>
      </c>
      <c r="BC227" s="166" t="e">
        <f t="shared" si="542"/>
        <v>#DIV/0!</v>
      </c>
      <c r="BD227" s="166" t="e">
        <f t="shared" si="542"/>
        <v>#DIV/0!</v>
      </c>
      <c r="BE227" s="166" t="e">
        <f t="shared" si="542"/>
        <v>#DIV/0!</v>
      </c>
      <c r="BF227" s="166" t="e">
        <f t="shared" si="542"/>
        <v>#DIV/0!</v>
      </c>
    </row>
    <row r="228" spans="4:58" s="161" customFormat="1">
      <c r="D228" s="162"/>
      <c r="E228" s="240" t="s">
        <v>1014</v>
      </c>
      <c r="F228" s="179"/>
      <c r="G228" s="162"/>
      <c r="H228" s="162"/>
      <c r="I228" s="166" t="e">
        <f>IF($E$1=Saraksti!$C$6,I227*Iekārtu_mērogošana!D$25,IF($E$1=Saraksti!$C$7,I227*Iekārtu_mērogošana!D$41,""))</f>
        <v>#DIV/0!</v>
      </c>
      <c r="J228" s="166" t="e">
        <f>IF($E$1=Saraksti!$C$6,J227*Iekārtu_mērogošana!E$25,IF($E$1=Saraksti!$C$7,J227*Iekārtu_mērogošana!E$41,""))</f>
        <v>#DIV/0!</v>
      </c>
      <c r="K228" s="166" t="e">
        <f>IF($E$1=Saraksti!$C$6,K227*Iekārtu_mērogošana!F$25,IF($E$1=Saraksti!$C$7,K227*Iekārtu_mērogošana!F$41,""))</f>
        <v>#DIV/0!</v>
      </c>
      <c r="L228" s="166" t="e">
        <f>IF($E$1=Saraksti!$C$6,L227*Iekārtu_mērogošana!G$25,IF($E$1=Saraksti!$C$7,L227*Iekārtu_mērogošana!G$41,""))</f>
        <v>#DIV/0!</v>
      </c>
      <c r="M228" s="166" t="e">
        <f>IF($E$1=Saraksti!$C$6,M227*Iekārtu_mērogošana!H$25,IF($E$1=Saraksti!$C$7,M227*Iekārtu_mērogošana!H$41,""))</f>
        <v>#DIV/0!</v>
      </c>
      <c r="N228" s="166" t="e">
        <f>IF($E$1=Saraksti!$C$6,N227*Iekārtu_mērogošana!I$25,IF($E$1=Saraksti!$C$7,N227*Iekārtu_mērogošana!I$41,""))</f>
        <v>#DIV/0!</v>
      </c>
      <c r="O228" s="166" t="e">
        <f>IF($E$1=Saraksti!$C$6,O227*Iekārtu_mērogošana!J$25,IF($E$1=Saraksti!$C$7,O227*Iekārtu_mērogošana!J$41,""))</f>
        <v>#DIV/0!</v>
      </c>
      <c r="P228" s="166" t="e">
        <f>IF($E$1=Saraksti!$C$6,P227*Iekārtu_mērogošana!K$25,IF($E$1=Saraksti!$C$7,P227*Iekārtu_mērogošana!K$41,""))</f>
        <v>#DIV/0!</v>
      </c>
      <c r="Q228" s="166" t="e">
        <f>IF($E$1=Saraksti!$C$6,Q227*Iekārtu_mērogošana!L$25,IF($E$1=Saraksti!$C$7,Q227*Iekārtu_mērogošana!L$41,""))</f>
        <v>#DIV/0!</v>
      </c>
      <c r="R228" s="166" t="e">
        <f>IF($E$1=Saraksti!$C$6,R227*Iekārtu_mērogošana!M$25,IF($E$1=Saraksti!$C$7,R227*Iekārtu_mērogošana!M$41,""))</f>
        <v>#DIV/0!</v>
      </c>
      <c r="S228" s="166" t="e">
        <f>IF($E$1=Saraksti!$C$6,S227*Iekārtu_mērogošana!N$25,IF($E$1=Saraksti!$C$7,S227*Iekārtu_mērogošana!N$41,""))</f>
        <v>#DIV/0!</v>
      </c>
      <c r="T228" s="166" t="e">
        <f>IF($E$1=Saraksti!$C$6,T227*Iekārtu_mērogošana!O$25,IF($E$1=Saraksti!$C$7,T227*Iekārtu_mērogošana!O$41,""))</f>
        <v>#DIV/0!</v>
      </c>
      <c r="U228" s="166" t="e">
        <f>IF($E$1=Saraksti!$C$6,U227*Iekārtu_mērogošana!P$25,IF($E$1=Saraksti!$C$7,U227*Iekārtu_mērogošana!P$41,""))</f>
        <v>#DIV/0!</v>
      </c>
      <c r="V228" s="166" t="e">
        <f>IF($E$1=Saraksti!$C$6,V227*Iekārtu_mērogošana!Q$25,IF($E$1=Saraksti!$C$7,V227*Iekārtu_mērogošana!Q$41,""))</f>
        <v>#DIV/0!</v>
      </c>
      <c r="W228" s="166" t="e">
        <f>IF($E$1=Saraksti!$C$6,W227*Iekārtu_mērogošana!R$25,IF($E$1=Saraksti!$C$7,W227*Iekārtu_mērogošana!R$41,""))</f>
        <v>#DIV/0!</v>
      </c>
      <c r="X228" s="166" t="e">
        <f>IF($E$1=Saraksti!$C$6,X227*Iekārtu_mērogošana!S$25,IF($E$1=Saraksti!$C$7,X227*Iekārtu_mērogošana!S$41,""))</f>
        <v>#DIV/0!</v>
      </c>
      <c r="Y228" s="166" t="e">
        <f>IF($E$1=Saraksti!$C$6,Y227*Iekārtu_mērogošana!T$25,IF($E$1=Saraksti!$C$7,Y227*Iekārtu_mērogošana!T$41,""))</f>
        <v>#DIV/0!</v>
      </c>
      <c r="Z228" s="166" t="e">
        <f>IF($E$1=Saraksti!$C$6,Z227*Iekārtu_mērogošana!U$25,IF($E$1=Saraksti!$C$7,Z227*Iekārtu_mērogošana!U$41,""))</f>
        <v>#DIV/0!</v>
      </c>
      <c r="AA228" s="166" t="e">
        <f>IF($E$1=Saraksti!$C$6,AA227*Iekārtu_mērogošana!V$25,IF($E$1=Saraksti!$C$7,AA227*Iekārtu_mērogošana!V$41,""))</f>
        <v>#DIV/0!</v>
      </c>
      <c r="AB228" s="166" t="e">
        <f>IF($E$1=Saraksti!$C$6,AB227*Iekārtu_mērogošana!W$25,IF($E$1=Saraksti!$C$7,AB227*Iekārtu_mērogošana!W$41,""))</f>
        <v>#DIV/0!</v>
      </c>
      <c r="AC228" s="166" t="e">
        <f>IF($E$1=Saraksti!$C$6,AC227*Iekārtu_mērogošana!X$25,IF($E$1=Saraksti!$C$7,AC227*Iekārtu_mērogošana!X$41,""))</f>
        <v>#DIV/0!</v>
      </c>
      <c r="AD228" s="166" t="e">
        <f>IF($E$1=Saraksti!$C$6,AD227*Iekārtu_mērogošana!Y$25,IF($E$1=Saraksti!$C$7,AD227*Iekārtu_mērogošana!Y$41,""))</f>
        <v>#DIV/0!</v>
      </c>
      <c r="AE228" s="166" t="e">
        <f>IF($E$1=Saraksti!$C$6,AE227*Iekārtu_mērogošana!Z$25,IF($E$1=Saraksti!$C$7,AE227*Iekārtu_mērogošana!Z$41,""))</f>
        <v>#DIV/0!</v>
      </c>
      <c r="AF228" s="166" t="e">
        <f>IF($E$1=Saraksti!$C$6,AF227*Iekārtu_mērogošana!AA$25,IF($E$1=Saraksti!$C$7,AF227*Iekārtu_mērogošana!AA$41,""))</f>
        <v>#DIV/0!</v>
      </c>
      <c r="AG228" s="166" t="e">
        <f>IF($E$1=Saraksti!$C$6,AG227*Iekārtu_mērogošana!AB$25,IF($E$1=Saraksti!$C$7,AG227*Iekārtu_mērogošana!AB$41,""))</f>
        <v>#DIV/0!</v>
      </c>
      <c r="AH228" s="166" t="e">
        <f>IF($E$1=Saraksti!$C$6,AH227*Iekārtu_mērogošana!AC$25,IF($E$1=Saraksti!$C$7,AH227*Iekārtu_mērogošana!AC$41,""))</f>
        <v>#DIV/0!</v>
      </c>
      <c r="AI228" s="166" t="e">
        <f>IF($E$1=Saraksti!$C$6,AI227*Iekārtu_mērogošana!AD$25,IF($E$1=Saraksti!$C$7,AI227*Iekārtu_mērogošana!AD$41,""))</f>
        <v>#DIV/0!</v>
      </c>
      <c r="AJ228" s="166" t="e">
        <f>IF($E$1=Saraksti!$C$6,AJ227*Iekārtu_mērogošana!AE$25,IF($E$1=Saraksti!$C$7,AJ227*Iekārtu_mērogošana!AE$41,""))</f>
        <v>#DIV/0!</v>
      </c>
      <c r="AK228" s="166" t="e">
        <f>IF($E$1=Saraksti!$C$6,AK227*Iekārtu_mērogošana!AF$25,IF($E$1=Saraksti!$C$7,AK227*Iekārtu_mērogošana!AF$41,""))</f>
        <v>#DIV/0!</v>
      </c>
      <c r="AL228" s="166" t="e">
        <f>IF($E$1=Saraksti!$C$6,AL227*Iekārtu_mērogošana!AG$25,IF($E$1=Saraksti!$C$7,AL227*Iekārtu_mērogošana!AG$41,""))</f>
        <v>#DIV/0!</v>
      </c>
      <c r="AM228" s="166" t="e">
        <f>IF($E$1=Saraksti!$C$6,AM227*Iekārtu_mērogošana!AH$25,IF($E$1=Saraksti!$C$7,AM227*Iekārtu_mērogošana!AH$41,""))</f>
        <v>#DIV/0!</v>
      </c>
      <c r="AN228" s="166" t="e">
        <f>IF($E$1=Saraksti!$C$6,AN227*Iekārtu_mērogošana!AI$25,IF($E$1=Saraksti!$C$7,AN227*Iekārtu_mērogošana!AI$41,""))</f>
        <v>#DIV/0!</v>
      </c>
      <c r="AO228" s="166" t="e">
        <f>IF($E$1=Saraksti!$C$6,AO227*Iekārtu_mērogošana!AJ$25,IF($E$1=Saraksti!$C$7,AO227*Iekārtu_mērogošana!AJ$41,""))</f>
        <v>#DIV/0!</v>
      </c>
      <c r="AP228" s="166" t="e">
        <f>IF($E$1=Saraksti!$C$6,AP227*Iekārtu_mērogošana!AK$25,IF($E$1=Saraksti!$C$7,AP227*Iekārtu_mērogošana!AK$41,""))</f>
        <v>#DIV/0!</v>
      </c>
      <c r="AQ228" s="166" t="e">
        <f>IF($E$1=Saraksti!$C$6,AQ227*Iekārtu_mērogošana!AL$25,IF($E$1=Saraksti!$C$7,AQ227*Iekārtu_mērogošana!AL$41,""))</f>
        <v>#DIV/0!</v>
      </c>
      <c r="AR228" s="166" t="e">
        <f>IF($E$1=Saraksti!$C$6,AR227*Iekārtu_mērogošana!AM$25,IF($E$1=Saraksti!$C$7,AR227*Iekārtu_mērogošana!AM$41,""))</f>
        <v>#DIV/0!</v>
      </c>
      <c r="AS228" s="166" t="e">
        <f>IF($E$1=Saraksti!$C$6,AS227*Iekārtu_mērogošana!AN$25,IF($E$1=Saraksti!$C$7,AS227*Iekārtu_mērogošana!AN$41,""))</f>
        <v>#DIV/0!</v>
      </c>
      <c r="AT228" s="166" t="e">
        <f>IF($E$1=Saraksti!$C$6,AT227*Iekārtu_mērogošana!AO$25,IF($E$1=Saraksti!$C$7,AT227*Iekārtu_mērogošana!AO$41,""))</f>
        <v>#DIV/0!</v>
      </c>
      <c r="AU228" s="166" t="e">
        <f>IF($E$1=Saraksti!$C$6,AU227*Iekārtu_mērogošana!AP$25,IF($E$1=Saraksti!$C$7,AU227*Iekārtu_mērogošana!AP$41,""))</f>
        <v>#DIV/0!</v>
      </c>
      <c r="AV228" s="166" t="e">
        <f>IF($E$1=Saraksti!$C$6,AV227*Iekārtu_mērogošana!AQ$25,IF($E$1=Saraksti!$C$7,AV227*Iekārtu_mērogošana!AQ$41,""))</f>
        <v>#DIV/0!</v>
      </c>
      <c r="AW228" s="166" t="e">
        <f>IF($E$1=Saraksti!$C$6,AW227*Iekārtu_mērogošana!AR$25,IF($E$1=Saraksti!$C$7,AW227*Iekārtu_mērogošana!AR$41,""))</f>
        <v>#DIV/0!</v>
      </c>
      <c r="AX228" s="166" t="e">
        <f>IF($E$1=Saraksti!$C$6,AX227*Iekārtu_mērogošana!AS$25,IF($E$1=Saraksti!$C$7,AX227*Iekārtu_mērogošana!AS$41,""))</f>
        <v>#DIV/0!</v>
      </c>
      <c r="AY228" s="166" t="e">
        <f>IF($E$1=Saraksti!$C$6,AY227*Iekārtu_mērogošana!AT$25,IF($E$1=Saraksti!$C$7,AY227*Iekārtu_mērogošana!AT$41,""))</f>
        <v>#DIV/0!</v>
      </c>
      <c r="AZ228" s="166" t="e">
        <f>IF($E$1=Saraksti!$C$6,AZ227*Iekārtu_mērogošana!AU$25,IF($E$1=Saraksti!$C$7,AZ227*Iekārtu_mērogošana!AU$41,""))</f>
        <v>#DIV/0!</v>
      </c>
      <c r="BA228" s="166" t="e">
        <f>IF($E$1=Saraksti!$C$6,BA227*Iekārtu_mērogošana!AV$25,IF($E$1=Saraksti!$C$7,BA227*Iekārtu_mērogošana!AV$41,""))</f>
        <v>#DIV/0!</v>
      </c>
      <c r="BB228" s="166" t="e">
        <f>IF($E$1=Saraksti!$C$6,BB227*Iekārtu_mērogošana!AW$25,IF($E$1=Saraksti!$C$7,BB227*Iekārtu_mērogošana!AW$41,""))</f>
        <v>#DIV/0!</v>
      </c>
      <c r="BC228" s="166" t="e">
        <f>IF($E$1=Saraksti!$C$6,BC227*Iekārtu_mērogošana!AX$25,IF($E$1=Saraksti!$C$7,BC227*Iekārtu_mērogošana!AX$41,""))</f>
        <v>#DIV/0!</v>
      </c>
      <c r="BD228" s="166" t="e">
        <f>IF($E$1=Saraksti!$C$6,BD227*Iekārtu_mērogošana!AY$25,IF($E$1=Saraksti!$C$7,BD227*Iekārtu_mērogošana!AY$41,""))</f>
        <v>#DIV/0!</v>
      </c>
      <c r="BE228" s="166" t="e">
        <f>IF($E$1=Saraksti!$C$6,BE227*Iekārtu_mērogošana!AZ$25,IF($E$1=Saraksti!$C$7,BE227*Iekārtu_mērogošana!AZ$41,""))</f>
        <v>#DIV/0!</v>
      </c>
      <c r="BF228" s="166" t="e">
        <f>IF($E$1=Saraksti!$C$6,BF227*Iekārtu_mērogošana!BA$25,IF($E$1=Saraksti!$C$7,BF227*Iekārtu_mērogošana!BA$41,""))</f>
        <v>#DIV/0!</v>
      </c>
    </row>
    <row r="229" spans="4:58" s="161" customFormat="1">
      <c r="D229" s="162"/>
      <c r="E229" s="162" t="s">
        <v>1027</v>
      </c>
      <c r="F229" s="179" t="s">
        <v>1</v>
      </c>
      <c r="G229" s="162"/>
      <c r="H229" s="162"/>
      <c r="I229" s="90" t="e">
        <f>I228/I$7</f>
        <v>#DIV/0!</v>
      </c>
      <c r="J229" s="90" t="e">
        <f t="shared" ref="J229:BF229" si="543">J228/J$7</f>
        <v>#DIV/0!</v>
      </c>
      <c r="K229" s="90" t="e">
        <f t="shared" si="543"/>
        <v>#DIV/0!</v>
      </c>
      <c r="L229" s="90" t="e">
        <f t="shared" si="543"/>
        <v>#DIV/0!</v>
      </c>
      <c r="M229" s="90" t="e">
        <f t="shared" si="543"/>
        <v>#DIV/0!</v>
      </c>
      <c r="N229" s="90" t="e">
        <f t="shared" si="543"/>
        <v>#DIV/0!</v>
      </c>
      <c r="O229" s="90" t="e">
        <f t="shared" si="543"/>
        <v>#DIV/0!</v>
      </c>
      <c r="P229" s="90" t="e">
        <f t="shared" si="543"/>
        <v>#DIV/0!</v>
      </c>
      <c r="Q229" s="90" t="e">
        <f t="shared" si="543"/>
        <v>#DIV/0!</v>
      </c>
      <c r="R229" s="90" t="e">
        <f t="shared" si="543"/>
        <v>#DIV/0!</v>
      </c>
      <c r="S229" s="90" t="e">
        <f t="shared" si="543"/>
        <v>#DIV/0!</v>
      </c>
      <c r="T229" s="90" t="e">
        <f t="shared" si="543"/>
        <v>#DIV/0!</v>
      </c>
      <c r="U229" s="90" t="e">
        <f t="shared" si="543"/>
        <v>#DIV/0!</v>
      </c>
      <c r="V229" s="90" t="e">
        <f t="shared" si="543"/>
        <v>#DIV/0!</v>
      </c>
      <c r="W229" s="90" t="e">
        <f t="shared" si="543"/>
        <v>#DIV/0!</v>
      </c>
      <c r="X229" s="90" t="e">
        <f t="shared" si="543"/>
        <v>#DIV/0!</v>
      </c>
      <c r="Y229" s="90" t="e">
        <f t="shared" si="543"/>
        <v>#DIV/0!</v>
      </c>
      <c r="Z229" s="90" t="e">
        <f t="shared" si="543"/>
        <v>#DIV/0!</v>
      </c>
      <c r="AA229" s="90" t="e">
        <f t="shared" si="543"/>
        <v>#DIV/0!</v>
      </c>
      <c r="AB229" s="90" t="e">
        <f t="shared" si="543"/>
        <v>#DIV/0!</v>
      </c>
      <c r="AC229" s="90" t="e">
        <f t="shared" si="543"/>
        <v>#DIV/0!</v>
      </c>
      <c r="AD229" s="90" t="e">
        <f t="shared" si="543"/>
        <v>#DIV/0!</v>
      </c>
      <c r="AE229" s="90" t="e">
        <f t="shared" si="543"/>
        <v>#DIV/0!</v>
      </c>
      <c r="AF229" s="90" t="e">
        <f t="shared" si="543"/>
        <v>#DIV/0!</v>
      </c>
      <c r="AG229" s="90" t="e">
        <f t="shared" si="543"/>
        <v>#DIV/0!</v>
      </c>
      <c r="AH229" s="90" t="e">
        <f t="shared" si="543"/>
        <v>#DIV/0!</v>
      </c>
      <c r="AI229" s="90" t="e">
        <f t="shared" si="543"/>
        <v>#DIV/0!</v>
      </c>
      <c r="AJ229" s="90" t="e">
        <f t="shared" si="543"/>
        <v>#DIV/0!</v>
      </c>
      <c r="AK229" s="90" t="e">
        <f t="shared" si="543"/>
        <v>#DIV/0!</v>
      </c>
      <c r="AL229" s="90" t="e">
        <f t="shared" si="543"/>
        <v>#DIV/0!</v>
      </c>
      <c r="AM229" s="90" t="e">
        <f t="shared" si="543"/>
        <v>#DIV/0!</v>
      </c>
      <c r="AN229" s="90" t="e">
        <f t="shared" si="543"/>
        <v>#DIV/0!</v>
      </c>
      <c r="AO229" s="90" t="e">
        <f t="shared" si="543"/>
        <v>#DIV/0!</v>
      </c>
      <c r="AP229" s="90" t="e">
        <f t="shared" si="543"/>
        <v>#DIV/0!</v>
      </c>
      <c r="AQ229" s="90" t="e">
        <f t="shared" si="543"/>
        <v>#DIV/0!</v>
      </c>
      <c r="AR229" s="90" t="e">
        <f t="shared" si="543"/>
        <v>#DIV/0!</v>
      </c>
      <c r="AS229" s="90" t="e">
        <f t="shared" si="543"/>
        <v>#DIV/0!</v>
      </c>
      <c r="AT229" s="90" t="e">
        <f t="shared" si="543"/>
        <v>#DIV/0!</v>
      </c>
      <c r="AU229" s="90" t="e">
        <f t="shared" si="543"/>
        <v>#DIV/0!</v>
      </c>
      <c r="AV229" s="90" t="e">
        <f t="shared" si="543"/>
        <v>#DIV/0!</v>
      </c>
      <c r="AW229" s="90" t="e">
        <f t="shared" si="543"/>
        <v>#DIV/0!</v>
      </c>
      <c r="AX229" s="90" t="e">
        <f t="shared" si="543"/>
        <v>#DIV/0!</v>
      </c>
      <c r="AY229" s="90" t="e">
        <f t="shared" si="543"/>
        <v>#DIV/0!</v>
      </c>
      <c r="AZ229" s="90" t="e">
        <f t="shared" si="543"/>
        <v>#DIV/0!</v>
      </c>
      <c r="BA229" s="90" t="e">
        <f t="shared" si="543"/>
        <v>#DIV/0!</v>
      </c>
      <c r="BB229" s="90" t="e">
        <f t="shared" si="543"/>
        <v>#DIV/0!</v>
      </c>
      <c r="BC229" s="90" t="e">
        <f t="shared" si="543"/>
        <v>#DIV/0!</v>
      </c>
      <c r="BD229" s="90" t="e">
        <f t="shared" si="543"/>
        <v>#DIV/0!</v>
      </c>
      <c r="BE229" s="90" t="e">
        <f t="shared" si="543"/>
        <v>#DIV/0!</v>
      </c>
      <c r="BF229" s="90" t="e">
        <f t="shared" si="543"/>
        <v>#DIV/0!</v>
      </c>
    </row>
    <row r="230" spans="4:58" s="161" customFormat="1" hidden="1">
      <c r="D230" s="162"/>
      <c r="E230" s="162"/>
      <c r="F230" s="181"/>
      <c r="G230" s="162"/>
      <c r="H230" s="162"/>
      <c r="I230" s="162"/>
      <c r="J230" s="162"/>
      <c r="K230" s="162"/>
      <c r="L230" s="162"/>
      <c r="M230" s="162"/>
      <c r="N230" s="162"/>
      <c r="O230" s="162"/>
      <c r="P230" s="162"/>
      <c r="Q230" s="162"/>
      <c r="R230" s="162"/>
      <c r="S230" s="162"/>
      <c r="T230" s="162"/>
      <c r="U230" s="162"/>
      <c r="V230" s="162"/>
      <c r="W230" s="162"/>
      <c r="X230" s="162"/>
      <c r="Y230" s="162"/>
      <c r="Z230" s="162"/>
      <c r="AA230" s="162"/>
      <c r="AB230" s="162"/>
      <c r="AC230" s="162"/>
      <c r="AD230" s="162"/>
      <c r="AE230" s="162"/>
      <c r="AF230" s="162"/>
      <c r="AG230" s="162"/>
      <c r="AH230" s="162"/>
      <c r="AI230" s="162"/>
      <c r="AJ230" s="162"/>
      <c r="AK230" s="162"/>
      <c r="AL230" s="162"/>
      <c r="AM230" s="162"/>
      <c r="AN230" s="162"/>
      <c r="AO230" s="162"/>
      <c r="AP230" s="162"/>
      <c r="AQ230" s="162"/>
      <c r="AR230" s="162"/>
      <c r="AS230" s="162"/>
      <c r="AT230" s="162"/>
      <c r="AU230" s="162"/>
      <c r="AV230" s="162"/>
      <c r="AW230" s="162"/>
      <c r="AX230" s="162"/>
      <c r="AY230" s="162"/>
      <c r="AZ230" s="162"/>
      <c r="BA230" s="162"/>
      <c r="BB230" s="162"/>
      <c r="BC230" s="162"/>
      <c r="BD230" s="162"/>
      <c r="BE230" s="162"/>
      <c r="BF230" s="162"/>
    </row>
    <row r="231" spans="4:58" s="161" customFormat="1">
      <c r="D231" s="162" t="s">
        <v>1111</v>
      </c>
      <c r="E231" s="162"/>
      <c r="F231" s="181"/>
      <c r="G231" s="162"/>
      <c r="H231" s="162"/>
      <c r="I231" s="162"/>
      <c r="J231" s="162"/>
      <c r="K231" s="162"/>
      <c r="L231" s="162"/>
      <c r="M231" s="162"/>
      <c r="N231" s="162"/>
      <c r="O231" s="162"/>
      <c r="P231" s="162"/>
      <c r="Q231" s="162"/>
      <c r="R231" s="162"/>
      <c r="S231" s="162"/>
      <c r="T231" s="162"/>
      <c r="U231" s="162"/>
      <c r="V231" s="162"/>
      <c r="W231" s="162"/>
      <c r="X231" s="162"/>
      <c r="Y231" s="162"/>
      <c r="Z231" s="162"/>
      <c r="AA231" s="162"/>
      <c r="AB231" s="162"/>
      <c r="AC231" s="162"/>
      <c r="AD231" s="162"/>
      <c r="AE231" s="162"/>
      <c r="AF231" s="162"/>
      <c r="AG231" s="162"/>
      <c r="AH231" s="162"/>
      <c r="AI231" s="162"/>
      <c r="AJ231" s="162"/>
      <c r="AK231" s="162"/>
      <c r="AL231" s="162"/>
      <c r="AM231" s="162"/>
      <c r="AN231" s="162"/>
      <c r="AO231" s="162"/>
      <c r="AP231" s="162"/>
      <c r="AQ231" s="162"/>
      <c r="AR231" s="162"/>
      <c r="AS231" s="162"/>
      <c r="AT231" s="162"/>
      <c r="AU231" s="162"/>
      <c r="AV231" s="162"/>
      <c r="AW231" s="162"/>
      <c r="AX231" s="162"/>
      <c r="AY231" s="162"/>
      <c r="AZ231" s="162"/>
      <c r="BA231" s="162"/>
      <c r="BB231" s="162"/>
      <c r="BC231" s="162"/>
      <c r="BD231" s="162"/>
      <c r="BE231" s="162"/>
      <c r="BF231" s="162"/>
    </row>
    <row r="232" spans="4:58" s="161" customFormat="1">
      <c r="D232" s="162"/>
      <c r="E232" s="161" t="s">
        <v>965</v>
      </c>
      <c r="F232" s="181" t="s">
        <v>3</v>
      </c>
      <c r="G232" s="162"/>
      <c r="H232" s="162"/>
      <c r="I232" s="159">
        <f>Datu_ievade!$Q$115</f>
        <v>616</v>
      </c>
      <c r="J232" s="159">
        <f>Datu_ievade!$Q$115</f>
        <v>616</v>
      </c>
      <c r="K232" s="159">
        <f>Datu_ievade!$Q$115</f>
        <v>616</v>
      </c>
      <c r="L232" s="159">
        <f>Datu_ievade!$Q$115</f>
        <v>616</v>
      </c>
      <c r="M232" s="159">
        <f>Datu_ievade!$Q$115</f>
        <v>616</v>
      </c>
      <c r="N232" s="159">
        <f>Datu_ievade!$Q$115</f>
        <v>616</v>
      </c>
      <c r="O232" s="159">
        <f>Datu_ievade!$Q$115</f>
        <v>616</v>
      </c>
      <c r="P232" s="159">
        <f>Datu_ievade!$Q$115</f>
        <v>616</v>
      </c>
      <c r="Q232" s="159">
        <f>Datu_ievade!$Q$115</f>
        <v>616</v>
      </c>
      <c r="R232" s="159">
        <f>Datu_ievade!$Q$115</f>
        <v>616</v>
      </c>
      <c r="S232" s="159">
        <f>Datu_ievade!$Q$115</f>
        <v>616</v>
      </c>
      <c r="T232" s="159">
        <f>Datu_ievade!$Q$115</f>
        <v>616</v>
      </c>
      <c r="U232" s="159">
        <f>Datu_ievade!$Q$115</f>
        <v>616</v>
      </c>
      <c r="V232" s="159">
        <f>Datu_ievade!$Q$115</f>
        <v>616</v>
      </c>
      <c r="W232" s="159">
        <f>Datu_ievade!$Q$115</f>
        <v>616</v>
      </c>
      <c r="X232" s="159">
        <f>Datu_ievade!$Q$115</f>
        <v>616</v>
      </c>
      <c r="Y232" s="159">
        <f>Datu_ievade!$Q$115</f>
        <v>616</v>
      </c>
      <c r="Z232" s="159">
        <f>Datu_ievade!$Q$115</f>
        <v>616</v>
      </c>
      <c r="AA232" s="159">
        <f>Datu_ievade!$Q$115</f>
        <v>616</v>
      </c>
      <c r="AB232" s="159">
        <f>Datu_ievade!$Q$115</f>
        <v>616</v>
      </c>
      <c r="AC232" s="159">
        <f>Datu_ievade!$Q$115</f>
        <v>616</v>
      </c>
      <c r="AD232" s="159">
        <f>Datu_ievade!$Q$115</f>
        <v>616</v>
      </c>
      <c r="AE232" s="159">
        <f>Datu_ievade!$Q$115</f>
        <v>616</v>
      </c>
      <c r="AF232" s="159">
        <f>Datu_ievade!$Q$115</f>
        <v>616</v>
      </c>
      <c r="AG232" s="159">
        <f>Datu_ievade!$Q$115</f>
        <v>616</v>
      </c>
      <c r="AH232" s="159">
        <f>Datu_ievade!$Q$115</f>
        <v>616</v>
      </c>
      <c r="AI232" s="159">
        <f>Datu_ievade!$Q$115</f>
        <v>616</v>
      </c>
      <c r="AJ232" s="159">
        <f>Datu_ievade!$Q$115</f>
        <v>616</v>
      </c>
      <c r="AK232" s="159">
        <f>Datu_ievade!$Q$115</f>
        <v>616</v>
      </c>
      <c r="AL232" s="159">
        <f>Datu_ievade!$Q$115</f>
        <v>616</v>
      </c>
      <c r="AM232" s="159">
        <f>Datu_ievade!$Q$115</f>
        <v>616</v>
      </c>
      <c r="AN232" s="159">
        <f>Datu_ievade!$Q$115</f>
        <v>616</v>
      </c>
      <c r="AO232" s="159">
        <f>Datu_ievade!$Q$115</f>
        <v>616</v>
      </c>
      <c r="AP232" s="159">
        <f>Datu_ievade!$Q$115</f>
        <v>616</v>
      </c>
      <c r="AQ232" s="159">
        <f>Datu_ievade!$Q$115</f>
        <v>616</v>
      </c>
      <c r="AR232" s="159">
        <f>Datu_ievade!$Q$115</f>
        <v>616</v>
      </c>
      <c r="AS232" s="159">
        <f>Datu_ievade!$Q$115</f>
        <v>616</v>
      </c>
      <c r="AT232" s="159">
        <f>Datu_ievade!$Q$115</f>
        <v>616</v>
      </c>
      <c r="AU232" s="159">
        <f>Datu_ievade!$Q$115</f>
        <v>616</v>
      </c>
      <c r="AV232" s="159">
        <f>Datu_ievade!$Q$115</f>
        <v>616</v>
      </c>
      <c r="AW232" s="159">
        <f>Datu_ievade!$Q$115</f>
        <v>616</v>
      </c>
      <c r="AX232" s="159">
        <f>Datu_ievade!$Q$115</f>
        <v>616</v>
      </c>
      <c r="AY232" s="159">
        <f>Datu_ievade!$Q$115</f>
        <v>616</v>
      </c>
      <c r="AZ232" s="159">
        <f>Datu_ievade!$Q$115</f>
        <v>616</v>
      </c>
      <c r="BA232" s="159">
        <f>Datu_ievade!$Q$115</f>
        <v>616</v>
      </c>
      <c r="BB232" s="159">
        <f>Datu_ievade!$Q$115</f>
        <v>616</v>
      </c>
      <c r="BC232" s="159">
        <f>Datu_ievade!$Q$115</f>
        <v>616</v>
      </c>
      <c r="BD232" s="159">
        <f>Datu_ievade!$Q$115</f>
        <v>616</v>
      </c>
      <c r="BE232" s="159">
        <f>Datu_ievade!$Q$115</f>
        <v>616</v>
      </c>
      <c r="BF232" s="159">
        <f>Datu_ievade!$Q$115</f>
        <v>616</v>
      </c>
    </row>
    <row r="233" spans="4:58" s="161" customFormat="1">
      <c r="D233" s="162"/>
      <c r="E233" s="161" t="s">
        <v>1112</v>
      </c>
      <c r="F233" s="181" t="s">
        <v>1</v>
      </c>
      <c r="G233" s="162"/>
      <c r="H233" s="162"/>
      <c r="I233" s="166" t="e">
        <f>VULA_mērogošana!$Q$8</f>
        <v>#DIV/0!</v>
      </c>
      <c r="J233" s="166" t="e">
        <f>VULA_mērogošana!$Q$8</f>
        <v>#DIV/0!</v>
      </c>
      <c r="K233" s="166" t="e">
        <f>VULA_mērogošana!$Q$8</f>
        <v>#DIV/0!</v>
      </c>
      <c r="L233" s="166" t="e">
        <f>VULA_mērogošana!$Q$8</f>
        <v>#DIV/0!</v>
      </c>
      <c r="M233" s="166" t="e">
        <f>VULA_mērogošana!$Q$8</f>
        <v>#DIV/0!</v>
      </c>
      <c r="N233" s="166" t="e">
        <f>VULA_mērogošana!$Q$8</f>
        <v>#DIV/0!</v>
      </c>
      <c r="O233" s="166" t="e">
        <f>VULA_mērogošana!$Q$8</f>
        <v>#DIV/0!</v>
      </c>
      <c r="P233" s="166" t="e">
        <f>VULA_mērogošana!$Q$8</f>
        <v>#DIV/0!</v>
      </c>
      <c r="Q233" s="166" t="e">
        <f>VULA_mērogošana!$Q$8</f>
        <v>#DIV/0!</v>
      </c>
      <c r="R233" s="166" t="e">
        <f>VULA_mērogošana!$Q$8</f>
        <v>#DIV/0!</v>
      </c>
      <c r="S233" s="166" t="e">
        <f>VULA_mērogošana!$Q$8</f>
        <v>#DIV/0!</v>
      </c>
      <c r="T233" s="166" t="e">
        <f>VULA_mērogošana!$Q$8</f>
        <v>#DIV/0!</v>
      </c>
      <c r="U233" s="166" t="e">
        <f>VULA_mērogošana!$Q$8</f>
        <v>#DIV/0!</v>
      </c>
      <c r="V233" s="166" t="e">
        <f>VULA_mērogošana!$Q$8</f>
        <v>#DIV/0!</v>
      </c>
      <c r="W233" s="166" t="e">
        <f>VULA_mērogošana!$Q$8</f>
        <v>#DIV/0!</v>
      </c>
      <c r="X233" s="166" t="e">
        <f>VULA_mērogošana!$Q$8</f>
        <v>#DIV/0!</v>
      </c>
      <c r="Y233" s="166" t="e">
        <f>VULA_mērogošana!$Q$8</f>
        <v>#DIV/0!</v>
      </c>
      <c r="Z233" s="166" t="e">
        <f>VULA_mērogošana!$Q$8</f>
        <v>#DIV/0!</v>
      </c>
      <c r="AA233" s="166" t="e">
        <f>VULA_mērogošana!$Q$8</f>
        <v>#DIV/0!</v>
      </c>
      <c r="AB233" s="166" t="e">
        <f>VULA_mērogošana!$Q$8</f>
        <v>#DIV/0!</v>
      </c>
      <c r="AC233" s="166" t="e">
        <f>VULA_mērogošana!$Q$8</f>
        <v>#DIV/0!</v>
      </c>
      <c r="AD233" s="166" t="e">
        <f>VULA_mērogošana!$Q$8</f>
        <v>#DIV/0!</v>
      </c>
      <c r="AE233" s="166" t="e">
        <f>VULA_mērogošana!$Q$8</f>
        <v>#DIV/0!</v>
      </c>
      <c r="AF233" s="166" t="e">
        <f>VULA_mērogošana!$Q$8</f>
        <v>#DIV/0!</v>
      </c>
      <c r="AG233" s="166" t="e">
        <f>VULA_mērogošana!$Q$8</f>
        <v>#DIV/0!</v>
      </c>
      <c r="AH233" s="166" t="e">
        <f>VULA_mērogošana!$Q$8</f>
        <v>#DIV/0!</v>
      </c>
      <c r="AI233" s="166" t="e">
        <f>VULA_mērogošana!$Q$8</f>
        <v>#DIV/0!</v>
      </c>
      <c r="AJ233" s="166" t="e">
        <f>VULA_mērogošana!$Q$8</f>
        <v>#DIV/0!</v>
      </c>
      <c r="AK233" s="166" t="e">
        <f>VULA_mērogošana!$Q$8</f>
        <v>#DIV/0!</v>
      </c>
      <c r="AL233" s="166" t="e">
        <f>VULA_mērogošana!$Q$8</f>
        <v>#DIV/0!</v>
      </c>
      <c r="AM233" s="166" t="e">
        <f>VULA_mērogošana!$Q$8</f>
        <v>#DIV/0!</v>
      </c>
      <c r="AN233" s="166" t="e">
        <f>VULA_mērogošana!$Q$8</f>
        <v>#DIV/0!</v>
      </c>
      <c r="AO233" s="166" t="e">
        <f>VULA_mērogošana!$Q$8</f>
        <v>#DIV/0!</v>
      </c>
      <c r="AP233" s="166" t="e">
        <f>VULA_mērogošana!$Q$8</f>
        <v>#DIV/0!</v>
      </c>
      <c r="AQ233" s="166" t="e">
        <f>VULA_mērogošana!$Q$8</f>
        <v>#DIV/0!</v>
      </c>
      <c r="AR233" s="166" t="e">
        <f>VULA_mērogošana!$Q$8</f>
        <v>#DIV/0!</v>
      </c>
      <c r="AS233" s="166" t="e">
        <f>VULA_mērogošana!$Q$8</f>
        <v>#DIV/0!</v>
      </c>
      <c r="AT233" s="166" t="e">
        <f>VULA_mērogošana!$Q$8</f>
        <v>#DIV/0!</v>
      </c>
      <c r="AU233" s="166" t="e">
        <f>VULA_mērogošana!$Q$8</f>
        <v>#DIV/0!</v>
      </c>
      <c r="AV233" s="166" t="e">
        <f>VULA_mērogošana!$Q$8</f>
        <v>#DIV/0!</v>
      </c>
      <c r="AW233" s="166" t="e">
        <f>VULA_mērogošana!$Q$8</f>
        <v>#DIV/0!</v>
      </c>
      <c r="AX233" s="166" t="e">
        <f>VULA_mērogošana!$Q$8</f>
        <v>#DIV/0!</v>
      </c>
      <c r="AY233" s="166" t="e">
        <f>VULA_mērogošana!$Q$8</f>
        <v>#DIV/0!</v>
      </c>
      <c r="AZ233" s="166" t="e">
        <f>VULA_mērogošana!$Q$8</f>
        <v>#DIV/0!</v>
      </c>
      <c r="BA233" s="166" t="e">
        <f>VULA_mērogošana!$Q$8</f>
        <v>#DIV/0!</v>
      </c>
      <c r="BB233" s="166" t="e">
        <f>VULA_mērogošana!$Q$8</f>
        <v>#DIV/0!</v>
      </c>
      <c r="BC233" s="166" t="e">
        <f>VULA_mērogošana!$Q$8</f>
        <v>#DIV/0!</v>
      </c>
      <c r="BD233" s="166" t="e">
        <f>VULA_mērogošana!$Q$8</f>
        <v>#DIV/0!</v>
      </c>
      <c r="BE233" s="166" t="e">
        <f>VULA_mērogošana!$Q$8</f>
        <v>#DIV/0!</v>
      </c>
      <c r="BF233" s="166" t="e">
        <f>VULA_mērogošana!$Q$8</f>
        <v>#DIV/0!</v>
      </c>
    </row>
    <row r="234" spans="4:58" s="161" customFormat="1">
      <c r="D234" s="162"/>
      <c r="E234" s="161" t="s">
        <v>1113</v>
      </c>
      <c r="F234" s="181"/>
      <c r="G234" s="162"/>
      <c r="H234" s="162"/>
      <c r="I234" s="166">
        <f>I232*Datu_ievade!$E$124</f>
        <v>0</v>
      </c>
      <c r="J234" s="166">
        <f>J232*Datu_ievade!$E$124</f>
        <v>0</v>
      </c>
      <c r="K234" s="166">
        <f>K232*Datu_ievade!$E$124</f>
        <v>0</v>
      </c>
      <c r="L234" s="166">
        <f>L232*Datu_ievade!$E$124</f>
        <v>0</v>
      </c>
      <c r="M234" s="166">
        <f>M232*Datu_ievade!$E$124</f>
        <v>0</v>
      </c>
      <c r="N234" s="166">
        <f>N232*Datu_ievade!$E$124</f>
        <v>0</v>
      </c>
      <c r="O234" s="166">
        <f>O232*Datu_ievade!$E$124</f>
        <v>0</v>
      </c>
      <c r="P234" s="166">
        <f>P232*Datu_ievade!$E$124</f>
        <v>0</v>
      </c>
      <c r="Q234" s="166">
        <f>Q232*Datu_ievade!$E$124</f>
        <v>0</v>
      </c>
      <c r="R234" s="166">
        <f>R232*Datu_ievade!$E$124</f>
        <v>0</v>
      </c>
      <c r="S234" s="166">
        <f>S232*Datu_ievade!$E$124</f>
        <v>0</v>
      </c>
      <c r="T234" s="166">
        <f>T232*Datu_ievade!$E$124</f>
        <v>0</v>
      </c>
      <c r="U234" s="166">
        <f>U232*Datu_ievade!$E$124</f>
        <v>0</v>
      </c>
      <c r="V234" s="166">
        <f>V232*Datu_ievade!$E$124</f>
        <v>0</v>
      </c>
      <c r="W234" s="166">
        <f>W232*Datu_ievade!$E$124</f>
        <v>0</v>
      </c>
      <c r="X234" s="166">
        <f>X232*Datu_ievade!$E$124</f>
        <v>0</v>
      </c>
      <c r="Y234" s="166">
        <f>Y232*Datu_ievade!$E$124</f>
        <v>0</v>
      </c>
      <c r="Z234" s="166">
        <f>Z232*Datu_ievade!$E$124</f>
        <v>0</v>
      </c>
      <c r="AA234" s="166">
        <f>AA232*Datu_ievade!$E$124</f>
        <v>0</v>
      </c>
      <c r="AB234" s="166">
        <f>AB232*Datu_ievade!$E$124</f>
        <v>0</v>
      </c>
      <c r="AC234" s="166">
        <f>AC232*Datu_ievade!$E$124</f>
        <v>0</v>
      </c>
      <c r="AD234" s="166">
        <f>AD232*Datu_ievade!$E$124</f>
        <v>0</v>
      </c>
      <c r="AE234" s="166">
        <f>AE232*Datu_ievade!$E$124</f>
        <v>0</v>
      </c>
      <c r="AF234" s="166">
        <f>AF232*Datu_ievade!$E$124</f>
        <v>0</v>
      </c>
      <c r="AG234" s="166">
        <f>AG232*Datu_ievade!$E$124</f>
        <v>0</v>
      </c>
      <c r="AH234" s="166">
        <f>AH232*Datu_ievade!$E$124</f>
        <v>0</v>
      </c>
      <c r="AI234" s="166">
        <f>AI232*Datu_ievade!$E$124</f>
        <v>0</v>
      </c>
      <c r="AJ234" s="166">
        <f>AJ232*Datu_ievade!$E$124</f>
        <v>0</v>
      </c>
      <c r="AK234" s="166">
        <f>AK232*Datu_ievade!$E$124</f>
        <v>0</v>
      </c>
      <c r="AL234" s="166">
        <f>AL232*Datu_ievade!$E$124</f>
        <v>0</v>
      </c>
      <c r="AM234" s="166">
        <f>AM232*Datu_ievade!$E$124</f>
        <v>0</v>
      </c>
      <c r="AN234" s="166">
        <f>AN232*Datu_ievade!$E$124</f>
        <v>0</v>
      </c>
      <c r="AO234" s="166">
        <f>AO232*Datu_ievade!$E$124</f>
        <v>0</v>
      </c>
      <c r="AP234" s="166">
        <f>AP232*Datu_ievade!$E$124</f>
        <v>0</v>
      </c>
      <c r="AQ234" s="166">
        <f>AQ232*Datu_ievade!$E$124</f>
        <v>0</v>
      </c>
      <c r="AR234" s="166">
        <f>AR232*Datu_ievade!$E$124</f>
        <v>0</v>
      </c>
      <c r="AS234" s="166">
        <f>AS232*Datu_ievade!$E$124</f>
        <v>0</v>
      </c>
      <c r="AT234" s="166">
        <f>AT232*Datu_ievade!$E$124</f>
        <v>0</v>
      </c>
      <c r="AU234" s="166">
        <f>AU232*Datu_ievade!$E$124</f>
        <v>0</v>
      </c>
      <c r="AV234" s="166">
        <f>AV232*Datu_ievade!$E$124</f>
        <v>0</v>
      </c>
      <c r="AW234" s="166">
        <f>AW232*Datu_ievade!$E$124</f>
        <v>0</v>
      </c>
      <c r="AX234" s="166">
        <f>AX232*Datu_ievade!$E$124</f>
        <v>0</v>
      </c>
      <c r="AY234" s="166">
        <f>AY232*Datu_ievade!$E$124</f>
        <v>0</v>
      </c>
      <c r="AZ234" s="166">
        <f>AZ232*Datu_ievade!$E$124</f>
        <v>0</v>
      </c>
      <c r="BA234" s="166">
        <f>BA232*Datu_ievade!$E$124</f>
        <v>0</v>
      </c>
      <c r="BB234" s="166">
        <f>BB232*Datu_ievade!$E$124</f>
        <v>0</v>
      </c>
      <c r="BC234" s="166">
        <f>BC232*Datu_ievade!$E$124</f>
        <v>0</v>
      </c>
      <c r="BD234" s="166">
        <f>BD232*Datu_ievade!$E$124</f>
        <v>0</v>
      </c>
      <c r="BE234" s="166">
        <f>BE232*Datu_ievade!$E$124</f>
        <v>0</v>
      </c>
      <c r="BF234" s="166">
        <f>BF232*Datu_ievade!$E$124</f>
        <v>0</v>
      </c>
    </row>
    <row r="235" spans="4:58" s="161" customFormat="1">
      <c r="D235" s="162"/>
      <c r="E235" s="161" t="s">
        <v>906</v>
      </c>
      <c r="F235" s="181"/>
      <c r="G235" s="162"/>
      <c r="H235" s="162"/>
      <c r="I235" s="166">
        <f>IFERROR((I$9)/(1-(1/(1+I$9)^Datu_ievade!$E$263)),0)</f>
        <v>0</v>
      </c>
      <c r="J235" s="166">
        <f>IFERROR((J$9)/(1-(1/(1+J$9)^Datu_ievade!$E$263)),0)</f>
        <v>0</v>
      </c>
      <c r="K235" s="166">
        <f>IFERROR((K$9)/(1-(1/(1+K$9)^Datu_ievade!$E$263)),0)</f>
        <v>0</v>
      </c>
      <c r="L235" s="166">
        <f>IFERROR((L$9)/(1-(1/(1+L$9)^Datu_ievade!$E$263)),0)</f>
        <v>0</v>
      </c>
      <c r="M235" s="166">
        <f>IFERROR((M$9)/(1-(1/(1+M$9)^Datu_ievade!$E$263)),0)</f>
        <v>0</v>
      </c>
      <c r="N235" s="166">
        <f>IFERROR((N$9)/(1-(1/(1+N$9)^Datu_ievade!$E$263)),0)</f>
        <v>0</v>
      </c>
      <c r="O235" s="166">
        <f>IFERROR((O$9)/(1-(1/(1+O$9)^Datu_ievade!$E$263)),0)</f>
        <v>0</v>
      </c>
      <c r="P235" s="166">
        <f>IFERROR((P$9)/(1-(1/(1+P$9)^Datu_ievade!$E$263)),0)</f>
        <v>0</v>
      </c>
      <c r="Q235" s="166">
        <f>IFERROR((Q$9)/(1-(1/(1+Q$9)^Datu_ievade!$E$263)),0)</f>
        <v>0</v>
      </c>
      <c r="R235" s="166">
        <f>IFERROR((R$9)/(1-(1/(1+R$9)^Datu_ievade!$E$263)),0)</f>
        <v>0</v>
      </c>
      <c r="S235" s="166">
        <f>IFERROR((S$9)/(1-(1/(1+S$9)^Datu_ievade!$E$263)),0)</f>
        <v>0</v>
      </c>
      <c r="T235" s="166">
        <f>IFERROR((T$9)/(1-(1/(1+T$9)^Datu_ievade!$E$263)),0)</f>
        <v>0</v>
      </c>
      <c r="U235" s="166">
        <f>IFERROR((U$9)/(1-(1/(1+U$9)^Datu_ievade!$E$263)),0)</f>
        <v>0</v>
      </c>
      <c r="V235" s="166">
        <f>IFERROR((V$9)/(1-(1/(1+V$9)^Datu_ievade!$E$263)),0)</f>
        <v>0</v>
      </c>
      <c r="W235" s="166">
        <f>IFERROR((W$9)/(1-(1/(1+W$9)^Datu_ievade!$E$263)),0)</f>
        <v>0</v>
      </c>
      <c r="X235" s="166">
        <f>IFERROR((X$9)/(1-(1/(1+X$9)^Datu_ievade!$E$263)),0)</f>
        <v>0</v>
      </c>
      <c r="Y235" s="166">
        <f>IFERROR((Y$9)/(1-(1/(1+Y$9)^Datu_ievade!$E$263)),0)</f>
        <v>0</v>
      </c>
      <c r="Z235" s="166">
        <f>IFERROR((Z$9)/(1-(1/(1+Z$9)^Datu_ievade!$E$263)),0)</f>
        <v>0</v>
      </c>
      <c r="AA235" s="166">
        <f>IFERROR((AA$9)/(1-(1/(1+AA$9)^Datu_ievade!$E$263)),0)</f>
        <v>0</v>
      </c>
      <c r="AB235" s="166">
        <f>IFERROR((AB$9)/(1-(1/(1+AB$9)^Datu_ievade!$E$263)),0)</f>
        <v>0</v>
      </c>
      <c r="AC235" s="166">
        <f>IFERROR((AC$9)/(1-(1/(1+AC$9)^Datu_ievade!$E$263)),0)</f>
        <v>0</v>
      </c>
      <c r="AD235" s="166">
        <f>IFERROR((AD$9)/(1-(1/(1+AD$9)^Datu_ievade!$E$263)),0)</f>
        <v>0</v>
      </c>
      <c r="AE235" s="166">
        <f>IFERROR((AE$9)/(1-(1/(1+AE$9)^Datu_ievade!$E$263)),0)</f>
        <v>0</v>
      </c>
      <c r="AF235" s="166">
        <f>IFERROR((AF$9)/(1-(1/(1+AF$9)^Datu_ievade!$E$263)),0)</f>
        <v>0</v>
      </c>
      <c r="AG235" s="166">
        <f>IFERROR((AG$9)/(1-(1/(1+AG$9)^Datu_ievade!$E$263)),0)</f>
        <v>0</v>
      </c>
      <c r="AH235" s="166">
        <f>IFERROR((AH$9)/(1-(1/(1+AH$9)^Datu_ievade!$E$263)),0)</f>
        <v>0</v>
      </c>
      <c r="AI235" s="166">
        <f>IFERROR((AI$9)/(1-(1/(1+AI$9)^Datu_ievade!$E$263)),0)</f>
        <v>0</v>
      </c>
      <c r="AJ235" s="166">
        <f>IFERROR((AJ$9)/(1-(1/(1+AJ$9)^Datu_ievade!$E$263)),0)</f>
        <v>0</v>
      </c>
      <c r="AK235" s="166">
        <f>IFERROR((AK$9)/(1-(1/(1+AK$9)^Datu_ievade!$E$263)),0)</f>
        <v>0</v>
      </c>
      <c r="AL235" s="166">
        <f>IFERROR((AL$9)/(1-(1/(1+AL$9)^Datu_ievade!$E$263)),0)</f>
        <v>0</v>
      </c>
      <c r="AM235" s="166">
        <f>IFERROR((AM$9)/(1-(1/(1+AM$9)^Datu_ievade!$E$263)),0)</f>
        <v>0</v>
      </c>
      <c r="AN235" s="166">
        <f>IFERROR((AN$9)/(1-(1/(1+AN$9)^Datu_ievade!$E$263)),0)</f>
        <v>0</v>
      </c>
      <c r="AO235" s="166">
        <f>IFERROR((AO$9)/(1-(1/(1+AO$9)^Datu_ievade!$E$263)),0)</f>
        <v>0</v>
      </c>
      <c r="AP235" s="166">
        <f>IFERROR((AP$9)/(1-(1/(1+AP$9)^Datu_ievade!$E$263)),0)</f>
        <v>0</v>
      </c>
      <c r="AQ235" s="166">
        <f>IFERROR((AQ$9)/(1-(1/(1+AQ$9)^Datu_ievade!$E$263)),0)</f>
        <v>0</v>
      </c>
      <c r="AR235" s="166">
        <f>IFERROR((AR$9)/(1-(1/(1+AR$9)^Datu_ievade!$E$263)),0)</f>
        <v>0</v>
      </c>
      <c r="AS235" s="166">
        <f>IFERROR((AS$9)/(1-(1/(1+AS$9)^Datu_ievade!$E$263)),0)</f>
        <v>0</v>
      </c>
      <c r="AT235" s="166">
        <f>IFERROR((AT$9)/(1-(1/(1+AT$9)^Datu_ievade!$E$263)),0)</f>
        <v>0</v>
      </c>
      <c r="AU235" s="166">
        <f>IFERROR((AU$9)/(1-(1/(1+AU$9)^Datu_ievade!$E$263)),0)</f>
        <v>0</v>
      </c>
      <c r="AV235" s="166">
        <f>IFERROR((AV$9)/(1-(1/(1+AV$9)^Datu_ievade!$E$263)),0)</f>
        <v>0</v>
      </c>
      <c r="AW235" s="166">
        <f>IFERROR((AW$9)/(1-(1/(1+AW$9)^Datu_ievade!$E$263)),0)</f>
        <v>0</v>
      </c>
      <c r="AX235" s="166">
        <f>IFERROR((AX$9)/(1-(1/(1+AX$9)^Datu_ievade!$E$263)),0)</f>
        <v>0</v>
      </c>
      <c r="AY235" s="166">
        <f>IFERROR((AY$9)/(1-(1/(1+AY$9)^Datu_ievade!$E$263)),0)</f>
        <v>0</v>
      </c>
      <c r="AZ235" s="166">
        <f>IFERROR((AZ$9)/(1-(1/(1+AZ$9)^Datu_ievade!$E$263)),0)</f>
        <v>0</v>
      </c>
      <c r="BA235" s="166">
        <f>IFERROR((BA$9)/(1-(1/(1+BA$9)^Datu_ievade!$E$263)),0)</f>
        <v>0</v>
      </c>
      <c r="BB235" s="166">
        <f>IFERROR((BB$9)/(1-(1/(1+BB$9)^Datu_ievade!$E$263)),0)</f>
        <v>0</v>
      </c>
      <c r="BC235" s="166">
        <f>IFERROR((BC$9)/(1-(1/(1+BC$9)^Datu_ievade!$E$263)),0)</f>
        <v>0</v>
      </c>
      <c r="BD235" s="166">
        <f>IFERROR((BD$9)/(1-(1/(1+BD$9)^Datu_ievade!$E$263)),0)</f>
        <v>0</v>
      </c>
      <c r="BE235" s="166">
        <f>IFERROR((BE$9)/(1-(1/(1+BE$9)^Datu_ievade!$E$263)),0)</f>
        <v>0</v>
      </c>
      <c r="BF235" s="166">
        <f>IFERROR((BF$9)/(1-(1/(1+BF$9)^Datu_ievade!$E$263)),0)</f>
        <v>0</v>
      </c>
    </row>
    <row r="236" spans="4:58" s="161" customFormat="1">
      <c r="D236" s="162"/>
      <c r="E236" s="161" t="s">
        <v>1114</v>
      </c>
      <c r="F236" s="181" t="s">
        <v>1</v>
      </c>
      <c r="G236" s="162"/>
      <c r="H236" s="162"/>
      <c r="I236" s="166">
        <f>I235*I234</f>
        <v>0</v>
      </c>
      <c r="J236" s="166">
        <f t="shared" ref="J236:BF236" si="544">J235*J234</f>
        <v>0</v>
      </c>
      <c r="K236" s="166">
        <f t="shared" si="544"/>
        <v>0</v>
      </c>
      <c r="L236" s="166">
        <f t="shared" si="544"/>
        <v>0</v>
      </c>
      <c r="M236" s="166">
        <f t="shared" si="544"/>
        <v>0</v>
      </c>
      <c r="N236" s="166">
        <f t="shared" si="544"/>
        <v>0</v>
      </c>
      <c r="O236" s="166">
        <f t="shared" si="544"/>
        <v>0</v>
      </c>
      <c r="P236" s="166">
        <f t="shared" si="544"/>
        <v>0</v>
      </c>
      <c r="Q236" s="166">
        <f t="shared" si="544"/>
        <v>0</v>
      </c>
      <c r="R236" s="166">
        <f t="shared" si="544"/>
        <v>0</v>
      </c>
      <c r="S236" s="166">
        <f t="shared" si="544"/>
        <v>0</v>
      </c>
      <c r="T236" s="166">
        <f t="shared" si="544"/>
        <v>0</v>
      </c>
      <c r="U236" s="166">
        <f t="shared" si="544"/>
        <v>0</v>
      </c>
      <c r="V236" s="166">
        <f t="shared" si="544"/>
        <v>0</v>
      </c>
      <c r="W236" s="166">
        <f t="shared" si="544"/>
        <v>0</v>
      </c>
      <c r="X236" s="166">
        <f t="shared" si="544"/>
        <v>0</v>
      </c>
      <c r="Y236" s="166">
        <f t="shared" si="544"/>
        <v>0</v>
      </c>
      <c r="Z236" s="166">
        <f t="shared" si="544"/>
        <v>0</v>
      </c>
      <c r="AA236" s="166">
        <f t="shared" si="544"/>
        <v>0</v>
      </c>
      <c r="AB236" s="166">
        <f t="shared" si="544"/>
        <v>0</v>
      </c>
      <c r="AC236" s="166">
        <f t="shared" si="544"/>
        <v>0</v>
      </c>
      <c r="AD236" s="166">
        <f t="shared" si="544"/>
        <v>0</v>
      </c>
      <c r="AE236" s="166">
        <f t="shared" si="544"/>
        <v>0</v>
      </c>
      <c r="AF236" s="166">
        <f t="shared" si="544"/>
        <v>0</v>
      </c>
      <c r="AG236" s="166">
        <f t="shared" si="544"/>
        <v>0</v>
      </c>
      <c r="AH236" s="166">
        <f t="shared" si="544"/>
        <v>0</v>
      </c>
      <c r="AI236" s="166">
        <f t="shared" si="544"/>
        <v>0</v>
      </c>
      <c r="AJ236" s="166">
        <f t="shared" si="544"/>
        <v>0</v>
      </c>
      <c r="AK236" s="166">
        <f t="shared" si="544"/>
        <v>0</v>
      </c>
      <c r="AL236" s="166">
        <f t="shared" si="544"/>
        <v>0</v>
      </c>
      <c r="AM236" s="166">
        <f t="shared" si="544"/>
        <v>0</v>
      </c>
      <c r="AN236" s="166">
        <f t="shared" si="544"/>
        <v>0</v>
      </c>
      <c r="AO236" s="166">
        <f t="shared" si="544"/>
        <v>0</v>
      </c>
      <c r="AP236" s="166">
        <f t="shared" si="544"/>
        <v>0</v>
      </c>
      <c r="AQ236" s="166">
        <f t="shared" si="544"/>
        <v>0</v>
      </c>
      <c r="AR236" s="166">
        <f t="shared" si="544"/>
        <v>0</v>
      </c>
      <c r="AS236" s="166">
        <f t="shared" si="544"/>
        <v>0</v>
      </c>
      <c r="AT236" s="166">
        <f t="shared" si="544"/>
        <v>0</v>
      </c>
      <c r="AU236" s="166">
        <f t="shared" si="544"/>
        <v>0</v>
      </c>
      <c r="AV236" s="166">
        <f t="shared" si="544"/>
        <v>0</v>
      </c>
      <c r="AW236" s="166">
        <f t="shared" si="544"/>
        <v>0</v>
      </c>
      <c r="AX236" s="166">
        <f t="shared" si="544"/>
        <v>0</v>
      </c>
      <c r="AY236" s="166">
        <f t="shared" si="544"/>
        <v>0</v>
      </c>
      <c r="AZ236" s="166">
        <f t="shared" si="544"/>
        <v>0</v>
      </c>
      <c r="BA236" s="166">
        <f t="shared" si="544"/>
        <v>0</v>
      </c>
      <c r="BB236" s="166">
        <f t="shared" si="544"/>
        <v>0</v>
      </c>
      <c r="BC236" s="166">
        <f t="shared" si="544"/>
        <v>0</v>
      </c>
      <c r="BD236" s="166">
        <f t="shared" si="544"/>
        <v>0</v>
      </c>
      <c r="BE236" s="166">
        <f t="shared" si="544"/>
        <v>0</v>
      </c>
      <c r="BF236" s="166">
        <f t="shared" si="544"/>
        <v>0</v>
      </c>
    </row>
    <row r="237" spans="4:58" s="161" customFormat="1">
      <c r="D237" s="162"/>
      <c r="E237" s="161" t="s">
        <v>1115</v>
      </c>
      <c r="F237" s="181" t="s">
        <v>1</v>
      </c>
      <c r="G237" s="162"/>
      <c r="H237" s="162"/>
      <c r="I237" s="166" t="e">
        <f>I236+I233</f>
        <v>#DIV/0!</v>
      </c>
      <c r="J237" s="166" t="e">
        <f t="shared" ref="J237:BF237" si="545">J236+J233</f>
        <v>#DIV/0!</v>
      </c>
      <c r="K237" s="166" t="e">
        <f t="shared" si="545"/>
        <v>#DIV/0!</v>
      </c>
      <c r="L237" s="166" t="e">
        <f t="shared" si="545"/>
        <v>#DIV/0!</v>
      </c>
      <c r="M237" s="166" t="e">
        <f t="shared" si="545"/>
        <v>#DIV/0!</v>
      </c>
      <c r="N237" s="166" t="e">
        <f t="shared" si="545"/>
        <v>#DIV/0!</v>
      </c>
      <c r="O237" s="166" t="e">
        <f t="shared" si="545"/>
        <v>#DIV/0!</v>
      </c>
      <c r="P237" s="166" t="e">
        <f t="shared" si="545"/>
        <v>#DIV/0!</v>
      </c>
      <c r="Q237" s="166" t="e">
        <f t="shared" si="545"/>
        <v>#DIV/0!</v>
      </c>
      <c r="R237" s="166" t="e">
        <f t="shared" si="545"/>
        <v>#DIV/0!</v>
      </c>
      <c r="S237" s="166" t="e">
        <f t="shared" si="545"/>
        <v>#DIV/0!</v>
      </c>
      <c r="T237" s="166" t="e">
        <f t="shared" si="545"/>
        <v>#DIV/0!</v>
      </c>
      <c r="U237" s="166" t="e">
        <f t="shared" si="545"/>
        <v>#DIV/0!</v>
      </c>
      <c r="V237" s="166" t="e">
        <f t="shared" si="545"/>
        <v>#DIV/0!</v>
      </c>
      <c r="W237" s="166" t="e">
        <f t="shared" si="545"/>
        <v>#DIV/0!</v>
      </c>
      <c r="X237" s="166" t="e">
        <f t="shared" si="545"/>
        <v>#DIV/0!</v>
      </c>
      <c r="Y237" s="166" t="e">
        <f t="shared" si="545"/>
        <v>#DIV/0!</v>
      </c>
      <c r="Z237" s="166" t="e">
        <f t="shared" si="545"/>
        <v>#DIV/0!</v>
      </c>
      <c r="AA237" s="166" t="e">
        <f t="shared" si="545"/>
        <v>#DIV/0!</v>
      </c>
      <c r="AB237" s="166" t="e">
        <f t="shared" si="545"/>
        <v>#DIV/0!</v>
      </c>
      <c r="AC237" s="166" t="e">
        <f t="shared" si="545"/>
        <v>#DIV/0!</v>
      </c>
      <c r="AD237" s="166" t="e">
        <f t="shared" si="545"/>
        <v>#DIV/0!</v>
      </c>
      <c r="AE237" s="166" t="e">
        <f t="shared" si="545"/>
        <v>#DIV/0!</v>
      </c>
      <c r="AF237" s="166" t="e">
        <f t="shared" si="545"/>
        <v>#DIV/0!</v>
      </c>
      <c r="AG237" s="166" t="e">
        <f t="shared" si="545"/>
        <v>#DIV/0!</v>
      </c>
      <c r="AH237" s="166" t="e">
        <f t="shared" si="545"/>
        <v>#DIV/0!</v>
      </c>
      <c r="AI237" s="166" t="e">
        <f t="shared" si="545"/>
        <v>#DIV/0!</v>
      </c>
      <c r="AJ237" s="166" t="e">
        <f t="shared" si="545"/>
        <v>#DIV/0!</v>
      </c>
      <c r="AK237" s="166" t="e">
        <f t="shared" si="545"/>
        <v>#DIV/0!</v>
      </c>
      <c r="AL237" s="166" t="e">
        <f t="shared" si="545"/>
        <v>#DIV/0!</v>
      </c>
      <c r="AM237" s="166" t="e">
        <f t="shared" si="545"/>
        <v>#DIV/0!</v>
      </c>
      <c r="AN237" s="166" t="e">
        <f t="shared" si="545"/>
        <v>#DIV/0!</v>
      </c>
      <c r="AO237" s="166" t="e">
        <f t="shared" si="545"/>
        <v>#DIV/0!</v>
      </c>
      <c r="AP237" s="166" t="e">
        <f t="shared" si="545"/>
        <v>#DIV/0!</v>
      </c>
      <c r="AQ237" s="166" t="e">
        <f t="shared" si="545"/>
        <v>#DIV/0!</v>
      </c>
      <c r="AR237" s="166" t="e">
        <f t="shared" si="545"/>
        <v>#DIV/0!</v>
      </c>
      <c r="AS237" s="166" t="e">
        <f t="shared" si="545"/>
        <v>#DIV/0!</v>
      </c>
      <c r="AT237" s="166" t="e">
        <f t="shared" si="545"/>
        <v>#DIV/0!</v>
      </c>
      <c r="AU237" s="166" t="e">
        <f t="shared" si="545"/>
        <v>#DIV/0!</v>
      </c>
      <c r="AV237" s="166" t="e">
        <f t="shared" si="545"/>
        <v>#DIV/0!</v>
      </c>
      <c r="AW237" s="166" t="e">
        <f t="shared" si="545"/>
        <v>#DIV/0!</v>
      </c>
      <c r="AX237" s="166" t="e">
        <f t="shared" si="545"/>
        <v>#DIV/0!</v>
      </c>
      <c r="AY237" s="166" t="e">
        <f t="shared" si="545"/>
        <v>#DIV/0!</v>
      </c>
      <c r="AZ237" s="166" t="e">
        <f t="shared" si="545"/>
        <v>#DIV/0!</v>
      </c>
      <c r="BA237" s="166" t="e">
        <f t="shared" si="545"/>
        <v>#DIV/0!</v>
      </c>
      <c r="BB237" s="166" t="e">
        <f t="shared" si="545"/>
        <v>#DIV/0!</v>
      </c>
      <c r="BC237" s="166" t="e">
        <f t="shared" si="545"/>
        <v>#DIV/0!</v>
      </c>
      <c r="BD237" s="166" t="e">
        <f t="shared" si="545"/>
        <v>#DIV/0!</v>
      </c>
      <c r="BE237" s="166" t="e">
        <f t="shared" si="545"/>
        <v>#DIV/0!</v>
      </c>
      <c r="BF237" s="166" t="e">
        <f t="shared" si="545"/>
        <v>#DIV/0!</v>
      </c>
    </row>
    <row r="238" spans="4:58" s="161" customFormat="1">
      <c r="D238" s="162"/>
      <c r="E238" s="3" t="s">
        <v>1109</v>
      </c>
      <c r="F238" s="181"/>
      <c r="I238" s="166" t="e">
        <f>IF($E$1=Saraksti!$C$6,I237*Iekārtu_mērogošana!D$25,IF($E$1=Saraksti!$C$7,I237*Iekārtu_mērogošana!D$41,""))</f>
        <v>#DIV/0!</v>
      </c>
      <c r="J238" s="166" t="e">
        <f>IF($E$1=Saraksti!$C$6,J237*Iekārtu_mērogošana!E$25,IF($E$1=Saraksti!$C$7,J237*Iekārtu_mērogošana!E$41,""))</f>
        <v>#DIV/0!</v>
      </c>
      <c r="K238" s="166" t="e">
        <f>IF($E$1=Saraksti!$C$6,K237*Iekārtu_mērogošana!F$25,IF($E$1=Saraksti!$C$7,K237*Iekārtu_mērogošana!F$41,""))</f>
        <v>#DIV/0!</v>
      </c>
      <c r="L238" s="166" t="e">
        <f>IF($E$1=Saraksti!$C$6,L237*Iekārtu_mērogošana!G$25,IF($E$1=Saraksti!$C$7,L237*Iekārtu_mērogošana!G$41,""))</f>
        <v>#DIV/0!</v>
      </c>
      <c r="M238" s="166" t="e">
        <f>IF($E$1=Saraksti!$C$6,M237*Iekārtu_mērogošana!H$25,IF($E$1=Saraksti!$C$7,M237*Iekārtu_mērogošana!H$41,""))</f>
        <v>#DIV/0!</v>
      </c>
      <c r="N238" s="166" t="e">
        <f>IF($E$1=Saraksti!$C$6,N237*Iekārtu_mērogošana!I$25,IF($E$1=Saraksti!$C$7,N237*Iekārtu_mērogošana!I$41,""))</f>
        <v>#DIV/0!</v>
      </c>
      <c r="O238" s="166" t="e">
        <f>IF($E$1=Saraksti!$C$6,O237*Iekārtu_mērogošana!J$25,IF($E$1=Saraksti!$C$7,O237*Iekārtu_mērogošana!J$41,""))</f>
        <v>#DIV/0!</v>
      </c>
      <c r="P238" s="166" t="e">
        <f>IF($E$1=Saraksti!$C$6,P237*Iekārtu_mērogošana!K$25,IF($E$1=Saraksti!$C$7,P237*Iekārtu_mērogošana!K$41,""))</f>
        <v>#DIV/0!</v>
      </c>
      <c r="Q238" s="166" t="e">
        <f>IF($E$1=Saraksti!$C$6,Q237*Iekārtu_mērogošana!L$25,IF($E$1=Saraksti!$C$7,Q237*Iekārtu_mērogošana!L$41,""))</f>
        <v>#DIV/0!</v>
      </c>
      <c r="R238" s="166" t="e">
        <f>IF($E$1=Saraksti!$C$6,R237*Iekārtu_mērogošana!M$25,IF($E$1=Saraksti!$C$7,R237*Iekārtu_mērogošana!M$41,""))</f>
        <v>#DIV/0!</v>
      </c>
      <c r="S238" s="166" t="e">
        <f>IF($E$1=Saraksti!$C$6,S237*Iekārtu_mērogošana!N$25,IF($E$1=Saraksti!$C$7,S237*Iekārtu_mērogošana!N$41,""))</f>
        <v>#DIV/0!</v>
      </c>
      <c r="T238" s="166" t="e">
        <f>IF($E$1=Saraksti!$C$6,T237*Iekārtu_mērogošana!O$25,IF($E$1=Saraksti!$C$7,T237*Iekārtu_mērogošana!O$41,""))</f>
        <v>#DIV/0!</v>
      </c>
      <c r="U238" s="166" t="e">
        <f>IF($E$1=Saraksti!$C$6,U237*Iekārtu_mērogošana!P$25,IF($E$1=Saraksti!$C$7,U237*Iekārtu_mērogošana!P$41,""))</f>
        <v>#DIV/0!</v>
      </c>
      <c r="V238" s="166" t="e">
        <f>IF($E$1=Saraksti!$C$6,V237*Iekārtu_mērogošana!Q$25,IF($E$1=Saraksti!$C$7,V237*Iekārtu_mērogošana!Q$41,""))</f>
        <v>#DIV/0!</v>
      </c>
      <c r="W238" s="166" t="e">
        <f>IF($E$1=Saraksti!$C$6,W237*Iekārtu_mērogošana!R$25,IF($E$1=Saraksti!$C$7,W237*Iekārtu_mērogošana!R$41,""))</f>
        <v>#DIV/0!</v>
      </c>
      <c r="X238" s="166" t="e">
        <f>IF($E$1=Saraksti!$C$6,X237*Iekārtu_mērogošana!S$25,IF($E$1=Saraksti!$C$7,X237*Iekārtu_mērogošana!S$41,""))</f>
        <v>#DIV/0!</v>
      </c>
      <c r="Y238" s="166" t="e">
        <f>IF($E$1=Saraksti!$C$6,Y237*Iekārtu_mērogošana!T$25,IF($E$1=Saraksti!$C$7,Y237*Iekārtu_mērogošana!T$41,""))</f>
        <v>#DIV/0!</v>
      </c>
      <c r="Z238" s="166" t="e">
        <f>IF($E$1=Saraksti!$C$6,Z237*Iekārtu_mērogošana!U$25,IF($E$1=Saraksti!$C$7,Z237*Iekārtu_mērogošana!U$41,""))</f>
        <v>#DIV/0!</v>
      </c>
      <c r="AA238" s="166" t="e">
        <f>IF($E$1=Saraksti!$C$6,AA237*Iekārtu_mērogošana!V$25,IF($E$1=Saraksti!$C$7,AA237*Iekārtu_mērogošana!V$41,""))</f>
        <v>#DIV/0!</v>
      </c>
      <c r="AB238" s="166" t="e">
        <f>IF($E$1=Saraksti!$C$6,AB237*Iekārtu_mērogošana!W$25,IF($E$1=Saraksti!$C$7,AB237*Iekārtu_mērogošana!W$41,""))</f>
        <v>#DIV/0!</v>
      </c>
      <c r="AC238" s="166" t="e">
        <f>IF($E$1=Saraksti!$C$6,AC237*Iekārtu_mērogošana!X$25,IF($E$1=Saraksti!$C$7,AC237*Iekārtu_mērogošana!X$41,""))</f>
        <v>#DIV/0!</v>
      </c>
      <c r="AD238" s="166" t="e">
        <f>IF($E$1=Saraksti!$C$6,AD237*Iekārtu_mērogošana!Y$25,IF($E$1=Saraksti!$C$7,AD237*Iekārtu_mērogošana!Y$41,""))</f>
        <v>#DIV/0!</v>
      </c>
      <c r="AE238" s="166" t="e">
        <f>IF($E$1=Saraksti!$C$6,AE237*Iekārtu_mērogošana!Z$25,IF($E$1=Saraksti!$C$7,AE237*Iekārtu_mērogošana!Z$41,""))</f>
        <v>#DIV/0!</v>
      </c>
      <c r="AF238" s="166" t="e">
        <f>IF($E$1=Saraksti!$C$6,AF237*Iekārtu_mērogošana!AA$25,IF($E$1=Saraksti!$C$7,AF237*Iekārtu_mērogošana!AA$41,""))</f>
        <v>#DIV/0!</v>
      </c>
      <c r="AG238" s="166" t="e">
        <f>IF($E$1=Saraksti!$C$6,AG237*Iekārtu_mērogošana!AB$25,IF($E$1=Saraksti!$C$7,AG237*Iekārtu_mērogošana!AB$41,""))</f>
        <v>#DIV/0!</v>
      </c>
      <c r="AH238" s="166" t="e">
        <f>IF($E$1=Saraksti!$C$6,AH237*Iekārtu_mērogošana!AC$25,IF($E$1=Saraksti!$C$7,AH237*Iekārtu_mērogošana!AC$41,""))</f>
        <v>#DIV/0!</v>
      </c>
      <c r="AI238" s="166" t="e">
        <f>IF($E$1=Saraksti!$C$6,AI237*Iekārtu_mērogošana!AD$25,IF($E$1=Saraksti!$C$7,AI237*Iekārtu_mērogošana!AD$41,""))</f>
        <v>#DIV/0!</v>
      </c>
      <c r="AJ238" s="166" t="e">
        <f>IF($E$1=Saraksti!$C$6,AJ237*Iekārtu_mērogošana!AE$25,IF($E$1=Saraksti!$C$7,AJ237*Iekārtu_mērogošana!AE$41,""))</f>
        <v>#DIV/0!</v>
      </c>
      <c r="AK238" s="166" t="e">
        <f>IF($E$1=Saraksti!$C$6,AK237*Iekārtu_mērogošana!AF$25,IF($E$1=Saraksti!$C$7,AK237*Iekārtu_mērogošana!AF$41,""))</f>
        <v>#DIV/0!</v>
      </c>
      <c r="AL238" s="166" t="e">
        <f>IF($E$1=Saraksti!$C$6,AL237*Iekārtu_mērogošana!AG$25,IF($E$1=Saraksti!$C$7,AL237*Iekārtu_mērogošana!AG$41,""))</f>
        <v>#DIV/0!</v>
      </c>
      <c r="AM238" s="166" t="e">
        <f>IF($E$1=Saraksti!$C$6,AM237*Iekārtu_mērogošana!AH$25,IF($E$1=Saraksti!$C$7,AM237*Iekārtu_mērogošana!AH$41,""))</f>
        <v>#DIV/0!</v>
      </c>
      <c r="AN238" s="166" t="e">
        <f>IF($E$1=Saraksti!$C$6,AN237*Iekārtu_mērogošana!AI$25,IF($E$1=Saraksti!$C$7,AN237*Iekārtu_mērogošana!AI$41,""))</f>
        <v>#DIV/0!</v>
      </c>
      <c r="AO238" s="166" t="e">
        <f>IF($E$1=Saraksti!$C$6,AO237*Iekārtu_mērogošana!AJ$25,IF($E$1=Saraksti!$C$7,AO237*Iekārtu_mērogošana!AJ$41,""))</f>
        <v>#DIV/0!</v>
      </c>
      <c r="AP238" s="166" t="e">
        <f>IF($E$1=Saraksti!$C$6,AP237*Iekārtu_mērogošana!AK$25,IF($E$1=Saraksti!$C$7,AP237*Iekārtu_mērogošana!AK$41,""))</f>
        <v>#DIV/0!</v>
      </c>
      <c r="AQ238" s="166" t="e">
        <f>IF($E$1=Saraksti!$C$6,AQ237*Iekārtu_mērogošana!AL$25,IF($E$1=Saraksti!$C$7,AQ237*Iekārtu_mērogošana!AL$41,""))</f>
        <v>#DIV/0!</v>
      </c>
      <c r="AR238" s="166" t="e">
        <f>IF($E$1=Saraksti!$C$6,AR237*Iekārtu_mērogošana!AM$25,IF($E$1=Saraksti!$C$7,AR237*Iekārtu_mērogošana!AM$41,""))</f>
        <v>#DIV/0!</v>
      </c>
      <c r="AS238" s="166" t="e">
        <f>IF($E$1=Saraksti!$C$6,AS237*Iekārtu_mērogošana!AN$25,IF($E$1=Saraksti!$C$7,AS237*Iekārtu_mērogošana!AN$41,""))</f>
        <v>#DIV/0!</v>
      </c>
      <c r="AT238" s="166" t="e">
        <f>IF($E$1=Saraksti!$C$6,AT237*Iekārtu_mērogošana!AO$25,IF($E$1=Saraksti!$C$7,AT237*Iekārtu_mērogošana!AO$41,""))</f>
        <v>#DIV/0!</v>
      </c>
      <c r="AU238" s="166" t="e">
        <f>IF($E$1=Saraksti!$C$6,AU237*Iekārtu_mērogošana!AP$25,IF($E$1=Saraksti!$C$7,AU237*Iekārtu_mērogošana!AP$41,""))</f>
        <v>#DIV/0!</v>
      </c>
      <c r="AV238" s="166" t="e">
        <f>IF($E$1=Saraksti!$C$6,AV237*Iekārtu_mērogošana!AQ$25,IF($E$1=Saraksti!$C$7,AV237*Iekārtu_mērogošana!AQ$41,""))</f>
        <v>#DIV/0!</v>
      </c>
      <c r="AW238" s="166" t="e">
        <f>IF($E$1=Saraksti!$C$6,AW237*Iekārtu_mērogošana!AR$25,IF($E$1=Saraksti!$C$7,AW237*Iekārtu_mērogošana!AR$41,""))</f>
        <v>#DIV/0!</v>
      </c>
      <c r="AX238" s="166" t="e">
        <f>IF($E$1=Saraksti!$C$6,AX237*Iekārtu_mērogošana!AS$25,IF($E$1=Saraksti!$C$7,AX237*Iekārtu_mērogošana!AS$41,""))</f>
        <v>#DIV/0!</v>
      </c>
      <c r="AY238" s="166" t="e">
        <f>IF($E$1=Saraksti!$C$6,AY237*Iekārtu_mērogošana!AT$25,IF($E$1=Saraksti!$C$7,AY237*Iekārtu_mērogošana!AT$41,""))</f>
        <v>#DIV/0!</v>
      </c>
      <c r="AZ238" s="166" t="e">
        <f>IF($E$1=Saraksti!$C$6,AZ237*Iekārtu_mērogošana!AU$25,IF($E$1=Saraksti!$C$7,AZ237*Iekārtu_mērogošana!AU$41,""))</f>
        <v>#DIV/0!</v>
      </c>
      <c r="BA238" s="166" t="e">
        <f>IF($E$1=Saraksti!$C$6,BA237*Iekārtu_mērogošana!AV$25,IF($E$1=Saraksti!$C$7,BA237*Iekārtu_mērogošana!AV$41,""))</f>
        <v>#DIV/0!</v>
      </c>
      <c r="BB238" s="166" t="e">
        <f>IF($E$1=Saraksti!$C$6,BB237*Iekārtu_mērogošana!AW$25,IF($E$1=Saraksti!$C$7,BB237*Iekārtu_mērogošana!AW$41,""))</f>
        <v>#DIV/0!</v>
      </c>
      <c r="BC238" s="166" t="e">
        <f>IF($E$1=Saraksti!$C$6,BC237*Iekārtu_mērogošana!AX$25,IF($E$1=Saraksti!$C$7,BC237*Iekārtu_mērogošana!AX$41,""))</f>
        <v>#DIV/0!</v>
      </c>
      <c r="BD238" s="166" t="e">
        <f>IF($E$1=Saraksti!$C$6,BD237*Iekārtu_mērogošana!AY$25,IF($E$1=Saraksti!$C$7,BD237*Iekārtu_mērogošana!AY$41,""))</f>
        <v>#DIV/0!</v>
      </c>
      <c r="BE238" s="166" t="e">
        <f>IF($E$1=Saraksti!$C$6,BE237*Iekārtu_mērogošana!AZ$25,IF($E$1=Saraksti!$C$7,BE237*Iekārtu_mērogošana!AZ$41,""))</f>
        <v>#DIV/0!</v>
      </c>
      <c r="BF238" s="166" t="e">
        <f>IF($E$1=Saraksti!$C$6,BF237*Iekārtu_mērogošana!BA$25,IF($E$1=Saraksti!$C$7,BF237*Iekārtu_mērogošana!BA$41,""))</f>
        <v>#DIV/0!</v>
      </c>
    </row>
    <row r="239" spans="4:58" s="161" customFormat="1">
      <c r="D239" s="162"/>
      <c r="E239" s="162" t="s">
        <v>1116</v>
      </c>
      <c r="F239" s="181" t="s">
        <v>1</v>
      </c>
      <c r="I239" s="90" t="e">
        <f>I238/I$7</f>
        <v>#DIV/0!</v>
      </c>
      <c r="J239" s="90" t="e">
        <f t="shared" ref="J239:BF239" si="546">J238/J$7</f>
        <v>#DIV/0!</v>
      </c>
      <c r="K239" s="90" t="e">
        <f t="shared" si="546"/>
        <v>#DIV/0!</v>
      </c>
      <c r="L239" s="90" t="e">
        <f t="shared" si="546"/>
        <v>#DIV/0!</v>
      </c>
      <c r="M239" s="90" t="e">
        <f t="shared" si="546"/>
        <v>#DIV/0!</v>
      </c>
      <c r="N239" s="90" t="e">
        <f t="shared" si="546"/>
        <v>#DIV/0!</v>
      </c>
      <c r="O239" s="90" t="e">
        <f t="shared" si="546"/>
        <v>#DIV/0!</v>
      </c>
      <c r="P239" s="90" t="e">
        <f t="shared" si="546"/>
        <v>#DIV/0!</v>
      </c>
      <c r="Q239" s="90" t="e">
        <f t="shared" si="546"/>
        <v>#DIV/0!</v>
      </c>
      <c r="R239" s="90" t="e">
        <f t="shared" si="546"/>
        <v>#DIV/0!</v>
      </c>
      <c r="S239" s="90" t="e">
        <f t="shared" si="546"/>
        <v>#DIV/0!</v>
      </c>
      <c r="T239" s="90" t="e">
        <f t="shared" si="546"/>
        <v>#DIV/0!</v>
      </c>
      <c r="U239" s="90" t="e">
        <f t="shared" si="546"/>
        <v>#DIV/0!</v>
      </c>
      <c r="V239" s="90" t="e">
        <f t="shared" si="546"/>
        <v>#DIV/0!</v>
      </c>
      <c r="W239" s="90" t="e">
        <f t="shared" si="546"/>
        <v>#DIV/0!</v>
      </c>
      <c r="X239" s="90" t="e">
        <f t="shared" si="546"/>
        <v>#DIV/0!</v>
      </c>
      <c r="Y239" s="90" t="e">
        <f t="shared" si="546"/>
        <v>#DIV/0!</v>
      </c>
      <c r="Z239" s="90" t="e">
        <f t="shared" si="546"/>
        <v>#DIV/0!</v>
      </c>
      <c r="AA239" s="90" t="e">
        <f t="shared" si="546"/>
        <v>#DIV/0!</v>
      </c>
      <c r="AB239" s="90" t="e">
        <f t="shared" si="546"/>
        <v>#DIV/0!</v>
      </c>
      <c r="AC239" s="90" t="e">
        <f t="shared" si="546"/>
        <v>#DIV/0!</v>
      </c>
      <c r="AD239" s="90" t="e">
        <f t="shared" si="546"/>
        <v>#DIV/0!</v>
      </c>
      <c r="AE239" s="90" t="e">
        <f t="shared" si="546"/>
        <v>#DIV/0!</v>
      </c>
      <c r="AF239" s="90" t="e">
        <f t="shared" si="546"/>
        <v>#DIV/0!</v>
      </c>
      <c r="AG239" s="90" t="e">
        <f t="shared" si="546"/>
        <v>#DIV/0!</v>
      </c>
      <c r="AH239" s="90" t="e">
        <f t="shared" si="546"/>
        <v>#DIV/0!</v>
      </c>
      <c r="AI239" s="90" t="e">
        <f t="shared" si="546"/>
        <v>#DIV/0!</v>
      </c>
      <c r="AJ239" s="90" t="e">
        <f t="shared" si="546"/>
        <v>#DIV/0!</v>
      </c>
      <c r="AK239" s="90" t="e">
        <f t="shared" si="546"/>
        <v>#DIV/0!</v>
      </c>
      <c r="AL239" s="90" t="e">
        <f t="shared" si="546"/>
        <v>#DIV/0!</v>
      </c>
      <c r="AM239" s="90" t="e">
        <f t="shared" si="546"/>
        <v>#DIV/0!</v>
      </c>
      <c r="AN239" s="90" t="e">
        <f t="shared" si="546"/>
        <v>#DIV/0!</v>
      </c>
      <c r="AO239" s="90" t="e">
        <f t="shared" si="546"/>
        <v>#DIV/0!</v>
      </c>
      <c r="AP239" s="90" t="e">
        <f t="shared" si="546"/>
        <v>#DIV/0!</v>
      </c>
      <c r="AQ239" s="90" t="e">
        <f t="shared" si="546"/>
        <v>#DIV/0!</v>
      </c>
      <c r="AR239" s="90" t="e">
        <f t="shared" si="546"/>
        <v>#DIV/0!</v>
      </c>
      <c r="AS239" s="90" t="e">
        <f t="shared" si="546"/>
        <v>#DIV/0!</v>
      </c>
      <c r="AT239" s="90" t="e">
        <f t="shared" si="546"/>
        <v>#DIV/0!</v>
      </c>
      <c r="AU239" s="90" t="e">
        <f t="shared" si="546"/>
        <v>#DIV/0!</v>
      </c>
      <c r="AV239" s="90" t="e">
        <f t="shared" si="546"/>
        <v>#DIV/0!</v>
      </c>
      <c r="AW239" s="90" t="e">
        <f t="shared" si="546"/>
        <v>#DIV/0!</v>
      </c>
      <c r="AX239" s="90" t="e">
        <f t="shared" si="546"/>
        <v>#DIV/0!</v>
      </c>
      <c r="AY239" s="90" t="e">
        <f t="shared" si="546"/>
        <v>#DIV/0!</v>
      </c>
      <c r="AZ239" s="90" t="e">
        <f t="shared" si="546"/>
        <v>#DIV/0!</v>
      </c>
      <c r="BA239" s="90" t="e">
        <f t="shared" si="546"/>
        <v>#DIV/0!</v>
      </c>
      <c r="BB239" s="90" t="e">
        <f t="shared" si="546"/>
        <v>#DIV/0!</v>
      </c>
      <c r="BC239" s="90" t="e">
        <f t="shared" si="546"/>
        <v>#DIV/0!</v>
      </c>
      <c r="BD239" s="90" t="e">
        <f t="shared" si="546"/>
        <v>#DIV/0!</v>
      </c>
      <c r="BE239" s="90" t="e">
        <f t="shared" si="546"/>
        <v>#DIV/0!</v>
      </c>
      <c r="BF239" s="90" t="e">
        <f t="shared" si="546"/>
        <v>#DIV/0!</v>
      </c>
    </row>
    <row r="240" spans="4:58" s="161" customFormat="1">
      <c r="D240" s="162"/>
      <c r="E240" s="162"/>
      <c r="F240" s="179"/>
    </row>
    <row r="241" spans="4:58" s="161" customFormat="1">
      <c r="D241" s="162" t="s">
        <v>1117</v>
      </c>
      <c r="E241" s="162"/>
      <c r="F241" s="179"/>
    </row>
    <row r="242" spans="4:58" s="161" customFormat="1">
      <c r="D242" s="162"/>
      <c r="E242" s="161" t="s">
        <v>1028</v>
      </c>
      <c r="F242" s="179" t="s">
        <v>1</v>
      </c>
      <c r="I242" s="180" t="e">
        <f>VULA_mērogošana!$P$8</f>
        <v>#DIV/0!</v>
      </c>
      <c r="J242" s="180" t="e">
        <f>VULA_mērogošana!$P$8</f>
        <v>#DIV/0!</v>
      </c>
      <c r="K242" s="180" t="e">
        <f>VULA_mērogošana!$P$8</f>
        <v>#DIV/0!</v>
      </c>
      <c r="L242" s="180" t="e">
        <f>VULA_mērogošana!$P$8</f>
        <v>#DIV/0!</v>
      </c>
      <c r="M242" s="180" t="e">
        <f>VULA_mērogošana!$P$8</f>
        <v>#DIV/0!</v>
      </c>
      <c r="N242" s="180" t="e">
        <f>VULA_mērogošana!$P$8</f>
        <v>#DIV/0!</v>
      </c>
      <c r="O242" s="180" t="e">
        <f>VULA_mērogošana!$P$8</f>
        <v>#DIV/0!</v>
      </c>
      <c r="P242" s="180" t="e">
        <f>VULA_mērogošana!$P$8</f>
        <v>#DIV/0!</v>
      </c>
      <c r="Q242" s="180" t="e">
        <f>VULA_mērogošana!$P$8</f>
        <v>#DIV/0!</v>
      </c>
      <c r="R242" s="180" t="e">
        <f>VULA_mērogošana!$P$8</f>
        <v>#DIV/0!</v>
      </c>
      <c r="S242" s="180" t="e">
        <f>VULA_mērogošana!$P$8</f>
        <v>#DIV/0!</v>
      </c>
      <c r="T242" s="180" t="e">
        <f>VULA_mērogošana!$P$8</f>
        <v>#DIV/0!</v>
      </c>
      <c r="U242" s="180" t="e">
        <f>VULA_mērogošana!$P$8</f>
        <v>#DIV/0!</v>
      </c>
      <c r="V242" s="180" t="e">
        <f>VULA_mērogošana!$P$8</f>
        <v>#DIV/0!</v>
      </c>
      <c r="W242" s="180" t="e">
        <f>VULA_mērogošana!$P$8</f>
        <v>#DIV/0!</v>
      </c>
      <c r="X242" s="180" t="e">
        <f>VULA_mērogošana!$P$8</f>
        <v>#DIV/0!</v>
      </c>
      <c r="Y242" s="180" t="e">
        <f>VULA_mērogošana!$P$8</f>
        <v>#DIV/0!</v>
      </c>
      <c r="Z242" s="180" t="e">
        <f>VULA_mērogošana!$P$8</f>
        <v>#DIV/0!</v>
      </c>
      <c r="AA242" s="180" t="e">
        <f>VULA_mērogošana!$P$8</f>
        <v>#DIV/0!</v>
      </c>
      <c r="AB242" s="180" t="e">
        <f>VULA_mērogošana!$P$8</f>
        <v>#DIV/0!</v>
      </c>
      <c r="AC242" s="180" t="e">
        <f>VULA_mērogošana!$P$8</f>
        <v>#DIV/0!</v>
      </c>
      <c r="AD242" s="180" t="e">
        <f>VULA_mērogošana!$P$8</f>
        <v>#DIV/0!</v>
      </c>
      <c r="AE242" s="180" t="e">
        <f>VULA_mērogošana!$P$8</f>
        <v>#DIV/0!</v>
      </c>
      <c r="AF242" s="180" t="e">
        <f>VULA_mērogošana!$P$8</f>
        <v>#DIV/0!</v>
      </c>
      <c r="AG242" s="180" t="e">
        <f>VULA_mērogošana!$P$8</f>
        <v>#DIV/0!</v>
      </c>
      <c r="AH242" s="180" t="e">
        <f>VULA_mērogošana!$P$8</f>
        <v>#DIV/0!</v>
      </c>
      <c r="AI242" s="180" t="e">
        <f>VULA_mērogošana!$P$8</f>
        <v>#DIV/0!</v>
      </c>
      <c r="AJ242" s="180" t="e">
        <f>VULA_mērogošana!$P$8</f>
        <v>#DIV/0!</v>
      </c>
      <c r="AK242" s="180" t="e">
        <f>VULA_mērogošana!$P$8</f>
        <v>#DIV/0!</v>
      </c>
      <c r="AL242" s="180" t="e">
        <f>VULA_mērogošana!$P$8</f>
        <v>#DIV/0!</v>
      </c>
      <c r="AM242" s="180" t="e">
        <f>VULA_mērogošana!$P$8</f>
        <v>#DIV/0!</v>
      </c>
      <c r="AN242" s="180" t="e">
        <f>VULA_mērogošana!$P$8</f>
        <v>#DIV/0!</v>
      </c>
      <c r="AO242" s="180" t="e">
        <f>VULA_mērogošana!$P$8</f>
        <v>#DIV/0!</v>
      </c>
      <c r="AP242" s="180" t="e">
        <f>VULA_mērogošana!$P$8</f>
        <v>#DIV/0!</v>
      </c>
      <c r="AQ242" s="180" t="e">
        <f>VULA_mērogošana!$P$8</f>
        <v>#DIV/0!</v>
      </c>
      <c r="AR242" s="180" t="e">
        <f>VULA_mērogošana!$P$8</f>
        <v>#DIV/0!</v>
      </c>
      <c r="AS242" s="180" t="e">
        <f>VULA_mērogošana!$P$8</f>
        <v>#DIV/0!</v>
      </c>
      <c r="AT242" s="180" t="e">
        <f>VULA_mērogošana!$P$8</f>
        <v>#DIV/0!</v>
      </c>
      <c r="AU242" s="180" t="e">
        <f>VULA_mērogošana!$P$8</f>
        <v>#DIV/0!</v>
      </c>
      <c r="AV242" s="180" t="e">
        <f>VULA_mērogošana!$P$8</f>
        <v>#DIV/0!</v>
      </c>
      <c r="AW242" s="180" t="e">
        <f>VULA_mērogošana!$P$8</f>
        <v>#DIV/0!</v>
      </c>
      <c r="AX242" s="180" t="e">
        <f>VULA_mērogošana!$P$8</f>
        <v>#DIV/0!</v>
      </c>
      <c r="AY242" s="180" t="e">
        <f>VULA_mērogošana!$P$8</f>
        <v>#DIV/0!</v>
      </c>
      <c r="AZ242" s="180" t="e">
        <f>VULA_mērogošana!$P$8</f>
        <v>#DIV/0!</v>
      </c>
      <c r="BA242" s="180" t="e">
        <f>VULA_mērogošana!$P$8</f>
        <v>#DIV/0!</v>
      </c>
      <c r="BB242" s="180" t="e">
        <f>VULA_mērogošana!$P$8</f>
        <v>#DIV/0!</v>
      </c>
      <c r="BC242" s="180" t="e">
        <f>VULA_mērogošana!$P$8</f>
        <v>#DIV/0!</v>
      </c>
      <c r="BD242" s="180" t="e">
        <f>VULA_mērogošana!$P$8</f>
        <v>#DIV/0!</v>
      </c>
      <c r="BE242" s="180" t="e">
        <f>VULA_mērogošana!$P$8</f>
        <v>#DIV/0!</v>
      </c>
      <c r="BF242" s="180" t="e">
        <f>VULA_mērogošana!$P$8</f>
        <v>#DIV/0!</v>
      </c>
    </row>
    <row r="243" spans="4:58" s="161" customFormat="1">
      <c r="D243" s="162"/>
      <c r="E243" s="161" t="s">
        <v>1021</v>
      </c>
      <c r="F243" s="179"/>
      <c r="G243" s="162"/>
      <c r="H243" s="162"/>
      <c r="I243" s="166" t="e">
        <f>IF($E$1=Saraksti!$C$6,I242*Iekārtu_mērogošana!D$25,IF($E$1=Saraksti!$C$7,I242*Iekārtu_mērogošana!D$41,""))</f>
        <v>#DIV/0!</v>
      </c>
      <c r="J243" s="230" t="e">
        <f>IF($E$1=Saraksti!$C$6,J242*Iekārtu_mērogošana!E$25,IF($E$1=Saraksti!$C$7,J242*Iekārtu_mērogošana!E$41,""))</f>
        <v>#DIV/0!</v>
      </c>
      <c r="K243" s="230" t="e">
        <f>IF($E$1=Saraksti!$C$6,K242*Iekārtu_mērogošana!F$25,IF($E$1=Saraksti!$C$7,K242*Iekārtu_mērogošana!F$41,""))</f>
        <v>#DIV/0!</v>
      </c>
      <c r="L243" s="230" t="e">
        <f>IF($E$1=Saraksti!$C$6,L242*Iekārtu_mērogošana!G$25,IF($E$1=Saraksti!$C$7,L242*Iekārtu_mērogošana!G$41,""))</f>
        <v>#DIV/0!</v>
      </c>
      <c r="M243" s="230" t="e">
        <f>IF($E$1=Saraksti!$C$6,M242*Iekārtu_mērogošana!H$25,IF($E$1=Saraksti!$C$7,M242*Iekārtu_mērogošana!H$41,""))</f>
        <v>#DIV/0!</v>
      </c>
      <c r="N243" s="230" t="e">
        <f>IF($E$1=Saraksti!$C$6,N242*Iekārtu_mērogošana!I$25,IF($E$1=Saraksti!$C$7,N242*Iekārtu_mērogošana!I$41,""))</f>
        <v>#DIV/0!</v>
      </c>
      <c r="O243" s="230" t="e">
        <f>IF($E$1=Saraksti!$C$6,O242*Iekārtu_mērogošana!J$25,IF($E$1=Saraksti!$C$7,O242*Iekārtu_mērogošana!J$41,""))</f>
        <v>#DIV/0!</v>
      </c>
      <c r="P243" s="230" t="e">
        <f>IF($E$1=Saraksti!$C$6,P242*Iekārtu_mērogošana!K$25,IF($E$1=Saraksti!$C$7,P242*Iekārtu_mērogošana!K$41,""))</f>
        <v>#DIV/0!</v>
      </c>
      <c r="Q243" s="230" t="e">
        <f>IF($E$1=Saraksti!$C$6,Q242*Iekārtu_mērogošana!L$25,IF($E$1=Saraksti!$C$7,Q242*Iekārtu_mērogošana!L$41,""))</f>
        <v>#DIV/0!</v>
      </c>
      <c r="R243" s="230" t="e">
        <f>IF($E$1=Saraksti!$C$6,R242*Iekārtu_mērogošana!M$25,IF($E$1=Saraksti!$C$7,R242*Iekārtu_mērogošana!M$41,""))</f>
        <v>#DIV/0!</v>
      </c>
      <c r="S243" s="230" t="e">
        <f>IF($E$1=Saraksti!$C$6,S242*Iekārtu_mērogošana!N$25,IF($E$1=Saraksti!$C$7,S242*Iekārtu_mērogošana!N$41,""))</f>
        <v>#DIV/0!</v>
      </c>
      <c r="T243" s="230" t="e">
        <f>IF($E$1=Saraksti!$C$6,T242*Iekārtu_mērogošana!O$25,IF($E$1=Saraksti!$C$7,T242*Iekārtu_mērogošana!O$41,""))</f>
        <v>#DIV/0!</v>
      </c>
      <c r="U243" s="230" t="e">
        <f>IF($E$1=Saraksti!$C$6,U242*Iekārtu_mērogošana!P$25,IF($E$1=Saraksti!$C$7,U242*Iekārtu_mērogošana!P$41,""))</f>
        <v>#DIV/0!</v>
      </c>
      <c r="V243" s="230" t="e">
        <f>IF($E$1=Saraksti!$C$6,V242*Iekārtu_mērogošana!Q$25,IF($E$1=Saraksti!$C$7,V242*Iekārtu_mērogošana!Q$41,""))</f>
        <v>#DIV/0!</v>
      </c>
      <c r="W243" s="230" t="e">
        <f>IF($E$1=Saraksti!$C$6,W242*Iekārtu_mērogošana!R$25,IF($E$1=Saraksti!$C$7,W242*Iekārtu_mērogošana!R$41,""))</f>
        <v>#DIV/0!</v>
      </c>
      <c r="X243" s="230" t="e">
        <f>IF($E$1=Saraksti!$C$6,X242*Iekārtu_mērogošana!S$25,IF($E$1=Saraksti!$C$7,X242*Iekārtu_mērogošana!S$41,""))</f>
        <v>#DIV/0!</v>
      </c>
      <c r="Y243" s="230" t="e">
        <f>IF($E$1=Saraksti!$C$6,Y242*Iekārtu_mērogošana!T$25,IF($E$1=Saraksti!$C$7,Y242*Iekārtu_mērogošana!T$41,""))</f>
        <v>#DIV/0!</v>
      </c>
      <c r="Z243" s="230" t="e">
        <f>IF($E$1=Saraksti!$C$6,Z242*Iekārtu_mērogošana!U$25,IF($E$1=Saraksti!$C$7,Z242*Iekārtu_mērogošana!U$41,""))</f>
        <v>#DIV/0!</v>
      </c>
      <c r="AA243" s="230" t="e">
        <f>IF($E$1=Saraksti!$C$6,AA242*Iekārtu_mērogošana!V$25,IF($E$1=Saraksti!$C$7,AA242*Iekārtu_mērogošana!V$41,""))</f>
        <v>#DIV/0!</v>
      </c>
      <c r="AB243" s="230" t="e">
        <f>IF($E$1=Saraksti!$C$6,AB242*Iekārtu_mērogošana!W$25,IF($E$1=Saraksti!$C$7,AB242*Iekārtu_mērogošana!W$41,""))</f>
        <v>#DIV/0!</v>
      </c>
      <c r="AC243" s="230" t="e">
        <f>IF($E$1=Saraksti!$C$6,AC242*Iekārtu_mērogošana!X$25,IF($E$1=Saraksti!$C$7,AC242*Iekārtu_mērogošana!X$41,""))</f>
        <v>#DIV/0!</v>
      </c>
      <c r="AD243" s="230" t="e">
        <f>IF($E$1=Saraksti!$C$6,AD242*Iekārtu_mērogošana!Y$25,IF($E$1=Saraksti!$C$7,AD242*Iekārtu_mērogošana!Y$41,""))</f>
        <v>#DIV/0!</v>
      </c>
      <c r="AE243" s="230" t="e">
        <f>IF($E$1=Saraksti!$C$6,AE242*Iekārtu_mērogošana!Z$25,IF($E$1=Saraksti!$C$7,AE242*Iekārtu_mērogošana!Z$41,""))</f>
        <v>#DIV/0!</v>
      </c>
      <c r="AF243" s="230" t="e">
        <f>IF($E$1=Saraksti!$C$6,AF242*Iekārtu_mērogošana!AA$25,IF($E$1=Saraksti!$C$7,AF242*Iekārtu_mērogošana!AA$41,""))</f>
        <v>#DIV/0!</v>
      </c>
      <c r="AG243" s="230" t="e">
        <f>IF($E$1=Saraksti!$C$6,AG242*Iekārtu_mērogošana!AB$25,IF($E$1=Saraksti!$C$7,AG242*Iekārtu_mērogošana!AB$41,""))</f>
        <v>#DIV/0!</v>
      </c>
      <c r="AH243" s="230" t="e">
        <f>IF($E$1=Saraksti!$C$6,AH242*Iekārtu_mērogošana!AC$25,IF($E$1=Saraksti!$C$7,AH242*Iekārtu_mērogošana!AC$41,""))</f>
        <v>#DIV/0!</v>
      </c>
      <c r="AI243" s="230" t="e">
        <f>IF($E$1=Saraksti!$C$6,AI242*Iekārtu_mērogošana!AD$25,IF($E$1=Saraksti!$C$7,AI242*Iekārtu_mērogošana!AD$41,""))</f>
        <v>#DIV/0!</v>
      </c>
      <c r="AJ243" s="230" t="e">
        <f>IF($E$1=Saraksti!$C$6,AJ242*Iekārtu_mērogošana!AE$25,IF($E$1=Saraksti!$C$7,AJ242*Iekārtu_mērogošana!AE$41,""))</f>
        <v>#DIV/0!</v>
      </c>
      <c r="AK243" s="230" t="e">
        <f>IF($E$1=Saraksti!$C$6,AK242*Iekārtu_mērogošana!AF$25,IF($E$1=Saraksti!$C$7,AK242*Iekārtu_mērogošana!AF$41,""))</f>
        <v>#DIV/0!</v>
      </c>
      <c r="AL243" s="230" t="e">
        <f>IF($E$1=Saraksti!$C$6,AL242*Iekārtu_mērogošana!AG$25,IF($E$1=Saraksti!$C$7,AL242*Iekārtu_mērogošana!AG$41,""))</f>
        <v>#DIV/0!</v>
      </c>
      <c r="AM243" s="230" t="e">
        <f>IF($E$1=Saraksti!$C$6,AM242*Iekārtu_mērogošana!AH$25,IF($E$1=Saraksti!$C$7,AM242*Iekārtu_mērogošana!AH$41,""))</f>
        <v>#DIV/0!</v>
      </c>
      <c r="AN243" s="230" t="e">
        <f>IF($E$1=Saraksti!$C$6,AN242*Iekārtu_mērogošana!AI$25,IF($E$1=Saraksti!$C$7,AN242*Iekārtu_mērogošana!AI$41,""))</f>
        <v>#DIV/0!</v>
      </c>
      <c r="AO243" s="230" t="e">
        <f>IF($E$1=Saraksti!$C$6,AO242*Iekārtu_mērogošana!AJ$25,IF($E$1=Saraksti!$C$7,AO242*Iekārtu_mērogošana!AJ$41,""))</f>
        <v>#DIV/0!</v>
      </c>
      <c r="AP243" s="230" t="e">
        <f>IF($E$1=Saraksti!$C$6,AP242*Iekārtu_mērogošana!AK$25,IF($E$1=Saraksti!$C$7,AP242*Iekārtu_mērogošana!AK$41,""))</f>
        <v>#DIV/0!</v>
      </c>
      <c r="AQ243" s="230" t="e">
        <f>IF($E$1=Saraksti!$C$6,AQ242*Iekārtu_mērogošana!AL$25,IF($E$1=Saraksti!$C$7,AQ242*Iekārtu_mērogošana!AL$41,""))</f>
        <v>#DIV/0!</v>
      </c>
      <c r="AR243" s="230" t="e">
        <f>IF($E$1=Saraksti!$C$6,AR242*Iekārtu_mērogošana!AM$25,IF($E$1=Saraksti!$C$7,AR242*Iekārtu_mērogošana!AM$41,""))</f>
        <v>#DIV/0!</v>
      </c>
      <c r="AS243" s="230" t="e">
        <f>IF($E$1=Saraksti!$C$6,AS242*Iekārtu_mērogošana!AN$25,IF($E$1=Saraksti!$C$7,AS242*Iekārtu_mērogošana!AN$41,""))</f>
        <v>#DIV/0!</v>
      </c>
      <c r="AT243" s="230" t="e">
        <f>IF($E$1=Saraksti!$C$6,AT242*Iekārtu_mērogošana!AO$25,IF($E$1=Saraksti!$C$7,AT242*Iekārtu_mērogošana!AO$41,""))</f>
        <v>#DIV/0!</v>
      </c>
      <c r="AU243" s="230" t="e">
        <f>IF($E$1=Saraksti!$C$6,AU242*Iekārtu_mērogošana!AP$25,IF($E$1=Saraksti!$C$7,AU242*Iekārtu_mērogošana!AP$41,""))</f>
        <v>#DIV/0!</v>
      </c>
      <c r="AV243" s="230" t="e">
        <f>IF($E$1=Saraksti!$C$6,AV242*Iekārtu_mērogošana!AQ$25,IF($E$1=Saraksti!$C$7,AV242*Iekārtu_mērogošana!AQ$41,""))</f>
        <v>#DIV/0!</v>
      </c>
      <c r="AW243" s="230" t="e">
        <f>IF($E$1=Saraksti!$C$6,AW242*Iekārtu_mērogošana!AR$25,IF($E$1=Saraksti!$C$7,AW242*Iekārtu_mērogošana!AR$41,""))</f>
        <v>#DIV/0!</v>
      </c>
      <c r="AX243" s="230" t="e">
        <f>IF($E$1=Saraksti!$C$6,AX242*Iekārtu_mērogošana!AS$25,IF($E$1=Saraksti!$C$7,AX242*Iekārtu_mērogošana!AS$41,""))</f>
        <v>#DIV/0!</v>
      </c>
      <c r="AY243" s="230" t="e">
        <f>IF($E$1=Saraksti!$C$6,AY242*Iekārtu_mērogošana!AT$25,IF($E$1=Saraksti!$C$7,AY242*Iekārtu_mērogošana!AT$41,""))</f>
        <v>#DIV/0!</v>
      </c>
      <c r="AZ243" s="230" t="e">
        <f>IF($E$1=Saraksti!$C$6,AZ242*Iekārtu_mērogošana!AU$25,IF($E$1=Saraksti!$C$7,AZ242*Iekārtu_mērogošana!AU$41,""))</f>
        <v>#DIV/0!</v>
      </c>
      <c r="BA243" s="230" t="e">
        <f>IF($E$1=Saraksti!$C$6,BA242*Iekārtu_mērogošana!AV$25,IF($E$1=Saraksti!$C$7,BA242*Iekārtu_mērogošana!AV$41,""))</f>
        <v>#DIV/0!</v>
      </c>
      <c r="BB243" s="230" t="e">
        <f>IF($E$1=Saraksti!$C$6,BB242*Iekārtu_mērogošana!AW$25,IF($E$1=Saraksti!$C$7,BB242*Iekārtu_mērogošana!AW$41,""))</f>
        <v>#DIV/0!</v>
      </c>
      <c r="BC243" s="230" t="e">
        <f>IF($E$1=Saraksti!$C$6,BC242*Iekārtu_mērogošana!AX$25,IF($E$1=Saraksti!$C$7,BC242*Iekārtu_mērogošana!AX$41,""))</f>
        <v>#DIV/0!</v>
      </c>
      <c r="BD243" s="230" t="e">
        <f>IF($E$1=Saraksti!$C$6,BD242*Iekārtu_mērogošana!AY$25,IF($E$1=Saraksti!$C$7,BD242*Iekārtu_mērogošana!AY$41,""))</f>
        <v>#DIV/0!</v>
      </c>
      <c r="BE243" s="230" t="e">
        <f>IF($E$1=Saraksti!$C$6,BE242*Iekārtu_mērogošana!AZ$25,IF($E$1=Saraksti!$C$7,BE242*Iekārtu_mērogošana!AZ$41,""))</f>
        <v>#DIV/0!</v>
      </c>
      <c r="BF243" s="230" t="e">
        <f>IF($E$1=Saraksti!$C$6,BF242*Iekārtu_mērogošana!BA$25,IF($E$1=Saraksti!$C$7,BF242*Iekārtu_mērogošana!BA$41,""))</f>
        <v>#DIV/0!</v>
      </c>
    </row>
    <row r="244" spans="4:58" s="161" customFormat="1">
      <c r="D244" s="162"/>
      <c r="E244" s="162" t="s">
        <v>1029</v>
      </c>
      <c r="F244" s="179" t="s">
        <v>1</v>
      </c>
      <c r="G244" s="162"/>
      <c r="H244" s="162"/>
      <c r="I244" s="90" t="e">
        <f>I243/I$7</f>
        <v>#DIV/0!</v>
      </c>
      <c r="J244" s="90" t="e">
        <f t="shared" ref="J244:BF244" si="547">J243/J$7</f>
        <v>#DIV/0!</v>
      </c>
      <c r="K244" s="90" t="e">
        <f t="shared" si="547"/>
        <v>#DIV/0!</v>
      </c>
      <c r="L244" s="90" t="e">
        <f t="shared" si="547"/>
        <v>#DIV/0!</v>
      </c>
      <c r="M244" s="90" t="e">
        <f t="shared" si="547"/>
        <v>#DIV/0!</v>
      </c>
      <c r="N244" s="90" t="e">
        <f t="shared" si="547"/>
        <v>#DIV/0!</v>
      </c>
      <c r="O244" s="90" t="e">
        <f t="shared" si="547"/>
        <v>#DIV/0!</v>
      </c>
      <c r="P244" s="90" t="e">
        <f t="shared" si="547"/>
        <v>#DIV/0!</v>
      </c>
      <c r="Q244" s="90" t="e">
        <f t="shared" si="547"/>
        <v>#DIV/0!</v>
      </c>
      <c r="R244" s="90" t="e">
        <f t="shared" si="547"/>
        <v>#DIV/0!</v>
      </c>
      <c r="S244" s="90" t="e">
        <f t="shared" si="547"/>
        <v>#DIV/0!</v>
      </c>
      <c r="T244" s="90" t="e">
        <f t="shared" si="547"/>
        <v>#DIV/0!</v>
      </c>
      <c r="U244" s="90" t="e">
        <f t="shared" si="547"/>
        <v>#DIV/0!</v>
      </c>
      <c r="V244" s="90" t="e">
        <f t="shared" si="547"/>
        <v>#DIV/0!</v>
      </c>
      <c r="W244" s="90" t="e">
        <f t="shared" si="547"/>
        <v>#DIV/0!</v>
      </c>
      <c r="X244" s="90" t="e">
        <f t="shared" si="547"/>
        <v>#DIV/0!</v>
      </c>
      <c r="Y244" s="90" t="e">
        <f t="shared" si="547"/>
        <v>#DIV/0!</v>
      </c>
      <c r="Z244" s="90" t="e">
        <f t="shared" si="547"/>
        <v>#DIV/0!</v>
      </c>
      <c r="AA244" s="90" t="e">
        <f t="shared" si="547"/>
        <v>#DIV/0!</v>
      </c>
      <c r="AB244" s="90" t="e">
        <f t="shared" si="547"/>
        <v>#DIV/0!</v>
      </c>
      <c r="AC244" s="90" t="e">
        <f t="shared" si="547"/>
        <v>#DIV/0!</v>
      </c>
      <c r="AD244" s="90" t="e">
        <f t="shared" si="547"/>
        <v>#DIV/0!</v>
      </c>
      <c r="AE244" s="90" t="e">
        <f t="shared" si="547"/>
        <v>#DIV/0!</v>
      </c>
      <c r="AF244" s="90" t="e">
        <f t="shared" si="547"/>
        <v>#DIV/0!</v>
      </c>
      <c r="AG244" s="90" t="e">
        <f t="shared" si="547"/>
        <v>#DIV/0!</v>
      </c>
      <c r="AH244" s="90" t="e">
        <f t="shared" si="547"/>
        <v>#DIV/0!</v>
      </c>
      <c r="AI244" s="90" t="e">
        <f t="shared" si="547"/>
        <v>#DIV/0!</v>
      </c>
      <c r="AJ244" s="90" t="e">
        <f t="shared" si="547"/>
        <v>#DIV/0!</v>
      </c>
      <c r="AK244" s="90" t="e">
        <f t="shared" si="547"/>
        <v>#DIV/0!</v>
      </c>
      <c r="AL244" s="90" t="e">
        <f t="shared" si="547"/>
        <v>#DIV/0!</v>
      </c>
      <c r="AM244" s="90" t="e">
        <f t="shared" si="547"/>
        <v>#DIV/0!</v>
      </c>
      <c r="AN244" s="90" t="e">
        <f t="shared" si="547"/>
        <v>#DIV/0!</v>
      </c>
      <c r="AO244" s="90" t="e">
        <f t="shared" si="547"/>
        <v>#DIV/0!</v>
      </c>
      <c r="AP244" s="90" t="e">
        <f t="shared" si="547"/>
        <v>#DIV/0!</v>
      </c>
      <c r="AQ244" s="90" t="e">
        <f t="shared" si="547"/>
        <v>#DIV/0!</v>
      </c>
      <c r="AR244" s="90" t="e">
        <f t="shared" si="547"/>
        <v>#DIV/0!</v>
      </c>
      <c r="AS244" s="90" t="e">
        <f t="shared" si="547"/>
        <v>#DIV/0!</v>
      </c>
      <c r="AT244" s="90" t="e">
        <f t="shared" si="547"/>
        <v>#DIV/0!</v>
      </c>
      <c r="AU244" s="90" t="e">
        <f t="shared" si="547"/>
        <v>#DIV/0!</v>
      </c>
      <c r="AV244" s="90" t="e">
        <f t="shared" si="547"/>
        <v>#DIV/0!</v>
      </c>
      <c r="AW244" s="90" t="e">
        <f t="shared" si="547"/>
        <v>#DIV/0!</v>
      </c>
      <c r="AX244" s="90" t="e">
        <f t="shared" si="547"/>
        <v>#DIV/0!</v>
      </c>
      <c r="AY244" s="90" t="e">
        <f t="shared" si="547"/>
        <v>#DIV/0!</v>
      </c>
      <c r="AZ244" s="90" t="e">
        <f t="shared" si="547"/>
        <v>#DIV/0!</v>
      </c>
      <c r="BA244" s="90" t="e">
        <f t="shared" si="547"/>
        <v>#DIV/0!</v>
      </c>
      <c r="BB244" s="90" t="e">
        <f t="shared" si="547"/>
        <v>#DIV/0!</v>
      </c>
      <c r="BC244" s="90" t="e">
        <f t="shared" si="547"/>
        <v>#DIV/0!</v>
      </c>
      <c r="BD244" s="90" t="e">
        <f t="shared" si="547"/>
        <v>#DIV/0!</v>
      </c>
      <c r="BE244" s="90" t="e">
        <f t="shared" si="547"/>
        <v>#DIV/0!</v>
      </c>
      <c r="BF244" s="90" t="e">
        <f t="shared" si="547"/>
        <v>#DIV/0!</v>
      </c>
    </row>
    <row r="245" spans="4:58" s="161" customFormat="1">
      <c r="D245" s="162"/>
      <c r="E245" s="162"/>
      <c r="F245" s="179"/>
      <c r="G245" s="162"/>
      <c r="H245" s="162"/>
    </row>
    <row r="246" spans="4:58" s="161" customFormat="1">
      <c r="D246" s="162" t="s">
        <v>1030</v>
      </c>
      <c r="E246" s="162"/>
      <c r="F246" s="179"/>
      <c r="G246" s="162"/>
      <c r="H246" s="162"/>
    </row>
    <row r="247" spans="4:58" s="161" customFormat="1">
      <c r="D247" s="162"/>
      <c r="E247" s="162"/>
      <c r="F247" s="179"/>
      <c r="G247" s="162"/>
      <c r="H247" s="162"/>
    </row>
    <row r="248" spans="4:58" s="223" customFormat="1">
      <c r="D248" s="224"/>
      <c r="E248" s="223" t="s">
        <v>1031</v>
      </c>
      <c r="F248" s="225" t="s">
        <v>1</v>
      </c>
      <c r="G248" s="224"/>
      <c r="H248" s="224"/>
      <c r="I248" s="230" t="e">
        <f>VULA_mērogošana!$AD$7*Datu_ievade!$E$150</f>
        <v>#DIV/0!</v>
      </c>
      <c r="J248" s="230" t="e">
        <f>VULA_mērogošana!$AD$7*Datu_ievade!$E$150</f>
        <v>#DIV/0!</v>
      </c>
      <c r="K248" s="230" t="e">
        <f>VULA_mērogošana!$AD$7*Datu_ievade!$E$150</f>
        <v>#DIV/0!</v>
      </c>
      <c r="L248" s="230" t="e">
        <f>VULA_mērogošana!$AD$7*Datu_ievade!$E$150</f>
        <v>#DIV/0!</v>
      </c>
      <c r="M248" s="230" t="e">
        <f>VULA_mērogošana!$AD$7*Datu_ievade!$E$150</f>
        <v>#DIV/0!</v>
      </c>
      <c r="N248" s="230" t="e">
        <f>VULA_mērogošana!$AD$7*Datu_ievade!$E$150</f>
        <v>#DIV/0!</v>
      </c>
      <c r="O248" s="230" t="e">
        <f>VULA_mērogošana!$AD$7*Datu_ievade!$E$150</f>
        <v>#DIV/0!</v>
      </c>
      <c r="P248" s="230" t="e">
        <f>VULA_mērogošana!$AD$7*Datu_ievade!$E$150</f>
        <v>#DIV/0!</v>
      </c>
      <c r="Q248" s="230" t="e">
        <f>VULA_mērogošana!$AD$7*Datu_ievade!$E$150</f>
        <v>#DIV/0!</v>
      </c>
      <c r="R248" s="230" t="e">
        <f>VULA_mērogošana!$AD$7*Datu_ievade!$E$150</f>
        <v>#DIV/0!</v>
      </c>
      <c r="S248" s="230" t="e">
        <f>VULA_mērogošana!$AD$7*Datu_ievade!$E$150</f>
        <v>#DIV/0!</v>
      </c>
      <c r="T248" s="230" t="e">
        <f>VULA_mērogošana!$AD$7*Datu_ievade!$E$150</f>
        <v>#DIV/0!</v>
      </c>
      <c r="U248" s="230" t="e">
        <f>VULA_mērogošana!$AD$7*Datu_ievade!$E$150</f>
        <v>#DIV/0!</v>
      </c>
      <c r="V248" s="230" t="e">
        <f>VULA_mērogošana!$AD$7*Datu_ievade!$E$150</f>
        <v>#DIV/0!</v>
      </c>
      <c r="W248" s="230" t="e">
        <f>VULA_mērogošana!$AD$7*Datu_ievade!$E$150</f>
        <v>#DIV/0!</v>
      </c>
      <c r="X248" s="230" t="e">
        <f>VULA_mērogošana!$AD$7*Datu_ievade!$E$150</f>
        <v>#DIV/0!</v>
      </c>
      <c r="Y248" s="230" t="e">
        <f>VULA_mērogošana!$AD$7*Datu_ievade!$E$150</f>
        <v>#DIV/0!</v>
      </c>
      <c r="Z248" s="230" t="e">
        <f>VULA_mērogošana!$AD$7*Datu_ievade!$E$150</f>
        <v>#DIV/0!</v>
      </c>
      <c r="AA248" s="230" t="e">
        <f>VULA_mērogošana!$AD$7*Datu_ievade!$E$150</f>
        <v>#DIV/0!</v>
      </c>
      <c r="AB248" s="230" t="e">
        <f>VULA_mērogošana!$AD$7*Datu_ievade!$E$150</f>
        <v>#DIV/0!</v>
      </c>
      <c r="AC248" s="230" t="e">
        <f>VULA_mērogošana!$AD$7*Datu_ievade!$E$150</f>
        <v>#DIV/0!</v>
      </c>
      <c r="AD248" s="230" t="e">
        <f>VULA_mērogošana!$AD$7*Datu_ievade!$E$150</f>
        <v>#DIV/0!</v>
      </c>
      <c r="AE248" s="230" t="e">
        <f>VULA_mērogošana!$AD$7*Datu_ievade!$E$150</f>
        <v>#DIV/0!</v>
      </c>
      <c r="AF248" s="230" t="e">
        <f>VULA_mērogošana!$AD$7*Datu_ievade!$E$150</f>
        <v>#DIV/0!</v>
      </c>
      <c r="AG248" s="230" t="e">
        <f>VULA_mērogošana!$AD$7*Datu_ievade!$E$150</f>
        <v>#DIV/0!</v>
      </c>
      <c r="AH248" s="230" t="e">
        <f>VULA_mērogošana!$AD$7*Datu_ievade!$E$150</f>
        <v>#DIV/0!</v>
      </c>
      <c r="AI248" s="230" t="e">
        <f>VULA_mērogošana!$AD$7*Datu_ievade!$E$150</f>
        <v>#DIV/0!</v>
      </c>
      <c r="AJ248" s="230" t="e">
        <f>VULA_mērogošana!$AD$7*Datu_ievade!$E$150</f>
        <v>#DIV/0!</v>
      </c>
      <c r="AK248" s="230" t="e">
        <f>VULA_mērogošana!$AD$7*Datu_ievade!$E$150</f>
        <v>#DIV/0!</v>
      </c>
      <c r="AL248" s="230" t="e">
        <f>VULA_mērogošana!$AD$7*Datu_ievade!$E$150</f>
        <v>#DIV/0!</v>
      </c>
      <c r="AM248" s="230" t="e">
        <f>VULA_mērogošana!$AD$7*Datu_ievade!$E$150</f>
        <v>#DIV/0!</v>
      </c>
      <c r="AN248" s="230" t="e">
        <f>VULA_mērogošana!$AD$7*Datu_ievade!$E$150</f>
        <v>#DIV/0!</v>
      </c>
      <c r="AO248" s="230" t="e">
        <f>VULA_mērogošana!$AD$7*Datu_ievade!$E$150</f>
        <v>#DIV/0!</v>
      </c>
      <c r="AP248" s="230" t="e">
        <f>VULA_mērogošana!$AD$7*Datu_ievade!$E$150</f>
        <v>#DIV/0!</v>
      </c>
      <c r="AQ248" s="230" t="e">
        <f>VULA_mērogošana!$AD$7*Datu_ievade!$E$150</f>
        <v>#DIV/0!</v>
      </c>
      <c r="AR248" s="230" t="e">
        <f>VULA_mērogošana!$AD$7*Datu_ievade!$E$150</f>
        <v>#DIV/0!</v>
      </c>
      <c r="AS248" s="230" t="e">
        <f>VULA_mērogošana!$AD$7*Datu_ievade!$E$150</f>
        <v>#DIV/0!</v>
      </c>
      <c r="AT248" s="230" t="e">
        <f>VULA_mērogošana!$AD$7*Datu_ievade!$E$150</f>
        <v>#DIV/0!</v>
      </c>
      <c r="AU248" s="230" t="e">
        <f>VULA_mērogošana!$AD$7*Datu_ievade!$E$150</f>
        <v>#DIV/0!</v>
      </c>
      <c r="AV248" s="230" t="e">
        <f>VULA_mērogošana!$AD$7*Datu_ievade!$E$150</f>
        <v>#DIV/0!</v>
      </c>
      <c r="AW248" s="230" t="e">
        <f>VULA_mērogošana!$AD$7*Datu_ievade!$E$150</f>
        <v>#DIV/0!</v>
      </c>
      <c r="AX248" s="230" t="e">
        <f>VULA_mērogošana!$AD$7*Datu_ievade!$E$150</f>
        <v>#DIV/0!</v>
      </c>
      <c r="AY248" s="230" t="e">
        <f>VULA_mērogošana!$AD$7*Datu_ievade!$E$150</f>
        <v>#DIV/0!</v>
      </c>
      <c r="AZ248" s="230" t="e">
        <f>VULA_mērogošana!$AD$7*Datu_ievade!$E$150</f>
        <v>#DIV/0!</v>
      </c>
      <c r="BA248" s="230" t="e">
        <f>VULA_mērogošana!$AD$7*Datu_ievade!$E$150</f>
        <v>#DIV/0!</v>
      </c>
      <c r="BB248" s="230" t="e">
        <f>VULA_mērogošana!$AD$7*Datu_ievade!$E$150</f>
        <v>#DIV/0!</v>
      </c>
      <c r="BC248" s="230" t="e">
        <f>VULA_mērogošana!$AD$7*Datu_ievade!$E$150</f>
        <v>#DIV/0!</v>
      </c>
      <c r="BD248" s="230" t="e">
        <f>VULA_mērogošana!$AD$7*Datu_ievade!$E$150</f>
        <v>#DIV/0!</v>
      </c>
      <c r="BE248" s="230" t="e">
        <f>VULA_mērogošana!$AD$7*Datu_ievade!$E$150</f>
        <v>#DIV/0!</v>
      </c>
      <c r="BF248" s="230" t="e">
        <f>VULA_mērogošana!$AD$7*Datu_ievade!$E$150</f>
        <v>#DIV/0!</v>
      </c>
    </row>
    <row r="249" spans="4:58" s="223" customFormat="1">
      <c r="D249" s="224"/>
      <c r="E249" s="240" t="s">
        <v>1032</v>
      </c>
      <c r="F249" s="225" t="s">
        <v>1</v>
      </c>
      <c r="G249" s="224"/>
      <c r="H249" s="224"/>
      <c r="I249" s="230" t="e">
        <f>VULA_mērogošana!$AE$7*Datu_ievade!$E$150</f>
        <v>#DIV/0!</v>
      </c>
      <c r="J249" s="230" t="e">
        <f>VULA_mērogošana!$AE$7*Datu_ievade!$E$149</f>
        <v>#DIV/0!</v>
      </c>
      <c r="K249" s="230" t="e">
        <f>VULA_mērogošana!$AE$7*Datu_ievade!$E$149</f>
        <v>#DIV/0!</v>
      </c>
      <c r="L249" s="230" t="e">
        <f>VULA_mērogošana!$AE$7*Datu_ievade!$E$149</f>
        <v>#DIV/0!</v>
      </c>
      <c r="M249" s="230" t="e">
        <f>VULA_mērogošana!$AE$7*Datu_ievade!$E$149</f>
        <v>#DIV/0!</v>
      </c>
      <c r="N249" s="230" t="e">
        <f>VULA_mērogošana!$AE$7*Datu_ievade!$E$149</f>
        <v>#DIV/0!</v>
      </c>
      <c r="O249" s="230" t="e">
        <f>VULA_mērogošana!$AE$7*Datu_ievade!$E$149</f>
        <v>#DIV/0!</v>
      </c>
      <c r="P249" s="230" t="e">
        <f>VULA_mērogošana!$AE$7*Datu_ievade!$E$149</f>
        <v>#DIV/0!</v>
      </c>
      <c r="Q249" s="230" t="e">
        <f>VULA_mērogošana!$AE$7*Datu_ievade!$E$149</f>
        <v>#DIV/0!</v>
      </c>
      <c r="R249" s="230" t="e">
        <f>VULA_mērogošana!$AE$7*Datu_ievade!$E$149</f>
        <v>#DIV/0!</v>
      </c>
      <c r="S249" s="230" t="e">
        <f>VULA_mērogošana!$AE$7*Datu_ievade!$E$149</f>
        <v>#DIV/0!</v>
      </c>
      <c r="T249" s="230" t="e">
        <f>VULA_mērogošana!$AE$7*Datu_ievade!$E$149</f>
        <v>#DIV/0!</v>
      </c>
      <c r="U249" s="230" t="e">
        <f>VULA_mērogošana!$AE$7*Datu_ievade!$E$149</f>
        <v>#DIV/0!</v>
      </c>
      <c r="V249" s="230" t="e">
        <f>VULA_mērogošana!$AE$7*Datu_ievade!$E$149</f>
        <v>#DIV/0!</v>
      </c>
      <c r="W249" s="230" t="e">
        <f>VULA_mērogošana!$AE$7*Datu_ievade!$E$149</f>
        <v>#DIV/0!</v>
      </c>
      <c r="X249" s="230" t="e">
        <f>VULA_mērogošana!$AE$7*Datu_ievade!$E$149</f>
        <v>#DIV/0!</v>
      </c>
      <c r="Y249" s="230" t="e">
        <f>VULA_mērogošana!$AE$7*Datu_ievade!$E$149</f>
        <v>#DIV/0!</v>
      </c>
      <c r="Z249" s="230" t="e">
        <f>VULA_mērogošana!$AE$7*Datu_ievade!$E$149</f>
        <v>#DIV/0!</v>
      </c>
      <c r="AA249" s="230" t="e">
        <f>VULA_mērogošana!$AE$7*Datu_ievade!$E$149</f>
        <v>#DIV/0!</v>
      </c>
      <c r="AB249" s="230" t="e">
        <f>VULA_mērogošana!$AE$7*Datu_ievade!$E$149</f>
        <v>#DIV/0!</v>
      </c>
      <c r="AC249" s="230" t="e">
        <f>VULA_mērogošana!$AE$7*Datu_ievade!$E$149</f>
        <v>#DIV/0!</v>
      </c>
      <c r="AD249" s="230" t="e">
        <f>VULA_mērogošana!$AE$7*Datu_ievade!$E$149</f>
        <v>#DIV/0!</v>
      </c>
      <c r="AE249" s="230" t="e">
        <f>VULA_mērogošana!$AE$7*Datu_ievade!$E$149</f>
        <v>#DIV/0!</v>
      </c>
      <c r="AF249" s="230" t="e">
        <f>VULA_mērogošana!$AE$7*Datu_ievade!$E$149</f>
        <v>#DIV/0!</v>
      </c>
      <c r="AG249" s="230" t="e">
        <f>VULA_mērogošana!$AE$7*Datu_ievade!$E$149</f>
        <v>#DIV/0!</v>
      </c>
      <c r="AH249" s="230" t="e">
        <f>VULA_mērogošana!$AE$7*Datu_ievade!$E$149</f>
        <v>#DIV/0!</v>
      </c>
      <c r="AI249" s="230" t="e">
        <f>VULA_mērogošana!$AE$7*Datu_ievade!$E$149</f>
        <v>#DIV/0!</v>
      </c>
      <c r="AJ249" s="230" t="e">
        <f>VULA_mērogošana!$AE$7*Datu_ievade!$E$149</f>
        <v>#DIV/0!</v>
      </c>
      <c r="AK249" s="230" t="e">
        <f>VULA_mērogošana!$AE$7*Datu_ievade!$E$149</f>
        <v>#DIV/0!</v>
      </c>
      <c r="AL249" s="230" t="e">
        <f>VULA_mērogošana!$AE$7*Datu_ievade!$E$149</f>
        <v>#DIV/0!</v>
      </c>
      <c r="AM249" s="230" t="e">
        <f>VULA_mērogošana!$AE$7*Datu_ievade!$E$149</f>
        <v>#DIV/0!</v>
      </c>
      <c r="AN249" s="230" t="e">
        <f>VULA_mērogošana!$AE$7*Datu_ievade!$E$149</f>
        <v>#DIV/0!</v>
      </c>
      <c r="AO249" s="230" t="e">
        <f>VULA_mērogošana!$AE$7*Datu_ievade!$E$149</f>
        <v>#DIV/0!</v>
      </c>
      <c r="AP249" s="230" t="e">
        <f>VULA_mērogošana!$AE$7*Datu_ievade!$E$149</f>
        <v>#DIV/0!</v>
      </c>
      <c r="AQ249" s="230" t="e">
        <f>VULA_mērogošana!$AE$7*Datu_ievade!$E$149</f>
        <v>#DIV/0!</v>
      </c>
      <c r="AR249" s="230" t="e">
        <f>VULA_mērogošana!$AE$7*Datu_ievade!$E$149</f>
        <v>#DIV/0!</v>
      </c>
      <c r="AS249" s="230" t="e">
        <f>VULA_mērogošana!$AE$7*Datu_ievade!$E$149</f>
        <v>#DIV/0!</v>
      </c>
      <c r="AT249" s="230" t="e">
        <f>VULA_mērogošana!$AE$7*Datu_ievade!$E$149</f>
        <v>#DIV/0!</v>
      </c>
      <c r="AU249" s="230" t="e">
        <f>VULA_mērogošana!$AE$7*Datu_ievade!$E$149</f>
        <v>#DIV/0!</v>
      </c>
      <c r="AV249" s="230" t="e">
        <f>VULA_mērogošana!$AE$7*Datu_ievade!$E$149</f>
        <v>#DIV/0!</v>
      </c>
      <c r="AW249" s="230" t="e">
        <f>VULA_mērogošana!$AE$7*Datu_ievade!$E$149</f>
        <v>#DIV/0!</v>
      </c>
      <c r="AX249" s="230" t="e">
        <f>VULA_mērogošana!$AE$7*Datu_ievade!$E$149</f>
        <v>#DIV/0!</v>
      </c>
      <c r="AY249" s="230" t="e">
        <f>VULA_mērogošana!$AE$7*Datu_ievade!$E$149</f>
        <v>#DIV/0!</v>
      </c>
      <c r="AZ249" s="230" t="e">
        <f>VULA_mērogošana!$AE$7*Datu_ievade!$E$149</f>
        <v>#DIV/0!</v>
      </c>
      <c r="BA249" s="230" t="e">
        <f>VULA_mērogošana!$AE$7*Datu_ievade!$E$149</f>
        <v>#DIV/0!</v>
      </c>
      <c r="BB249" s="230" t="e">
        <f>VULA_mērogošana!$AE$7*Datu_ievade!$E$149</f>
        <v>#DIV/0!</v>
      </c>
      <c r="BC249" s="230" t="e">
        <f>VULA_mērogošana!$AE$7*Datu_ievade!$E$149</f>
        <v>#DIV/0!</v>
      </c>
      <c r="BD249" s="230" t="e">
        <f>VULA_mērogošana!$AE$7*Datu_ievade!$E$149</f>
        <v>#DIV/0!</v>
      </c>
      <c r="BE249" s="230" t="e">
        <f>VULA_mērogošana!$AE$7*Datu_ievade!$E$149</f>
        <v>#DIV/0!</v>
      </c>
      <c r="BF249" s="230" t="e">
        <f>VULA_mērogošana!$AE$7*Datu_ievade!$E$149</f>
        <v>#DIV/0!</v>
      </c>
    </row>
    <row r="250" spans="4:58" s="161" customFormat="1">
      <c r="D250" s="162"/>
      <c r="E250" s="161" t="s">
        <v>1033</v>
      </c>
      <c r="F250" s="181" t="s">
        <v>1</v>
      </c>
      <c r="G250" s="162"/>
      <c r="H250" s="162"/>
      <c r="I250" s="166" t="e">
        <f>VULA_mērogošana!$AF$7*Datu_ievade!$E$156</f>
        <v>#DIV/0!</v>
      </c>
      <c r="J250" s="166" t="e">
        <f>VULA_mērogošana!$AF$7*Datu_ievade!$E$156</f>
        <v>#DIV/0!</v>
      </c>
      <c r="K250" s="166" t="e">
        <f>VULA_mērogošana!$AF$7*Datu_ievade!$E$156</f>
        <v>#DIV/0!</v>
      </c>
      <c r="L250" s="166" t="e">
        <f>VULA_mērogošana!$AF$7*Datu_ievade!$E$156</f>
        <v>#DIV/0!</v>
      </c>
      <c r="M250" s="166" t="e">
        <f>VULA_mērogošana!$AF$7*Datu_ievade!$E$156</f>
        <v>#DIV/0!</v>
      </c>
      <c r="N250" s="166" t="e">
        <f>VULA_mērogošana!$AF$7*Datu_ievade!$E$156</f>
        <v>#DIV/0!</v>
      </c>
      <c r="O250" s="166" t="e">
        <f>VULA_mērogošana!$AF$7*Datu_ievade!$E$156</f>
        <v>#DIV/0!</v>
      </c>
      <c r="P250" s="166" t="e">
        <f>VULA_mērogošana!$AF$7*Datu_ievade!$E$156</f>
        <v>#DIV/0!</v>
      </c>
      <c r="Q250" s="166" t="e">
        <f>VULA_mērogošana!$AF$7*Datu_ievade!$E$156</f>
        <v>#DIV/0!</v>
      </c>
      <c r="R250" s="166" t="e">
        <f>VULA_mērogošana!$AF$7*Datu_ievade!$E$156</f>
        <v>#DIV/0!</v>
      </c>
      <c r="S250" s="166" t="e">
        <f>VULA_mērogošana!$AF$7*Datu_ievade!$E$156</f>
        <v>#DIV/0!</v>
      </c>
      <c r="T250" s="166" t="e">
        <f>VULA_mērogošana!$AF$7*Datu_ievade!$E$156</f>
        <v>#DIV/0!</v>
      </c>
      <c r="U250" s="166" t="e">
        <f>VULA_mērogošana!$AF$7*Datu_ievade!$E$156</f>
        <v>#DIV/0!</v>
      </c>
      <c r="V250" s="166" t="e">
        <f>VULA_mērogošana!$AF$7*Datu_ievade!$E$156</f>
        <v>#DIV/0!</v>
      </c>
      <c r="W250" s="166" t="e">
        <f>VULA_mērogošana!$AF$7*Datu_ievade!$E$156</f>
        <v>#DIV/0!</v>
      </c>
      <c r="X250" s="166" t="e">
        <f>VULA_mērogošana!$AF$7*Datu_ievade!$E$156</f>
        <v>#DIV/0!</v>
      </c>
      <c r="Y250" s="166" t="e">
        <f>VULA_mērogošana!$AF$7*Datu_ievade!$E$156</f>
        <v>#DIV/0!</v>
      </c>
      <c r="Z250" s="166" t="e">
        <f>VULA_mērogošana!$AF$7*Datu_ievade!$E$156</f>
        <v>#DIV/0!</v>
      </c>
      <c r="AA250" s="166" t="e">
        <f>VULA_mērogošana!$AF$7*Datu_ievade!$E$156</f>
        <v>#DIV/0!</v>
      </c>
      <c r="AB250" s="166" t="e">
        <f>VULA_mērogošana!$AF$7*Datu_ievade!$E$156</f>
        <v>#DIV/0!</v>
      </c>
      <c r="AC250" s="166" t="e">
        <f>VULA_mērogošana!$AF$7*Datu_ievade!$E$156</f>
        <v>#DIV/0!</v>
      </c>
      <c r="AD250" s="166" t="e">
        <f>VULA_mērogošana!$AF$7*Datu_ievade!$E$156</f>
        <v>#DIV/0!</v>
      </c>
      <c r="AE250" s="166" t="e">
        <f>VULA_mērogošana!$AF$7*Datu_ievade!$E$156</f>
        <v>#DIV/0!</v>
      </c>
      <c r="AF250" s="166" t="e">
        <f>VULA_mērogošana!$AF$7*Datu_ievade!$E$156</f>
        <v>#DIV/0!</v>
      </c>
      <c r="AG250" s="166" t="e">
        <f>VULA_mērogošana!$AF$7*Datu_ievade!$E$156</f>
        <v>#DIV/0!</v>
      </c>
      <c r="AH250" s="166" t="e">
        <f>VULA_mērogošana!$AF$7*Datu_ievade!$E$156</f>
        <v>#DIV/0!</v>
      </c>
      <c r="AI250" s="166" t="e">
        <f>VULA_mērogošana!$AF$7*Datu_ievade!$E$156</f>
        <v>#DIV/0!</v>
      </c>
      <c r="AJ250" s="166" t="e">
        <f>VULA_mērogošana!$AF$7*Datu_ievade!$E$156</f>
        <v>#DIV/0!</v>
      </c>
      <c r="AK250" s="166" t="e">
        <f>VULA_mērogošana!$AF$7*Datu_ievade!$E$156</f>
        <v>#DIV/0!</v>
      </c>
      <c r="AL250" s="166" t="e">
        <f>VULA_mērogošana!$AF$7*Datu_ievade!$E$156</f>
        <v>#DIV/0!</v>
      </c>
      <c r="AM250" s="166" t="e">
        <f>VULA_mērogošana!$AF$7*Datu_ievade!$E$156</f>
        <v>#DIV/0!</v>
      </c>
      <c r="AN250" s="166" t="e">
        <f>VULA_mērogošana!$AF$7*Datu_ievade!$E$156</f>
        <v>#DIV/0!</v>
      </c>
      <c r="AO250" s="166" t="e">
        <f>VULA_mērogošana!$AF$7*Datu_ievade!$E$156</f>
        <v>#DIV/0!</v>
      </c>
      <c r="AP250" s="166" t="e">
        <f>VULA_mērogošana!$AF$7*Datu_ievade!$E$156</f>
        <v>#DIV/0!</v>
      </c>
      <c r="AQ250" s="166" t="e">
        <f>VULA_mērogošana!$AF$7*Datu_ievade!$E$156</f>
        <v>#DIV/0!</v>
      </c>
      <c r="AR250" s="166" t="e">
        <f>VULA_mērogošana!$AF$7*Datu_ievade!$E$156</f>
        <v>#DIV/0!</v>
      </c>
      <c r="AS250" s="166" t="e">
        <f>VULA_mērogošana!$AF$7*Datu_ievade!$E$156</f>
        <v>#DIV/0!</v>
      </c>
      <c r="AT250" s="166" t="e">
        <f>VULA_mērogošana!$AF$7*Datu_ievade!$E$156</f>
        <v>#DIV/0!</v>
      </c>
      <c r="AU250" s="166" t="e">
        <f>VULA_mērogošana!$AF$7*Datu_ievade!$E$156</f>
        <v>#DIV/0!</v>
      </c>
      <c r="AV250" s="166" t="e">
        <f>VULA_mērogošana!$AF$7*Datu_ievade!$E$156</f>
        <v>#DIV/0!</v>
      </c>
      <c r="AW250" s="166" t="e">
        <f>VULA_mērogošana!$AF$7*Datu_ievade!$E$156</f>
        <v>#DIV/0!</v>
      </c>
      <c r="AX250" s="166" t="e">
        <f>VULA_mērogošana!$AF$7*Datu_ievade!$E$156</f>
        <v>#DIV/0!</v>
      </c>
      <c r="AY250" s="166" t="e">
        <f>VULA_mērogošana!$AF$7*Datu_ievade!$E$156</f>
        <v>#DIV/0!</v>
      </c>
      <c r="AZ250" s="166" t="e">
        <f>VULA_mērogošana!$AF$7*Datu_ievade!$E$156</f>
        <v>#DIV/0!</v>
      </c>
      <c r="BA250" s="166" t="e">
        <f>VULA_mērogošana!$AF$7*Datu_ievade!$E$156</f>
        <v>#DIV/0!</v>
      </c>
      <c r="BB250" s="166" t="e">
        <f>VULA_mērogošana!$AF$7*Datu_ievade!$E$156</f>
        <v>#DIV/0!</v>
      </c>
      <c r="BC250" s="166" t="e">
        <f>VULA_mērogošana!$AF$7*Datu_ievade!$E$156</f>
        <v>#DIV/0!</v>
      </c>
      <c r="BD250" s="166" t="e">
        <f>VULA_mērogošana!$AF$7*Datu_ievade!$E$156</f>
        <v>#DIV/0!</v>
      </c>
      <c r="BE250" s="166" t="e">
        <f>VULA_mērogošana!$AF$7*Datu_ievade!$E$156</f>
        <v>#DIV/0!</v>
      </c>
      <c r="BF250" s="166" t="e">
        <f>VULA_mērogošana!$AF$7*Datu_ievade!$E$156</f>
        <v>#DIV/0!</v>
      </c>
    </row>
    <row r="251" spans="4:58" s="161" customFormat="1">
      <c r="D251" s="162"/>
      <c r="E251" s="161" t="s">
        <v>1034</v>
      </c>
      <c r="F251" s="181" t="s">
        <v>1</v>
      </c>
      <c r="G251" s="162"/>
      <c r="H251" s="162"/>
      <c r="I251" s="166" t="e">
        <f>VULA_mērogošana!$AG$7*Datu_ievade!$E$159</f>
        <v>#DIV/0!</v>
      </c>
      <c r="J251" s="166" t="e">
        <f>VULA_mērogošana!$AG$7*Datu_ievade!$E$159</f>
        <v>#DIV/0!</v>
      </c>
      <c r="K251" s="166" t="e">
        <f>VULA_mērogošana!$AG$7*Datu_ievade!$E$159</f>
        <v>#DIV/0!</v>
      </c>
      <c r="L251" s="166" t="e">
        <f>VULA_mērogošana!$AG$7*Datu_ievade!$E$159</f>
        <v>#DIV/0!</v>
      </c>
      <c r="M251" s="166" t="e">
        <f>VULA_mērogošana!$AG$7*Datu_ievade!$E$159</f>
        <v>#DIV/0!</v>
      </c>
      <c r="N251" s="166" t="e">
        <f>VULA_mērogošana!$AG$7*Datu_ievade!$E$159</f>
        <v>#DIV/0!</v>
      </c>
      <c r="O251" s="166" t="e">
        <f>VULA_mērogošana!$AG$7*Datu_ievade!$E$159</f>
        <v>#DIV/0!</v>
      </c>
      <c r="P251" s="166" t="e">
        <f>VULA_mērogošana!$AG$7*Datu_ievade!$E$159</f>
        <v>#DIV/0!</v>
      </c>
      <c r="Q251" s="166" t="e">
        <f>VULA_mērogošana!$AG$7*Datu_ievade!$E$159</f>
        <v>#DIV/0!</v>
      </c>
      <c r="R251" s="166" t="e">
        <f>VULA_mērogošana!$AG$7*Datu_ievade!$E$159</f>
        <v>#DIV/0!</v>
      </c>
      <c r="S251" s="166" t="e">
        <f>VULA_mērogošana!$AG$7*Datu_ievade!$E$159</f>
        <v>#DIV/0!</v>
      </c>
      <c r="T251" s="166" t="e">
        <f>VULA_mērogošana!$AG$7*Datu_ievade!$E$159</f>
        <v>#DIV/0!</v>
      </c>
      <c r="U251" s="166" t="e">
        <f>VULA_mērogošana!$AG$7*Datu_ievade!$E$159</f>
        <v>#DIV/0!</v>
      </c>
      <c r="V251" s="166" t="e">
        <f>VULA_mērogošana!$AG$7*Datu_ievade!$E$159</f>
        <v>#DIV/0!</v>
      </c>
      <c r="W251" s="166" t="e">
        <f>VULA_mērogošana!$AG$7*Datu_ievade!$E$159</f>
        <v>#DIV/0!</v>
      </c>
      <c r="X251" s="166" t="e">
        <f>VULA_mērogošana!$AG$7*Datu_ievade!$E$159</f>
        <v>#DIV/0!</v>
      </c>
      <c r="Y251" s="166" t="e">
        <f>VULA_mērogošana!$AG$7*Datu_ievade!$E$159</f>
        <v>#DIV/0!</v>
      </c>
      <c r="Z251" s="166" t="e">
        <f>VULA_mērogošana!$AG$7*Datu_ievade!$E$159</f>
        <v>#DIV/0!</v>
      </c>
      <c r="AA251" s="166" t="e">
        <f>VULA_mērogošana!$AG$7*Datu_ievade!$E$159</f>
        <v>#DIV/0!</v>
      </c>
      <c r="AB251" s="166" t="e">
        <f>VULA_mērogošana!$AG$7*Datu_ievade!$E$159</f>
        <v>#DIV/0!</v>
      </c>
      <c r="AC251" s="166" t="e">
        <f>VULA_mērogošana!$AG$7*Datu_ievade!$E$159</f>
        <v>#DIV/0!</v>
      </c>
      <c r="AD251" s="166" t="e">
        <f>VULA_mērogošana!$AG$7*Datu_ievade!$E$159</f>
        <v>#DIV/0!</v>
      </c>
      <c r="AE251" s="166" t="e">
        <f>VULA_mērogošana!$AG$7*Datu_ievade!$E$159</f>
        <v>#DIV/0!</v>
      </c>
      <c r="AF251" s="166" t="e">
        <f>VULA_mērogošana!$AG$7*Datu_ievade!$E$159</f>
        <v>#DIV/0!</v>
      </c>
      <c r="AG251" s="166" t="e">
        <f>VULA_mērogošana!$AG$7*Datu_ievade!$E$159</f>
        <v>#DIV/0!</v>
      </c>
      <c r="AH251" s="166" t="e">
        <f>VULA_mērogošana!$AG$7*Datu_ievade!$E$159</f>
        <v>#DIV/0!</v>
      </c>
      <c r="AI251" s="166" t="e">
        <f>VULA_mērogošana!$AG$7*Datu_ievade!$E$159</f>
        <v>#DIV/0!</v>
      </c>
      <c r="AJ251" s="166" t="e">
        <f>VULA_mērogošana!$AG$7*Datu_ievade!$E$159</f>
        <v>#DIV/0!</v>
      </c>
      <c r="AK251" s="166" t="e">
        <f>VULA_mērogošana!$AG$7*Datu_ievade!$E$159</f>
        <v>#DIV/0!</v>
      </c>
      <c r="AL251" s="166" t="e">
        <f>VULA_mērogošana!$AG$7*Datu_ievade!$E$159</f>
        <v>#DIV/0!</v>
      </c>
      <c r="AM251" s="166" t="e">
        <f>VULA_mērogošana!$AG$7*Datu_ievade!$E$159</f>
        <v>#DIV/0!</v>
      </c>
      <c r="AN251" s="166" t="e">
        <f>VULA_mērogošana!$AG$7*Datu_ievade!$E$159</f>
        <v>#DIV/0!</v>
      </c>
      <c r="AO251" s="166" t="e">
        <f>VULA_mērogošana!$AG$7*Datu_ievade!$E$159</f>
        <v>#DIV/0!</v>
      </c>
      <c r="AP251" s="166" t="e">
        <f>VULA_mērogošana!$AG$7*Datu_ievade!$E$159</f>
        <v>#DIV/0!</v>
      </c>
      <c r="AQ251" s="166" t="e">
        <f>VULA_mērogošana!$AG$7*Datu_ievade!$E$159</f>
        <v>#DIV/0!</v>
      </c>
      <c r="AR251" s="166" t="e">
        <f>VULA_mērogošana!$AG$7*Datu_ievade!$E$159</f>
        <v>#DIV/0!</v>
      </c>
      <c r="AS251" s="166" t="e">
        <f>VULA_mērogošana!$AG$7*Datu_ievade!$E$159</f>
        <v>#DIV/0!</v>
      </c>
      <c r="AT251" s="166" t="e">
        <f>VULA_mērogošana!$AG$7*Datu_ievade!$E$159</f>
        <v>#DIV/0!</v>
      </c>
      <c r="AU251" s="166" t="e">
        <f>VULA_mērogošana!$AG$7*Datu_ievade!$E$159</f>
        <v>#DIV/0!</v>
      </c>
      <c r="AV251" s="166" t="e">
        <f>VULA_mērogošana!$AG$7*Datu_ievade!$E$159</f>
        <v>#DIV/0!</v>
      </c>
      <c r="AW251" s="166" t="e">
        <f>VULA_mērogošana!$AG$7*Datu_ievade!$E$159</f>
        <v>#DIV/0!</v>
      </c>
      <c r="AX251" s="166" t="e">
        <f>VULA_mērogošana!$AG$7*Datu_ievade!$E$159</f>
        <v>#DIV/0!</v>
      </c>
      <c r="AY251" s="166" t="e">
        <f>VULA_mērogošana!$AG$7*Datu_ievade!$E$159</f>
        <v>#DIV/0!</v>
      </c>
      <c r="AZ251" s="166" t="e">
        <f>VULA_mērogošana!$AG$7*Datu_ievade!$E$159</f>
        <v>#DIV/0!</v>
      </c>
      <c r="BA251" s="166" t="e">
        <f>VULA_mērogošana!$AG$7*Datu_ievade!$E$159</f>
        <v>#DIV/0!</v>
      </c>
      <c r="BB251" s="166" t="e">
        <f>VULA_mērogošana!$AG$7*Datu_ievade!$E$159</f>
        <v>#DIV/0!</v>
      </c>
      <c r="BC251" s="166" t="e">
        <f>VULA_mērogošana!$AG$7*Datu_ievade!$E$159</f>
        <v>#DIV/0!</v>
      </c>
      <c r="BD251" s="166" t="e">
        <f>VULA_mērogošana!$AG$7*Datu_ievade!$E$159</f>
        <v>#DIV/0!</v>
      </c>
      <c r="BE251" s="166" t="e">
        <f>VULA_mērogošana!$AG$7*Datu_ievade!$E$159</f>
        <v>#DIV/0!</v>
      </c>
      <c r="BF251" s="166" t="e">
        <f>VULA_mērogošana!$AG$7*Datu_ievade!$E$159</f>
        <v>#DIV/0!</v>
      </c>
    </row>
    <row r="252" spans="4:58" s="161" customFormat="1">
      <c r="D252" s="162"/>
      <c r="E252" s="161" t="s">
        <v>1035</v>
      </c>
      <c r="F252" s="181" t="s">
        <v>1</v>
      </c>
      <c r="G252" s="162"/>
      <c r="H252" s="162"/>
      <c r="I252" s="166" t="e">
        <f>VULA_mērogošana!$AH$7*Datu_ievade!$E$162</f>
        <v>#DIV/0!</v>
      </c>
      <c r="J252" s="166" t="e">
        <f>VULA_mērogošana!$AH$7*Datu_ievade!$E$162</f>
        <v>#DIV/0!</v>
      </c>
      <c r="K252" s="166" t="e">
        <f>VULA_mērogošana!$AH$7*Datu_ievade!$E$162</f>
        <v>#DIV/0!</v>
      </c>
      <c r="L252" s="166" t="e">
        <f>VULA_mērogošana!$AH$7*Datu_ievade!$E$162</f>
        <v>#DIV/0!</v>
      </c>
      <c r="M252" s="166" t="e">
        <f>VULA_mērogošana!$AH$7*Datu_ievade!$E$162</f>
        <v>#DIV/0!</v>
      </c>
      <c r="N252" s="166" t="e">
        <f>VULA_mērogošana!$AH$7*Datu_ievade!$E$162</f>
        <v>#DIV/0!</v>
      </c>
      <c r="O252" s="166" t="e">
        <f>VULA_mērogošana!$AH$7*Datu_ievade!$E$162</f>
        <v>#DIV/0!</v>
      </c>
      <c r="P252" s="166" t="e">
        <f>VULA_mērogošana!$AH$7*Datu_ievade!$E$162</f>
        <v>#DIV/0!</v>
      </c>
      <c r="Q252" s="166" t="e">
        <f>VULA_mērogošana!$AH$7*Datu_ievade!$E$162</f>
        <v>#DIV/0!</v>
      </c>
      <c r="R252" s="166" t="e">
        <f>VULA_mērogošana!$AH$7*Datu_ievade!$E$162</f>
        <v>#DIV/0!</v>
      </c>
      <c r="S252" s="166" t="e">
        <f>VULA_mērogošana!$AH$7*Datu_ievade!$E$162</f>
        <v>#DIV/0!</v>
      </c>
      <c r="T252" s="166" t="e">
        <f>VULA_mērogošana!$AH$7*Datu_ievade!$E$162</f>
        <v>#DIV/0!</v>
      </c>
      <c r="U252" s="166" t="e">
        <f>VULA_mērogošana!$AH$7*Datu_ievade!$E$162</f>
        <v>#DIV/0!</v>
      </c>
      <c r="V252" s="166" t="e">
        <f>VULA_mērogošana!$AH$7*Datu_ievade!$E$162</f>
        <v>#DIV/0!</v>
      </c>
      <c r="W252" s="166" t="e">
        <f>VULA_mērogošana!$AH$7*Datu_ievade!$E$162</f>
        <v>#DIV/0!</v>
      </c>
      <c r="X252" s="166" t="e">
        <f>VULA_mērogošana!$AH$7*Datu_ievade!$E$162</f>
        <v>#DIV/0!</v>
      </c>
      <c r="Y252" s="166" t="e">
        <f>VULA_mērogošana!$AH$7*Datu_ievade!$E$162</f>
        <v>#DIV/0!</v>
      </c>
      <c r="Z252" s="166" t="e">
        <f>VULA_mērogošana!$AH$7*Datu_ievade!$E$162</f>
        <v>#DIV/0!</v>
      </c>
      <c r="AA252" s="166" t="e">
        <f>VULA_mērogošana!$AH$7*Datu_ievade!$E$162</f>
        <v>#DIV/0!</v>
      </c>
      <c r="AB252" s="166" t="e">
        <f>VULA_mērogošana!$AH$7*Datu_ievade!$E$162</f>
        <v>#DIV/0!</v>
      </c>
      <c r="AC252" s="166" t="e">
        <f>VULA_mērogošana!$AH$7*Datu_ievade!$E$162</f>
        <v>#DIV/0!</v>
      </c>
      <c r="AD252" s="166" t="e">
        <f>VULA_mērogošana!$AH$7*Datu_ievade!$E$162</f>
        <v>#DIV/0!</v>
      </c>
      <c r="AE252" s="166" t="e">
        <f>VULA_mērogošana!$AH$7*Datu_ievade!$E$162</f>
        <v>#DIV/0!</v>
      </c>
      <c r="AF252" s="166" t="e">
        <f>VULA_mērogošana!$AH$7*Datu_ievade!$E$162</f>
        <v>#DIV/0!</v>
      </c>
      <c r="AG252" s="166" t="e">
        <f>VULA_mērogošana!$AH$7*Datu_ievade!$E$162</f>
        <v>#DIV/0!</v>
      </c>
      <c r="AH252" s="166" t="e">
        <f>VULA_mērogošana!$AH$7*Datu_ievade!$E$162</f>
        <v>#DIV/0!</v>
      </c>
      <c r="AI252" s="166" t="e">
        <f>VULA_mērogošana!$AH$7*Datu_ievade!$E$162</f>
        <v>#DIV/0!</v>
      </c>
      <c r="AJ252" s="166" t="e">
        <f>VULA_mērogošana!$AH$7*Datu_ievade!$E$162</f>
        <v>#DIV/0!</v>
      </c>
      <c r="AK252" s="166" t="e">
        <f>VULA_mērogošana!$AH$7*Datu_ievade!$E$162</f>
        <v>#DIV/0!</v>
      </c>
      <c r="AL252" s="166" t="e">
        <f>VULA_mērogošana!$AH$7*Datu_ievade!$E$162</f>
        <v>#DIV/0!</v>
      </c>
      <c r="AM252" s="166" t="e">
        <f>VULA_mērogošana!$AH$7*Datu_ievade!$E$162</f>
        <v>#DIV/0!</v>
      </c>
      <c r="AN252" s="166" t="e">
        <f>VULA_mērogošana!$AH$7*Datu_ievade!$E$162</f>
        <v>#DIV/0!</v>
      </c>
      <c r="AO252" s="166" t="e">
        <f>VULA_mērogošana!$AH$7*Datu_ievade!$E$162</f>
        <v>#DIV/0!</v>
      </c>
      <c r="AP252" s="166" t="e">
        <f>VULA_mērogošana!$AH$7*Datu_ievade!$E$162</f>
        <v>#DIV/0!</v>
      </c>
      <c r="AQ252" s="166" t="e">
        <f>VULA_mērogošana!$AH$7*Datu_ievade!$E$162</f>
        <v>#DIV/0!</v>
      </c>
      <c r="AR252" s="166" t="e">
        <f>VULA_mērogošana!$AH$7*Datu_ievade!$E$162</f>
        <v>#DIV/0!</v>
      </c>
      <c r="AS252" s="166" t="e">
        <f>VULA_mērogošana!$AH$7*Datu_ievade!$E$162</f>
        <v>#DIV/0!</v>
      </c>
      <c r="AT252" s="166" t="e">
        <f>VULA_mērogošana!$AH$7*Datu_ievade!$E$162</f>
        <v>#DIV/0!</v>
      </c>
      <c r="AU252" s="166" t="e">
        <f>VULA_mērogošana!$AH$7*Datu_ievade!$E$162</f>
        <v>#DIV/0!</v>
      </c>
      <c r="AV252" s="166" t="e">
        <f>VULA_mērogošana!$AH$7*Datu_ievade!$E$162</f>
        <v>#DIV/0!</v>
      </c>
      <c r="AW252" s="166" t="e">
        <f>VULA_mērogošana!$AH$7*Datu_ievade!$E$162</f>
        <v>#DIV/0!</v>
      </c>
      <c r="AX252" s="166" t="e">
        <f>VULA_mērogošana!$AH$7*Datu_ievade!$E$162</f>
        <v>#DIV/0!</v>
      </c>
      <c r="AY252" s="166" t="e">
        <f>VULA_mērogošana!$AH$7*Datu_ievade!$E$162</f>
        <v>#DIV/0!</v>
      </c>
      <c r="AZ252" s="166" t="e">
        <f>VULA_mērogošana!$AH$7*Datu_ievade!$E$162</f>
        <v>#DIV/0!</v>
      </c>
      <c r="BA252" s="166" t="e">
        <f>VULA_mērogošana!$AH$7*Datu_ievade!$E$162</f>
        <v>#DIV/0!</v>
      </c>
      <c r="BB252" s="166" t="e">
        <f>VULA_mērogošana!$AH$7*Datu_ievade!$E$162</f>
        <v>#DIV/0!</v>
      </c>
      <c r="BC252" s="166" t="e">
        <f>VULA_mērogošana!$AH$7*Datu_ievade!$E$162</f>
        <v>#DIV/0!</v>
      </c>
      <c r="BD252" s="166" t="e">
        <f>VULA_mērogošana!$AH$7*Datu_ievade!$E$162</f>
        <v>#DIV/0!</v>
      </c>
      <c r="BE252" s="166" t="e">
        <f>VULA_mērogošana!$AH$7*Datu_ievade!$E$162</f>
        <v>#DIV/0!</v>
      </c>
      <c r="BF252" s="166" t="e">
        <f>VULA_mērogošana!$AH$7*Datu_ievade!$E$162</f>
        <v>#DIV/0!</v>
      </c>
    </row>
    <row r="253" spans="4:58" s="161" customFormat="1">
      <c r="D253" s="162"/>
      <c r="E253" s="161" t="s">
        <v>1036</v>
      </c>
      <c r="F253" s="181" t="s">
        <v>1</v>
      </c>
      <c r="G253" s="162"/>
      <c r="H253" s="162"/>
      <c r="I253" s="166" t="e">
        <f>VULA_mērogošana!$AI$7*Datu_ievade!$E$165</f>
        <v>#DIV/0!</v>
      </c>
      <c r="J253" s="166" t="e">
        <f>VULA_mērogošana!$AI$7*Datu_ievade!$E$165</f>
        <v>#DIV/0!</v>
      </c>
      <c r="K253" s="166" t="e">
        <f>VULA_mērogošana!$AI$7*Datu_ievade!$E$165</f>
        <v>#DIV/0!</v>
      </c>
      <c r="L253" s="166" t="e">
        <f>VULA_mērogošana!$AI$7*Datu_ievade!$E$165</f>
        <v>#DIV/0!</v>
      </c>
      <c r="M253" s="166" t="e">
        <f>VULA_mērogošana!$AI$7*Datu_ievade!$E$165</f>
        <v>#DIV/0!</v>
      </c>
      <c r="N253" s="166" t="e">
        <f>VULA_mērogošana!$AI$7*Datu_ievade!$E$165</f>
        <v>#DIV/0!</v>
      </c>
      <c r="O253" s="166" t="e">
        <f>VULA_mērogošana!$AI$7*Datu_ievade!$E$165</f>
        <v>#DIV/0!</v>
      </c>
      <c r="P253" s="166" t="e">
        <f>VULA_mērogošana!$AI$7*Datu_ievade!$E$165</f>
        <v>#DIV/0!</v>
      </c>
      <c r="Q253" s="166" t="e">
        <f>VULA_mērogošana!$AI$7*Datu_ievade!$E$165</f>
        <v>#DIV/0!</v>
      </c>
      <c r="R253" s="166" t="e">
        <f>VULA_mērogošana!$AI$7*Datu_ievade!$E$165</f>
        <v>#DIV/0!</v>
      </c>
      <c r="S253" s="166" t="e">
        <f>VULA_mērogošana!$AI$7*Datu_ievade!$E$165</f>
        <v>#DIV/0!</v>
      </c>
      <c r="T253" s="166" t="e">
        <f>VULA_mērogošana!$AI$7*Datu_ievade!$E$165</f>
        <v>#DIV/0!</v>
      </c>
      <c r="U253" s="166" t="e">
        <f>VULA_mērogošana!$AI$7*Datu_ievade!$E$165</f>
        <v>#DIV/0!</v>
      </c>
      <c r="V253" s="166" t="e">
        <f>VULA_mērogošana!$AI$7*Datu_ievade!$E$165</f>
        <v>#DIV/0!</v>
      </c>
      <c r="W253" s="166" t="e">
        <f>VULA_mērogošana!$AI$7*Datu_ievade!$E$165</f>
        <v>#DIV/0!</v>
      </c>
      <c r="X253" s="166" t="e">
        <f>VULA_mērogošana!$AI$7*Datu_ievade!$E$165</f>
        <v>#DIV/0!</v>
      </c>
      <c r="Y253" s="166" t="e">
        <f>VULA_mērogošana!$AI$7*Datu_ievade!$E$165</f>
        <v>#DIV/0!</v>
      </c>
      <c r="Z253" s="166" t="e">
        <f>VULA_mērogošana!$AI$7*Datu_ievade!$E$165</f>
        <v>#DIV/0!</v>
      </c>
      <c r="AA253" s="166" t="e">
        <f>VULA_mērogošana!$AI$7*Datu_ievade!$E$165</f>
        <v>#DIV/0!</v>
      </c>
      <c r="AB253" s="166" t="e">
        <f>VULA_mērogošana!$AI$7*Datu_ievade!$E$165</f>
        <v>#DIV/0!</v>
      </c>
      <c r="AC253" s="166" t="e">
        <f>VULA_mērogošana!$AI$7*Datu_ievade!$E$165</f>
        <v>#DIV/0!</v>
      </c>
      <c r="AD253" s="166" t="e">
        <f>VULA_mērogošana!$AI$7*Datu_ievade!$E$165</f>
        <v>#DIV/0!</v>
      </c>
      <c r="AE253" s="166" t="e">
        <f>VULA_mērogošana!$AI$7*Datu_ievade!$E$165</f>
        <v>#DIV/0!</v>
      </c>
      <c r="AF253" s="166" t="e">
        <f>VULA_mērogošana!$AI$7*Datu_ievade!$E$165</f>
        <v>#DIV/0!</v>
      </c>
      <c r="AG253" s="166" t="e">
        <f>VULA_mērogošana!$AI$7*Datu_ievade!$E$165</f>
        <v>#DIV/0!</v>
      </c>
      <c r="AH253" s="166" t="e">
        <f>VULA_mērogošana!$AI$7*Datu_ievade!$E$165</f>
        <v>#DIV/0!</v>
      </c>
      <c r="AI253" s="166" t="e">
        <f>VULA_mērogošana!$AI$7*Datu_ievade!$E$165</f>
        <v>#DIV/0!</v>
      </c>
      <c r="AJ253" s="166" t="e">
        <f>VULA_mērogošana!$AI$7*Datu_ievade!$E$165</f>
        <v>#DIV/0!</v>
      </c>
      <c r="AK253" s="166" t="e">
        <f>VULA_mērogošana!$AI$7*Datu_ievade!$E$165</f>
        <v>#DIV/0!</v>
      </c>
      <c r="AL253" s="166" t="e">
        <f>VULA_mērogošana!$AI$7*Datu_ievade!$E$165</f>
        <v>#DIV/0!</v>
      </c>
      <c r="AM253" s="166" t="e">
        <f>VULA_mērogošana!$AI$7*Datu_ievade!$E$165</f>
        <v>#DIV/0!</v>
      </c>
      <c r="AN253" s="166" t="e">
        <f>VULA_mērogošana!$AI$7*Datu_ievade!$E$165</f>
        <v>#DIV/0!</v>
      </c>
      <c r="AO253" s="166" t="e">
        <f>VULA_mērogošana!$AI$7*Datu_ievade!$E$165</f>
        <v>#DIV/0!</v>
      </c>
      <c r="AP253" s="166" t="e">
        <f>VULA_mērogošana!$AI$7*Datu_ievade!$E$165</f>
        <v>#DIV/0!</v>
      </c>
      <c r="AQ253" s="166" t="e">
        <f>VULA_mērogošana!$AI$7*Datu_ievade!$E$165</f>
        <v>#DIV/0!</v>
      </c>
      <c r="AR253" s="166" t="e">
        <f>VULA_mērogošana!$AI$7*Datu_ievade!$E$165</f>
        <v>#DIV/0!</v>
      </c>
      <c r="AS253" s="166" t="e">
        <f>VULA_mērogošana!$AI$7*Datu_ievade!$E$165</f>
        <v>#DIV/0!</v>
      </c>
      <c r="AT253" s="166" t="e">
        <f>VULA_mērogošana!$AI$7*Datu_ievade!$E$165</f>
        <v>#DIV/0!</v>
      </c>
      <c r="AU253" s="166" t="e">
        <f>VULA_mērogošana!$AI$7*Datu_ievade!$E$165</f>
        <v>#DIV/0!</v>
      </c>
      <c r="AV253" s="166" t="e">
        <f>VULA_mērogošana!$AI$7*Datu_ievade!$E$165</f>
        <v>#DIV/0!</v>
      </c>
      <c r="AW253" s="166" t="e">
        <f>VULA_mērogošana!$AI$7*Datu_ievade!$E$165</f>
        <v>#DIV/0!</v>
      </c>
      <c r="AX253" s="166" t="e">
        <f>VULA_mērogošana!$AI$7*Datu_ievade!$E$165</f>
        <v>#DIV/0!</v>
      </c>
      <c r="AY253" s="166" t="e">
        <f>VULA_mērogošana!$AI$7*Datu_ievade!$E$165</f>
        <v>#DIV/0!</v>
      </c>
      <c r="AZ253" s="166" t="e">
        <f>VULA_mērogošana!$AI$7*Datu_ievade!$E$165</f>
        <v>#DIV/0!</v>
      </c>
      <c r="BA253" s="166" t="e">
        <f>VULA_mērogošana!$AI$7*Datu_ievade!$E$165</f>
        <v>#DIV/0!</v>
      </c>
      <c r="BB253" s="166" t="e">
        <f>VULA_mērogošana!$AI$7*Datu_ievade!$E$165</f>
        <v>#DIV/0!</v>
      </c>
      <c r="BC253" s="166" t="e">
        <f>VULA_mērogošana!$AI$7*Datu_ievade!$E$165</f>
        <v>#DIV/0!</v>
      </c>
      <c r="BD253" s="166" t="e">
        <f>VULA_mērogošana!$AI$7*Datu_ievade!$E$165</f>
        <v>#DIV/0!</v>
      </c>
      <c r="BE253" s="166" t="e">
        <f>VULA_mērogošana!$AI$7*Datu_ievade!$E$165</f>
        <v>#DIV/0!</v>
      </c>
      <c r="BF253" s="166" t="e">
        <f>VULA_mērogošana!$AI$7*Datu_ievade!$E$165</f>
        <v>#DIV/0!</v>
      </c>
    </row>
    <row r="254" spans="4:58" s="223" customFormat="1">
      <c r="D254" s="224"/>
      <c r="E254" s="223" t="s">
        <v>806</v>
      </c>
      <c r="F254" s="225" t="s">
        <v>1</v>
      </c>
      <c r="G254" s="224"/>
      <c r="H254" s="224"/>
      <c r="I254" s="230" t="e">
        <f>VULA_mērogošana!$AD$7*Datu_ievade!$E$149</f>
        <v>#DIV/0!</v>
      </c>
      <c r="J254" s="230" t="e">
        <f>VULA_mērogošana!$AD$7*Datu_ievade!$E$149</f>
        <v>#DIV/0!</v>
      </c>
      <c r="K254" s="230" t="e">
        <f>VULA_mērogošana!$AD$7*Datu_ievade!$E$149</f>
        <v>#DIV/0!</v>
      </c>
      <c r="L254" s="230" t="e">
        <f>VULA_mērogošana!$AD$7*Datu_ievade!$E$149</f>
        <v>#DIV/0!</v>
      </c>
      <c r="M254" s="230" t="e">
        <f>VULA_mērogošana!$AD$7*Datu_ievade!$E$149</f>
        <v>#DIV/0!</v>
      </c>
      <c r="N254" s="230" t="e">
        <f>VULA_mērogošana!$AD$7*Datu_ievade!$E$149</f>
        <v>#DIV/0!</v>
      </c>
      <c r="O254" s="230" t="e">
        <f>VULA_mērogošana!$AD$7*Datu_ievade!$E$149</f>
        <v>#DIV/0!</v>
      </c>
      <c r="P254" s="230" t="e">
        <f>VULA_mērogošana!$AD$7*Datu_ievade!$E$149</f>
        <v>#DIV/0!</v>
      </c>
      <c r="Q254" s="230" t="e">
        <f>VULA_mērogošana!$AD$7*Datu_ievade!$E$149</f>
        <v>#DIV/0!</v>
      </c>
      <c r="R254" s="230" t="e">
        <f>VULA_mērogošana!$AD$7*Datu_ievade!$E$149</f>
        <v>#DIV/0!</v>
      </c>
      <c r="S254" s="230" t="e">
        <f>VULA_mērogošana!$AD$7*Datu_ievade!$E$149</f>
        <v>#DIV/0!</v>
      </c>
      <c r="T254" s="230" t="e">
        <f>VULA_mērogošana!$AD$7*Datu_ievade!$E$149</f>
        <v>#DIV/0!</v>
      </c>
      <c r="U254" s="230" t="e">
        <f>VULA_mērogošana!$AD$7*Datu_ievade!$E$149</f>
        <v>#DIV/0!</v>
      </c>
      <c r="V254" s="230" t="e">
        <f>VULA_mērogošana!$AD$7*Datu_ievade!$E$149</f>
        <v>#DIV/0!</v>
      </c>
      <c r="W254" s="230" t="e">
        <f>VULA_mērogošana!$AD$7*Datu_ievade!$E$149</f>
        <v>#DIV/0!</v>
      </c>
      <c r="X254" s="230" t="e">
        <f>VULA_mērogošana!$AD$7*Datu_ievade!$E$149</f>
        <v>#DIV/0!</v>
      </c>
      <c r="Y254" s="230" t="e">
        <f>VULA_mērogošana!$AD$7*Datu_ievade!$E$149</f>
        <v>#DIV/0!</v>
      </c>
      <c r="Z254" s="230" t="e">
        <f>VULA_mērogošana!$AD$7*Datu_ievade!$E$149</f>
        <v>#DIV/0!</v>
      </c>
      <c r="AA254" s="230" t="e">
        <f>VULA_mērogošana!$AD$7*Datu_ievade!$E$149</f>
        <v>#DIV/0!</v>
      </c>
      <c r="AB254" s="230" t="e">
        <f>VULA_mērogošana!$AD$7*Datu_ievade!$E$149</f>
        <v>#DIV/0!</v>
      </c>
      <c r="AC254" s="230" t="e">
        <f>VULA_mērogošana!$AD$7*Datu_ievade!$E$149</f>
        <v>#DIV/0!</v>
      </c>
      <c r="AD254" s="230" t="e">
        <f>VULA_mērogošana!$AD$7*Datu_ievade!$E$149</f>
        <v>#DIV/0!</v>
      </c>
      <c r="AE254" s="230" t="e">
        <f>VULA_mērogošana!$AD$7*Datu_ievade!$E$149</f>
        <v>#DIV/0!</v>
      </c>
      <c r="AF254" s="230" t="e">
        <f>VULA_mērogošana!$AD$7*Datu_ievade!$E$149</f>
        <v>#DIV/0!</v>
      </c>
      <c r="AG254" s="230" t="e">
        <f>VULA_mērogošana!$AD$7*Datu_ievade!$E$149</f>
        <v>#DIV/0!</v>
      </c>
      <c r="AH254" s="230" t="e">
        <f>VULA_mērogošana!$AD$7*Datu_ievade!$E$149</f>
        <v>#DIV/0!</v>
      </c>
      <c r="AI254" s="230" t="e">
        <f>VULA_mērogošana!$AD$7*Datu_ievade!$E$149</f>
        <v>#DIV/0!</v>
      </c>
      <c r="AJ254" s="230" t="e">
        <f>VULA_mērogošana!$AD$7*Datu_ievade!$E$149</f>
        <v>#DIV/0!</v>
      </c>
      <c r="AK254" s="230" t="e">
        <f>VULA_mērogošana!$AD$7*Datu_ievade!$E$149</f>
        <v>#DIV/0!</v>
      </c>
      <c r="AL254" s="230" t="e">
        <f>VULA_mērogošana!$AD$7*Datu_ievade!$E$149</f>
        <v>#DIV/0!</v>
      </c>
      <c r="AM254" s="230" t="e">
        <f>VULA_mērogošana!$AD$7*Datu_ievade!$E$149</f>
        <v>#DIV/0!</v>
      </c>
      <c r="AN254" s="230" t="e">
        <f>VULA_mērogošana!$AD$7*Datu_ievade!$E$149</f>
        <v>#DIV/0!</v>
      </c>
      <c r="AO254" s="230" t="e">
        <f>VULA_mērogošana!$AD$7*Datu_ievade!$E$149</f>
        <v>#DIV/0!</v>
      </c>
      <c r="AP254" s="230" t="e">
        <f>VULA_mērogošana!$AD$7*Datu_ievade!$E$149</f>
        <v>#DIV/0!</v>
      </c>
      <c r="AQ254" s="230" t="e">
        <f>VULA_mērogošana!$AD$7*Datu_ievade!$E$149</f>
        <v>#DIV/0!</v>
      </c>
      <c r="AR254" s="230" t="e">
        <f>VULA_mērogošana!$AD$7*Datu_ievade!$E$149</f>
        <v>#DIV/0!</v>
      </c>
      <c r="AS254" s="230" t="e">
        <f>VULA_mērogošana!$AD$7*Datu_ievade!$E$149</f>
        <v>#DIV/0!</v>
      </c>
      <c r="AT254" s="230" t="e">
        <f>VULA_mērogošana!$AD$7*Datu_ievade!$E$149</f>
        <v>#DIV/0!</v>
      </c>
      <c r="AU254" s="230" t="e">
        <f>VULA_mērogošana!$AD$7*Datu_ievade!$E$149</f>
        <v>#DIV/0!</v>
      </c>
      <c r="AV254" s="230" t="e">
        <f>VULA_mērogošana!$AD$7*Datu_ievade!$E$149</f>
        <v>#DIV/0!</v>
      </c>
      <c r="AW254" s="230" t="e">
        <f>VULA_mērogošana!$AD$7*Datu_ievade!$E$149</f>
        <v>#DIV/0!</v>
      </c>
      <c r="AX254" s="230" t="e">
        <f>VULA_mērogošana!$AD$7*Datu_ievade!$E$149</f>
        <v>#DIV/0!</v>
      </c>
      <c r="AY254" s="230" t="e">
        <f>VULA_mērogošana!$AD$7*Datu_ievade!$E$149</f>
        <v>#DIV/0!</v>
      </c>
      <c r="AZ254" s="230" t="e">
        <f>VULA_mērogošana!$AD$7*Datu_ievade!$E$149</f>
        <v>#DIV/0!</v>
      </c>
      <c r="BA254" s="230" t="e">
        <f>VULA_mērogošana!$AD$7*Datu_ievade!$E$149</f>
        <v>#DIV/0!</v>
      </c>
      <c r="BB254" s="230" t="e">
        <f>VULA_mērogošana!$AD$7*Datu_ievade!$E$149</f>
        <v>#DIV/0!</v>
      </c>
      <c r="BC254" s="230" t="e">
        <f>VULA_mērogošana!$AD$7*Datu_ievade!$E$149</f>
        <v>#DIV/0!</v>
      </c>
      <c r="BD254" s="230" t="e">
        <f>VULA_mērogošana!$AD$7*Datu_ievade!$E$149</f>
        <v>#DIV/0!</v>
      </c>
      <c r="BE254" s="230" t="e">
        <f>VULA_mērogošana!$AD$7*Datu_ievade!$E$149</f>
        <v>#DIV/0!</v>
      </c>
      <c r="BF254" s="230" t="e">
        <f>VULA_mērogošana!$AD$7*Datu_ievade!$E$149</f>
        <v>#DIV/0!</v>
      </c>
    </row>
    <row r="255" spans="4:58" s="223" customFormat="1">
      <c r="D255" s="224"/>
      <c r="E255" s="223" t="s">
        <v>807</v>
      </c>
      <c r="F255" s="225" t="s">
        <v>1</v>
      </c>
      <c r="G255" s="224"/>
      <c r="H255" s="224"/>
      <c r="I255" s="230" t="e">
        <f>VULA_mērogošana!$AE$7*Datu_ievade!$E$152</f>
        <v>#DIV/0!</v>
      </c>
      <c r="J255" s="230" t="e">
        <f>VULA_mērogošana!$AE$7*Datu_ievade!$E$152</f>
        <v>#DIV/0!</v>
      </c>
      <c r="K255" s="230" t="e">
        <f>VULA_mērogošana!$AE$7*Datu_ievade!$E$152</f>
        <v>#DIV/0!</v>
      </c>
      <c r="L255" s="230" t="e">
        <f>VULA_mērogošana!$AE$7*Datu_ievade!$E$152</f>
        <v>#DIV/0!</v>
      </c>
      <c r="M255" s="230" t="e">
        <f>VULA_mērogošana!$AE$7*Datu_ievade!$E$152</f>
        <v>#DIV/0!</v>
      </c>
      <c r="N255" s="230" t="e">
        <f>VULA_mērogošana!$AE$7*Datu_ievade!$E$152</f>
        <v>#DIV/0!</v>
      </c>
      <c r="O255" s="230" t="e">
        <f>VULA_mērogošana!$AE$7*Datu_ievade!$E$152</f>
        <v>#DIV/0!</v>
      </c>
      <c r="P255" s="230" t="e">
        <f>VULA_mērogošana!$AE$7*Datu_ievade!$E$152</f>
        <v>#DIV/0!</v>
      </c>
      <c r="Q255" s="230" t="e">
        <f>VULA_mērogošana!$AE$7*Datu_ievade!$E$152</f>
        <v>#DIV/0!</v>
      </c>
      <c r="R255" s="230" t="e">
        <f>VULA_mērogošana!$AE$7*Datu_ievade!$E$152</f>
        <v>#DIV/0!</v>
      </c>
      <c r="S255" s="230" t="e">
        <f>VULA_mērogošana!$AE$7*Datu_ievade!$E$152</f>
        <v>#DIV/0!</v>
      </c>
      <c r="T255" s="230" t="e">
        <f>VULA_mērogošana!$AE$7*Datu_ievade!$E$152</f>
        <v>#DIV/0!</v>
      </c>
      <c r="U255" s="230" t="e">
        <f>VULA_mērogošana!$AE$7*Datu_ievade!$E$152</f>
        <v>#DIV/0!</v>
      </c>
      <c r="V255" s="230" t="e">
        <f>VULA_mērogošana!$AE$7*Datu_ievade!$E$152</f>
        <v>#DIV/0!</v>
      </c>
      <c r="W255" s="230" t="e">
        <f>VULA_mērogošana!$AE$7*Datu_ievade!$E$152</f>
        <v>#DIV/0!</v>
      </c>
      <c r="X255" s="230" t="e">
        <f>VULA_mērogošana!$AE$7*Datu_ievade!$E$152</f>
        <v>#DIV/0!</v>
      </c>
      <c r="Y255" s="230" t="e">
        <f>VULA_mērogošana!$AE$7*Datu_ievade!$E$152</f>
        <v>#DIV/0!</v>
      </c>
      <c r="Z255" s="230" t="e">
        <f>VULA_mērogošana!$AE$7*Datu_ievade!$E$152</f>
        <v>#DIV/0!</v>
      </c>
      <c r="AA255" s="230" t="e">
        <f>VULA_mērogošana!$AE$7*Datu_ievade!$E$152</f>
        <v>#DIV/0!</v>
      </c>
      <c r="AB255" s="230" t="e">
        <f>VULA_mērogošana!$AE$7*Datu_ievade!$E$152</f>
        <v>#DIV/0!</v>
      </c>
      <c r="AC255" s="230" t="e">
        <f>VULA_mērogošana!$AE$7*Datu_ievade!$E$152</f>
        <v>#DIV/0!</v>
      </c>
      <c r="AD255" s="230" t="e">
        <f>VULA_mērogošana!$AE$7*Datu_ievade!$E$152</f>
        <v>#DIV/0!</v>
      </c>
      <c r="AE255" s="230" t="e">
        <f>VULA_mērogošana!$AE$7*Datu_ievade!$E$152</f>
        <v>#DIV/0!</v>
      </c>
      <c r="AF255" s="230" t="e">
        <f>VULA_mērogošana!$AE$7*Datu_ievade!$E$152</f>
        <v>#DIV/0!</v>
      </c>
      <c r="AG255" s="230" t="e">
        <f>VULA_mērogošana!$AE$7*Datu_ievade!$E$152</f>
        <v>#DIV/0!</v>
      </c>
      <c r="AH255" s="230" t="e">
        <f>VULA_mērogošana!$AE$7*Datu_ievade!$E$152</f>
        <v>#DIV/0!</v>
      </c>
      <c r="AI255" s="230" t="e">
        <f>VULA_mērogošana!$AE$7*Datu_ievade!$E$152</f>
        <v>#DIV/0!</v>
      </c>
      <c r="AJ255" s="230" t="e">
        <f>VULA_mērogošana!$AE$7*Datu_ievade!$E$152</f>
        <v>#DIV/0!</v>
      </c>
      <c r="AK255" s="230" t="e">
        <f>VULA_mērogošana!$AE$7*Datu_ievade!$E$152</f>
        <v>#DIV/0!</v>
      </c>
      <c r="AL255" s="230" t="e">
        <f>VULA_mērogošana!$AE$7*Datu_ievade!$E$152</f>
        <v>#DIV/0!</v>
      </c>
      <c r="AM255" s="230" t="e">
        <f>VULA_mērogošana!$AE$7*Datu_ievade!$E$152</f>
        <v>#DIV/0!</v>
      </c>
      <c r="AN255" s="230" t="e">
        <f>VULA_mērogošana!$AE$7*Datu_ievade!$E$152</f>
        <v>#DIV/0!</v>
      </c>
      <c r="AO255" s="230" t="e">
        <f>VULA_mērogošana!$AE$7*Datu_ievade!$E$152</f>
        <v>#DIV/0!</v>
      </c>
      <c r="AP255" s="230" t="e">
        <f>VULA_mērogošana!$AE$7*Datu_ievade!$E$152</f>
        <v>#DIV/0!</v>
      </c>
      <c r="AQ255" s="230" t="e">
        <f>VULA_mērogošana!$AE$7*Datu_ievade!$E$152</f>
        <v>#DIV/0!</v>
      </c>
      <c r="AR255" s="230" t="e">
        <f>VULA_mērogošana!$AE$7*Datu_ievade!$E$152</f>
        <v>#DIV/0!</v>
      </c>
      <c r="AS255" s="230" t="e">
        <f>VULA_mērogošana!$AE$7*Datu_ievade!$E$152</f>
        <v>#DIV/0!</v>
      </c>
      <c r="AT255" s="230" t="e">
        <f>VULA_mērogošana!$AE$7*Datu_ievade!$E$152</f>
        <v>#DIV/0!</v>
      </c>
      <c r="AU255" s="230" t="e">
        <f>VULA_mērogošana!$AE$7*Datu_ievade!$E$152</f>
        <v>#DIV/0!</v>
      </c>
      <c r="AV255" s="230" t="e">
        <f>VULA_mērogošana!$AE$7*Datu_ievade!$E$152</f>
        <v>#DIV/0!</v>
      </c>
      <c r="AW255" s="230" t="e">
        <f>VULA_mērogošana!$AE$7*Datu_ievade!$E$152</f>
        <v>#DIV/0!</v>
      </c>
      <c r="AX255" s="230" t="e">
        <f>VULA_mērogošana!$AE$7*Datu_ievade!$E$152</f>
        <v>#DIV/0!</v>
      </c>
      <c r="AY255" s="230" t="e">
        <f>VULA_mērogošana!$AE$7*Datu_ievade!$E$152</f>
        <v>#DIV/0!</v>
      </c>
      <c r="AZ255" s="230" t="e">
        <f>VULA_mērogošana!$AE$7*Datu_ievade!$E$152</f>
        <v>#DIV/0!</v>
      </c>
      <c r="BA255" s="230" t="e">
        <f>VULA_mērogošana!$AE$7*Datu_ievade!$E$152</f>
        <v>#DIV/0!</v>
      </c>
      <c r="BB255" s="230" t="e">
        <f>VULA_mērogošana!$AE$7*Datu_ievade!$E$152</f>
        <v>#DIV/0!</v>
      </c>
      <c r="BC255" s="230" t="e">
        <f>VULA_mērogošana!$AE$7*Datu_ievade!$E$152</f>
        <v>#DIV/0!</v>
      </c>
      <c r="BD255" s="230" t="e">
        <f>VULA_mērogošana!$AE$7*Datu_ievade!$E$152</f>
        <v>#DIV/0!</v>
      </c>
      <c r="BE255" s="230" t="e">
        <f>VULA_mērogošana!$AE$7*Datu_ievade!$E$152</f>
        <v>#DIV/0!</v>
      </c>
      <c r="BF255" s="230" t="e">
        <f>VULA_mērogošana!$AE$7*Datu_ievade!$E$152</f>
        <v>#DIV/0!</v>
      </c>
    </row>
    <row r="256" spans="4:58" s="161" customFormat="1">
      <c r="D256" s="162"/>
      <c r="E256" s="161" t="s">
        <v>808</v>
      </c>
      <c r="F256" s="181" t="s">
        <v>1</v>
      </c>
      <c r="G256" s="162"/>
      <c r="H256" s="162"/>
      <c r="I256" s="166" t="e">
        <f>VULA_mērogošana!$AF$7*Datu_ievade!$E$155</f>
        <v>#DIV/0!</v>
      </c>
      <c r="J256" s="166" t="e">
        <f>VULA_mērogošana!$AF$7*Datu_ievade!$E$155</f>
        <v>#DIV/0!</v>
      </c>
      <c r="K256" s="166" t="e">
        <f>VULA_mērogošana!$AF$7*Datu_ievade!$E$155</f>
        <v>#DIV/0!</v>
      </c>
      <c r="L256" s="166" t="e">
        <f>VULA_mērogošana!$AF$7*Datu_ievade!$E$155</f>
        <v>#DIV/0!</v>
      </c>
      <c r="M256" s="166" t="e">
        <f>VULA_mērogošana!$AF$7*Datu_ievade!$E$155</f>
        <v>#DIV/0!</v>
      </c>
      <c r="N256" s="166" t="e">
        <f>VULA_mērogošana!$AF$7*Datu_ievade!$E$155</f>
        <v>#DIV/0!</v>
      </c>
      <c r="O256" s="166" t="e">
        <f>VULA_mērogošana!$AF$7*Datu_ievade!$E$155</f>
        <v>#DIV/0!</v>
      </c>
      <c r="P256" s="166" t="e">
        <f>VULA_mērogošana!$AF$7*Datu_ievade!$E$155</f>
        <v>#DIV/0!</v>
      </c>
      <c r="Q256" s="166" t="e">
        <f>VULA_mērogošana!$AF$7*Datu_ievade!$E$155</f>
        <v>#DIV/0!</v>
      </c>
      <c r="R256" s="166" t="e">
        <f>VULA_mērogošana!$AF$7*Datu_ievade!$E$155</f>
        <v>#DIV/0!</v>
      </c>
      <c r="S256" s="166" t="e">
        <f>VULA_mērogošana!$AF$7*Datu_ievade!$E$155</f>
        <v>#DIV/0!</v>
      </c>
      <c r="T256" s="166" t="e">
        <f>VULA_mērogošana!$AF$7*Datu_ievade!$E$155</f>
        <v>#DIV/0!</v>
      </c>
      <c r="U256" s="166" t="e">
        <f>VULA_mērogošana!$AF$7*Datu_ievade!$E$155</f>
        <v>#DIV/0!</v>
      </c>
      <c r="V256" s="166" t="e">
        <f>VULA_mērogošana!$AF$7*Datu_ievade!$E$155</f>
        <v>#DIV/0!</v>
      </c>
      <c r="W256" s="166" t="e">
        <f>VULA_mērogošana!$AF$7*Datu_ievade!$E$155</f>
        <v>#DIV/0!</v>
      </c>
      <c r="X256" s="166" t="e">
        <f>VULA_mērogošana!$AF$7*Datu_ievade!$E$155</f>
        <v>#DIV/0!</v>
      </c>
      <c r="Y256" s="166" t="e">
        <f>VULA_mērogošana!$AF$7*Datu_ievade!$E$155</f>
        <v>#DIV/0!</v>
      </c>
      <c r="Z256" s="166" t="e">
        <f>VULA_mērogošana!$AF$7*Datu_ievade!$E$155</f>
        <v>#DIV/0!</v>
      </c>
      <c r="AA256" s="166" t="e">
        <f>VULA_mērogošana!$AF$7*Datu_ievade!$E$155</f>
        <v>#DIV/0!</v>
      </c>
      <c r="AB256" s="166" t="e">
        <f>VULA_mērogošana!$AF$7*Datu_ievade!$E$155</f>
        <v>#DIV/0!</v>
      </c>
      <c r="AC256" s="166" t="e">
        <f>VULA_mērogošana!$AF$7*Datu_ievade!$E$155</f>
        <v>#DIV/0!</v>
      </c>
      <c r="AD256" s="166" t="e">
        <f>VULA_mērogošana!$AF$7*Datu_ievade!$E$155</f>
        <v>#DIV/0!</v>
      </c>
      <c r="AE256" s="166" t="e">
        <f>VULA_mērogošana!$AF$7*Datu_ievade!$E$155</f>
        <v>#DIV/0!</v>
      </c>
      <c r="AF256" s="166" t="e">
        <f>VULA_mērogošana!$AF$7*Datu_ievade!$E$155</f>
        <v>#DIV/0!</v>
      </c>
      <c r="AG256" s="166" t="e">
        <f>VULA_mērogošana!$AF$7*Datu_ievade!$E$155</f>
        <v>#DIV/0!</v>
      </c>
      <c r="AH256" s="166" t="e">
        <f>VULA_mērogošana!$AF$7*Datu_ievade!$E$155</f>
        <v>#DIV/0!</v>
      </c>
      <c r="AI256" s="166" t="e">
        <f>VULA_mērogošana!$AF$7*Datu_ievade!$E$155</f>
        <v>#DIV/0!</v>
      </c>
      <c r="AJ256" s="166" t="e">
        <f>VULA_mērogošana!$AF$7*Datu_ievade!$E$155</f>
        <v>#DIV/0!</v>
      </c>
      <c r="AK256" s="166" t="e">
        <f>VULA_mērogošana!$AF$7*Datu_ievade!$E$155</f>
        <v>#DIV/0!</v>
      </c>
      <c r="AL256" s="166" t="e">
        <f>VULA_mērogošana!$AF$7*Datu_ievade!$E$155</f>
        <v>#DIV/0!</v>
      </c>
      <c r="AM256" s="166" t="e">
        <f>VULA_mērogošana!$AF$7*Datu_ievade!$E$155</f>
        <v>#DIV/0!</v>
      </c>
      <c r="AN256" s="166" t="e">
        <f>VULA_mērogošana!$AF$7*Datu_ievade!$E$155</f>
        <v>#DIV/0!</v>
      </c>
      <c r="AO256" s="166" t="e">
        <f>VULA_mērogošana!$AF$7*Datu_ievade!$E$155</f>
        <v>#DIV/0!</v>
      </c>
      <c r="AP256" s="166" t="e">
        <f>VULA_mērogošana!$AF$7*Datu_ievade!$E$155</f>
        <v>#DIV/0!</v>
      </c>
      <c r="AQ256" s="166" t="e">
        <f>VULA_mērogošana!$AF$7*Datu_ievade!$E$155</f>
        <v>#DIV/0!</v>
      </c>
      <c r="AR256" s="166" t="e">
        <f>VULA_mērogošana!$AF$7*Datu_ievade!$E$155</f>
        <v>#DIV/0!</v>
      </c>
      <c r="AS256" s="166" t="e">
        <f>VULA_mērogošana!$AF$7*Datu_ievade!$E$155</f>
        <v>#DIV/0!</v>
      </c>
      <c r="AT256" s="166" t="e">
        <f>VULA_mērogošana!$AF$7*Datu_ievade!$E$155</f>
        <v>#DIV/0!</v>
      </c>
      <c r="AU256" s="166" t="e">
        <f>VULA_mērogošana!$AF$7*Datu_ievade!$E$155</f>
        <v>#DIV/0!</v>
      </c>
      <c r="AV256" s="166" t="e">
        <f>VULA_mērogošana!$AF$7*Datu_ievade!$E$155</f>
        <v>#DIV/0!</v>
      </c>
      <c r="AW256" s="166" t="e">
        <f>VULA_mērogošana!$AF$7*Datu_ievade!$E$155</f>
        <v>#DIV/0!</v>
      </c>
      <c r="AX256" s="166" t="e">
        <f>VULA_mērogošana!$AF$7*Datu_ievade!$E$155</f>
        <v>#DIV/0!</v>
      </c>
      <c r="AY256" s="166" t="e">
        <f>VULA_mērogošana!$AF$7*Datu_ievade!$E$155</f>
        <v>#DIV/0!</v>
      </c>
      <c r="AZ256" s="166" t="e">
        <f>VULA_mērogošana!$AF$7*Datu_ievade!$E$155</f>
        <v>#DIV/0!</v>
      </c>
      <c r="BA256" s="166" t="e">
        <f>VULA_mērogošana!$AF$7*Datu_ievade!$E$155</f>
        <v>#DIV/0!</v>
      </c>
      <c r="BB256" s="166" t="e">
        <f>VULA_mērogošana!$AF$7*Datu_ievade!$E$155</f>
        <v>#DIV/0!</v>
      </c>
      <c r="BC256" s="166" t="e">
        <f>VULA_mērogošana!$AF$7*Datu_ievade!$E$155</f>
        <v>#DIV/0!</v>
      </c>
      <c r="BD256" s="166" t="e">
        <f>VULA_mērogošana!$AF$7*Datu_ievade!$E$155</f>
        <v>#DIV/0!</v>
      </c>
      <c r="BE256" s="166" t="e">
        <f>VULA_mērogošana!$AF$7*Datu_ievade!$E$155</f>
        <v>#DIV/0!</v>
      </c>
      <c r="BF256" s="166" t="e">
        <f>VULA_mērogošana!$AF$7*Datu_ievade!$E$155</f>
        <v>#DIV/0!</v>
      </c>
    </row>
    <row r="257" spans="3:58" s="161" customFormat="1">
      <c r="D257" s="162"/>
      <c r="E257" s="161" t="s">
        <v>809</v>
      </c>
      <c r="F257" s="181" t="s">
        <v>1</v>
      </c>
      <c r="G257" s="162"/>
      <c r="H257" s="162"/>
      <c r="I257" s="166" t="e">
        <f>VULA_mērogošana!$AG$7*Datu_ievade!$E$158</f>
        <v>#DIV/0!</v>
      </c>
      <c r="J257" s="166" t="e">
        <f>VULA_mērogošana!$AG$7*Datu_ievade!$E$158</f>
        <v>#DIV/0!</v>
      </c>
      <c r="K257" s="166" t="e">
        <f>VULA_mērogošana!$AG$7*Datu_ievade!$E$158</f>
        <v>#DIV/0!</v>
      </c>
      <c r="L257" s="166" t="e">
        <f>VULA_mērogošana!$AG$7*Datu_ievade!$E$158</f>
        <v>#DIV/0!</v>
      </c>
      <c r="M257" s="166" t="e">
        <f>VULA_mērogošana!$AG$7*Datu_ievade!$E$158</f>
        <v>#DIV/0!</v>
      </c>
      <c r="N257" s="166" t="e">
        <f>VULA_mērogošana!$AG$7*Datu_ievade!$E$158</f>
        <v>#DIV/0!</v>
      </c>
      <c r="O257" s="166" t="e">
        <f>VULA_mērogošana!$AG$7*Datu_ievade!$E$158</f>
        <v>#DIV/0!</v>
      </c>
      <c r="P257" s="166" t="e">
        <f>VULA_mērogošana!$AG$7*Datu_ievade!$E$158</f>
        <v>#DIV/0!</v>
      </c>
      <c r="Q257" s="166" t="e">
        <f>VULA_mērogošana!$AG$7*Datu_ievade!$E$158</f>
        <v>#DIV/0!</v>
      </c>
      <c r="R257" s="166" t="e">
        <f>VULA_mērogošana!$AG$7*Datu_ievade!$E$158</f>
        <v>#DIV/0!</v>
      </c>
      <c r="S257" s="166" t="e">
        <f>VULA_mērogošana!$AG$7*Datu_ievade!$E$158</f>
        <v>#DIV/0!</v>
      </c>
      <c r="T257" s="166" t="e">
        <f>VULA_mērogošana!$AG$7*Datu_ievade!$E$158</f>
        <v>#DIV/0!</v>
      </c>
      <c r="U257" s="166" t="e">
        <f>VULA_mērogošana!$AG$7*Datu_ievade!$E$158</f>
        <v>#DIV/0!</v>
      </c>
      <c r="V257" s="166" t="e">
        <f>VULA_mērogošana!$AG$7*Datu_ievade!$E$158</f>
        <v>#DIV/0!</v>
      </c>
      <c r="W257" s="166" t="e">
        <f>VULA_mērogošana!$AG$7*Datu_ievade!$E$158</f>
        <v>#DIV/0!</v>
      </c>
      <c r="X257" s="166" t="e">
        <f>VULA_mērogošana!$AG$7*Datu_ievade!$E$158</f>
        <v>#DIV/0!</v>
      </c>
      <c r="Y257" s="166" t="e">
        <f>VULA_mērogošana!$AG$7*Datu_ievade!$E$158</f>
        <v>#DIV/0!</v>
      </c>
      <c r="Z257" s="166" t="e">
        <f>VULA_mērogošana!$AG$7*Datu_ievade!$E$158</f>
        <v>#DIV/0!</v>
      </c>
      <c r="AA257" s="166" t="e">
        <f>VULA_mērogošana!$AG$7*Datu_ievade!$E$158</f>
        <v>#DIV/0!</v>
      </c>
      <c r="AB257" s="166" t="e">
        <f>VULA_mērogošana!$AG$7*Datu_ievade!$E$158</f>
        <v>#DIV/0!</v>
      </c>
      <c r="AC257" s="166" t="e">
        <f>VULA_mērogošana!$AG$7*Datu_ievade!$E$158</f>
        <v>#DIV/0!</v>
      </c>
      <c r="AD257" s="166" t="e">
        <f>VULA_mērogošana!$AG$7*Datu_ievade!$E$158</f>
        <v>#DIV/0!</v>
      </c>
      <c r="AE257" s="166" t="e">
        <f>VULA_mērogošana!$AG$7*Datu_ievade!$E$158</f>
        <v>#DIV/0!</v>
      </c>
      <c r="AF257" s="166" t="e">
        <f>VULA_mērogošana!$AG$7*Datu_ievade!$E$158</f>
        <v>#DIV/0!</v>
      </c>
      <c r="AG257" s="166" t="e">
        <f>VULA_mērogošana!$AG$7*Datu_ievade!$E$158</f>
        <v>#DIV/0!</v>
      </c>
      <c r="AH257" s="166" t="e">
        <f>VULA_mērogošana!$AG$7*Datu_ievade!$E$158</f>
        <v>#DIV/0!</v>
      </c>
      <c r="AI257" s="166" t="e">
        <f>VULA_mērogošana!$AG$7*Datu_ievade!$E$158</f>
        <v>#DIV/0!</v>
      </c>
      <c r="AJ257" s="166" t="e">
        <f>VULA_mērogošana!$AG$7*Datu_ievade!$E$158</f>
        <v>#DIV/0!</v>
      </c>
      <c r="AK257" s="166" t="e">
        <f>VULA_mērogošana!$AG$7*Datu_ievade!$E$158</f>
        <v>#DIV/0!</v>
      </c>
      <c r="AL257" s="166" t="e">
        <f>VULA_mērogošana!$AG$7*Datu_ievade!$E$158</f>
        <v>#DIV/0!</v>
      </c>
      <c r="AM257" s="166" t="e">
        <f>VULA_mērogošana!$AG$7*Datu_ievade!$E$158</f>
        <v>#DIV/0!</v>
      </c>
      <c r="AN257" s="166" t="e">
        <f>VULA_mērogošana!$AG$7*Datu_ievade!$E$158</f>
        <v>#DIV/0!</v>
      </c>
      <c r="AO257" s="166" t="e">
        <f>VULA_mērogošana!$AG$7*Datu_ievade!$E$158</f>
        <v>#DIV/0!</v>
      </c>
      <c r="AP257" s="166" t="e">
        <f>VULA_mērogošana!$AG$7*Datu_ievade!$E$158</f>
        <v>#DIV/0!</v>
      </c>
      <c r="AQ257" s="166" t="e">
        <f>VULA_mērogošana!$AG$7*Datu_ievade!$E$158</f>
        <v>#DIV/0!</v>
      </c>
      <c r="AR257" s="166" t="e">
        <f>VULA_mērogošana!$AG$7*Datu_ievade!$E$158</f>
        <v>#DIV/0!</v>
      </c>
      <c r="AS257" s="166" t="e">
        <f>VULA_mērogošana!$AG$7*Datu_ievade!$E$158</f>
        <v>#DIV/0!</v>
      </c>
      <c r="AT257" s="166" t="e">
        <f>VULA_mērogošana!$AG$7*Datu_ievade!$E$158</f>
        <v>#DIV/0!</v>
      </c>
      <c r="AU257" s="166" t="e">
        <f>VULA_mērogošana!$AG$7*Datu_ievade!$E$158</f>
        <v>#DIV/0!</v>
      </c>
      <c r="AV257" s="166" t="e">
        <f>VULA_mērogošana!$AG$7*Datu_ievade!$E$158</f>
        <v>#DIV/0!</v>
      </c>
      <c r="AW257" s="166" t="e">
        <f>VULA_mērogošana!$AG$7*Datu_ievade!$E$158</f>
        <v>#DIV/0!</v>
      </c>
      <c r="AX257" s="166" t="e">
        <f>VULA_mērogošana!$AG$7*Datu_ievade!$E$158</f>
        <v>#DIV/0!</v>
      </c>
      <c r="AY257" s="166" t="e">
        <f>VULA_mērogošana!$AG$7*Datu_ievade!$E$158</f>
        <v>#DIV/0!</v>
      </c>
      <c r="AZ257" s="166" t="e">
        <f>VULA_mērogošana!$AG$7*Datu_ievade!$E$158</f>
        <v>#DIV/0!</v>
      </c>
      <c r="BA257" s="166" t="e">
        <f>VULA_mērogošana!$AG$7*Datu_ievade!$E$158</f>
        <v>#DIV/0!</v>
      </c>
      <c r="BB257" s="166" t="e">
        <f>VULA_mērogošana!$AG$7*Datu_ievade!$E$158</f>
        <v>#DIV/0!</v>
      </c>
      <c r="BC257" s="166" t="e">
        <f>VULA_mērogošana!$AG$7*Datu_ievade!$E$158</f>
        <v>#DIV/0!</v>
      </c>
      <c r="BD257" s="166" t="e">
        <f>VULA_mērogošana!$AG$7*Datu_ievade!$E$158</f>
        <v>#DIV/0!</v>
      </c>
      <c r="BE257" s="166" t="e">
        <f>VULA_mērogošana!$AG$7*Datu_ievade!$E$158</f>
        <v>#DIV/0!</v>
      </c>
      <c r="BF257" s="166" t="e">
        <f>VULA_mērogošana!$AG$7*Datu_ievade!$E$158</f>
        <v>#DIV/0!</v>
      </c>
    </row>
    <row r="258" spans="3:58" s="161" customFormat="1">
      <c r="D258" s="162"/>
      <c r="E258" s="161" t="s">
        <v>810</v>
      </c>
      <c r="F258" s="181" t="s">
        <v>1</v>
      </c>
      <c r="G258" s="162"/>
      <c r="H258" s="162"/>
      <c r="I258" s="166" t="e">
        <f>VULA_mērogošana!$AH$7*Datu_ievade!$E$161</f>
        <v>#DIV/0!</v>
      </c>
      <c r="J258" s="166" t="e">
        <f>VULA_mērogošana!$AH$7*Datu_ievade!$E$161</f>
        <v>#DIV/0!</v>
      </c>
      <c r="K258" s="166" t="e">
        <f>VULA_mērogošana!$AH$7*Datu_ievade!$E$161</f>
        <v>#DIV/0!</v>
      </c>
      <c r="L258" s="166" t="e">
        <f>VULA_mērogošana!$AH$7*Datu_ievade!$E$161</f>
        <v>#DIV/0!</v>
      </c>
      <c r="M258" s="166" t="e">
        <f>VULA_mērogošana!$AH$7*Datu_ievade!$E$161</f>
        <v>#DIV/0!</v>
      </c>
      <c r="N258" s="166" t="e">
        <f>VULA_mērogošana!$AH$7*Datu_ievade!$E$161</f>
        <v>#DIV/0!</v>
      </c>
      <c r="O258" s="166" t="e">
        <f>VULA_mērogošana!$AH$7*Datu_ievade!$E$161</f>
        <v>#DIV/0!</v>
      </c>
      <c r="P258" s="166" t="e">
        <f>VULA_mērogošana!$AH$7*Datu_ievade!$E$161</f>
        <v>#DIV/0!</v>
      </c>
      <c r="Q258" s="166" t="e">
        <f>VULA_mērogošana!$AH$7*Datu_ievade!$E$161</f>
        <v>#DIV/0!</v>
      </c>
      <c r="R258" s="166" t="e">
        <f>VULA_mērogošana!$AH$7*Datu_ievade!$E$161</f>
        <v>#DIV/0!</v>
      </c>
      <c r="S258" s="166" t="e">
        <f>VULA_mērogošana!$AH$7*Datu_ievade!$E$161</f>
        <v>#DIV/0!</v>
      </c>
      <c r="T258" s="166" t="e">
        <f>VULA_mērogošana!$AH$7*Datu_ievade!$E$161</f>
        <v>#DIV/0!</v>
      </c>
      <c r="U258" s="166" t="e">
        <f>VULA_mērogošana!$AH$7*Datu_ievade!$E$161</f>
        <v>#DIV/0!</v>
      </c>
      <c r="V258" s="166" t="e">
        <f>VULA_mērogošana!$AH$7*Datu_ievade!$E$161</f>
        <v>#DIV/0!</v>
      </c>
      <c r="W258" s="166" t="e">
        <f>VULA_mērogošana!$AH$7*Datu_ievade!$E$161</f>
        <v>#DIV/0!</v>
      </c>
      <c r="X258" s="166" t="e">
        <f>VULA_mērogošana!$AH$7*Datu_ievade!$E$161</f>
        <v>#DIV/0!</v>
      </c>
      <c r="Y258" s="166" t="e">
        <f>VULA_mērogošana!$AH$7*Datu_ievade!$E$161</f>
        <v>#DIV/0!</v>
      </c>
      <c r="Z258" s="166" t="e">
        <f>VULA_mērogošana!$AH$7*Datu_ievade!$E$161</f>
        <v>#DIV/0!</v>
      </c>
      <c r="AA258" s="166" t="e">
        <f>VULA_mērogošana!$AH$7*Datu_ievade!$E$161</f>
        <v>#DIV/0!</v>
      </c>
      <c r="AB258" s="166" t="e">
        <f>VULA_mērogošana!$AH$7*Datu_ievade!$E$161</f>
        <v>#DIV/0!</v>
      </c>
      <c r="AC258" s="166" t="e">
        <f>VULA_mērogošana!$AH$7*Datu_ievade!$E$161</f>
        <v>#DIV/0!</v>
      </c>
      <c r="AD258" s="166" t="e">
        <f>VULA_mērogošana!$AH$7*Datu_ievade!$E$161</f>
        <v>#DIV/0!</v>
      </c>
      <c r="AE258" s="166" t="e">
        <f>VULA_mērogošana!$AH$7*Datu_ievade!$E$161</f>
        <v>#DIV/0!</v>
      </c>
      <c r="AF258" s="166" t="e">
        <f>VULA_mērogošana!$AH$7*Datu_ievade!$E$161</f>
        <v>#DIV/0!</v>
      </c>
      <c r="AG258" s="166" t="e">
        <f>VULA_mērogošana!$AH$7*Datu_ievade!$E$161</f>
        <v>#DIV/0!</v>
      </c>
      <c r="AH258" s="166" t="e">
        <f>VULA_mērogošana!$AH$7*Datu_ievade!$E$161</f>
        <v>#DIV/0!</v>
      </c>
      <c r="AI258" s="166" t="e">
        <f>VULA_mērogošana!$AH$7*Datu_ievade!$E$161</f>
        <v>#DIV/0!</v>
      </c>
      <c r="AJ258" s="166" t="e">
        <f>VULA_mērogošana!$AH$7*Datu_ievade!$E$161</f>
        <v>#DIV/0!</v>
      </c>
      <c r="AK258" s="166" t="e">
        <f>VULA_mērogošana!$AH$7*Datu_ievade!$E$161</f>
        <v>#DIV/0!</v>
      </c>
      <c r="AL258" s="166" t="e">
        <f>VULA_mērogošana!$AH$7*Datu_ievade!$E$161</f>
        <v>#DIV/0!</v>
      </c>
      <c r="AM258" s="166" t="e">
        <f>VULA_mērogošana!$AH$7*Datu_ievade!$E$161</f>
        <v>#DIV/0!</v>
      </c>
      <c r="AN258" s="166" t="e">
        <f>VULA_mērogošana!$AH$7*Datu_ievade!$E$161</f>
        <v>#DIV/0!</v>
      </c>
      <c r="AO258" s="166" t="e">
        <f>VULA_mērogošana!$AH$7*Datu_ievade!$E$161</f>
        <v>#DIV/0!</v>
      </c>
      <c r="AP258" s="166" t="e">
        <f>VULA_mērogošana!$AH$7*Datu_ievade!$E$161</f>
        <v>#DIV/0!</v>
      </c>
      <c r="AQ258" s="166" t="e">
        <f>VULA_mērogošana!$AH$7*Datu_ievade!$E$161</f>
        <v>#DIV/0!</v>
      </c>
      <c r="AR258" s="166" t="e">
        <f>VULA_mērogošana!$AH$7*Datu_ievade!$E$161</f>
        <v>#DIV/0!</v>
      </c>
      <c r="AS258" s="166" t="e">
        <f>VULA_mērogošana!$AH$7*Datu_ievade!$E$161</f>
        <v>#DIV/0!</v>
      </c>
      <c r="AT258" s="166" t="e">
        <f>VULA_mērogošana!$AH$7*Datu_ievade!$E$161</f>
        <v>#DIV/0!</v>
      </c>
      <c r="AU258" s="166" t="e">
        <f>VULA_mērogošana!$AH$7*Datu_ievade!$E$161</f>
        <v>#DIV/0!</v>
      </c>
      <c r="AV258" s="166" t="e">
        <f>VULA_mērogošana!$AH$7*Datu_ievade!$E$161</f>
        <v>#DIV/0!</v>
      </c>
      <c r="AW258" s="166" t="e">
        <f>VULA_mērogošana!$AH$7*Datu_ievade!$E$161</f>
        <v>#DIV/0!</v>
      </c>
      <c r="AX258" s="166" t="e">
        <f>VULA_mērogošana!$AH$7*Datu_ievade!$E$161</f>
        <v>#DIV/0!</v>
      </c>
      <c r="AY258" s="166" t="e">
        <f>VULA_mērogošana!$AH$7*Datu_ievade!$E$161</f>
        <v>#DIV/0!</v>
      </c>
      <c r="AZ258" s="166" t="e">
        <f>VULA_mērogošana!$AH$7*Datu_ievade!$E$161</f>
        <v>#DIV/0!</v>
      </c>
      <c r="BA258" s="166" t="e">
        <f>VULA_mērogošana!$AH$7*Datu_ievade!$E$161</f>
        <v>#DIV/0!</v>
      </c>
      <c r="BB258" s="166" t="e">
        <f>VULA_mērogošana!$AH$7*Datu_ievade!$E$161</f>
        <v>#DIV/0!</v>
      </c>
      <c r="BC258" s="166" t="e">
        <f>VULA_mērogošana!$AH$7*Datu_ievade!$E$161</f>
        <v>#DIV/0!</v>
      </c>
      <c r="BD258" s="166" t="e">
        <f>VULA_mērogošana!$AH$7*Datu_ievade!$E$161</f>
        <v>#DIV/0!</v>
      </c>
      <c r="BE258" s="166" t="e">
        <f>VULA_mērogošana!$AH$7*Datu_ievade!$E$161</f>
        <v>#DIV/0!</v>
      </c>
      <c r="BF258" s="166" t="e">
        <f>VULA_mērogošana!$AH$7*Datu_ievade!$E$161</f>
        <v>#DIV/0!</v>
      </c>
    </row>
    <row r="259" spans="3:58" s="161" customFormat="1">
      <c r="D259" s="162"/>
      <c r="E259" s="161" t="s">
        <v>811</v>
      </c>
      <c r="F259" s="181" t="s">
        <v>1</v>
      </c>
      <c r="G259" s="162"/>
      <c r="H259" s="162"/>
      <c r="I259" s="166" t="e">
        <f>VULA_mērogošana!$AI$7*Datu_ievade!$E$164</f>
        <v>#DIV/0!</v>
      </c>
      <c r="J259" s="166" t="e">
        <f>VULA_mērogošana!$AI$7*Datu_ievade!$E$164</f>
        <v>#DIV/0!</v>
      </c>
      <c r="K259" s="166" t="e">
        <f>VULA_mērogošana!$AI$7*Datu_ievade!$E$164</f>
        <v>#DIV/0!</v>
      </c>
      <c r="L259" s="166" t="e">
        <f>VULA_mērogošana!$AI$7*Datu_ievade!$E$164</f>
        <v>#DIV/0!</v>
      </c>
      <c r="M259" s="166" t="e">
        <f>VULA_mērogošana!$AI$7*Datu_ievade!$E$164</f>
        <v>#DIV/0!</v>
      </c>
      <c r="N259" s="166" t="e">
        <f>VULA_mērogošana!$AI$7*Datu_ievade!$E$164</f>
        <v>#DIV/0!</v>
      </c>
      <c r="O259" s="166" t="e">
        <f>VULA_mērogošana!$AI$7*Datu_ievade!$E$164</f>
        <v>#DIV/0!</v>
      </c>
      <c r="P259" s="166" t="e">
        <f>VULA_mērogošana!$AI$7*Datu_ievade!$E$164</f>
        <v>#DIV/0!</v>
      </c>
      <c r="Q259" s="166" t="e">
        <f>VULA_mērogošana!$AI$7*Datu_ievade!$E$164</f>
        <v>#DIV/0!</v>
      </c>
      <c r="R259" s="166" t="e">
        <f>VULA_mērogošana!$AI$7*Datu_ievade!$E$164</f>
        <v>#DIV/0!</v>
      </c>
      <c r="S259" s="166" t="e">
        <f>VULA_mērogošana!$AI$7*Datu_ievade!$E$164</f>
        <v>#DIV/0!</v>
      </c>
      <c r="T259" s="166" t="e">
        <f>VULA_mērogošana!$AI$7*Datu_ievade!$E$164</f>
        <v>#DIV/0!</v>
      </c>
      <c r="U259" s="166" t="e">
        <f>VULA_mērogošana!$AI$7*Datu_ievade!$E$164</f>
        <v>#DIV/0!</v>
      </c>
      <c r="V259" s="166" t="e">
        <f>VULA_mērogošana!$AI$7*Datu_ievade!$E$164</f>
        <v>#DIV/0!</v>
      </c>
      <c r="W259" s="166" t="e">
        <f>VULA_mērogošana!$AI$7*Datu_ievade!$E$164</f>
        <v>#DIV/0!</v>
      </c>
      <c r="X259" s="166" t="e">
        <f>VULA_mērogošana!$AI$7*Datu_ievade!$E$164</f>
        <v>#DIV/0!</v>
      </c>
      <c r="Y259" s="166" t="e">
        <f>VULA_mērogošana!$AI$7*Datu_ievade!$E$164</f>
        <v>#DIV/0!</v>
      </c>
      <c r="Z259" s="166" t="e">
        <f>VULA_mērogošana!$AI$7*Datu_ievade!$E$164</f>
        <v>#DIV/0!</v>
      </c>
      <c r="AA259" s="166" t="e">
        <f>VULA_mērogošana!$AI$7*Datu_ievade!$E$164</f>
        <v>#DIV/0!</v>
      </c>
      <c r="AB259" s="166" t="e">
        <f>VULA_mērogošana!$AI$7*Datu_ievade!$E$164</f>
        <v>#DIV/0!</v>
      </c>
      <c r="AC259" s="166" t="e">
        <f>VULA_mērogošana!$AI$7*Datu_ievade!$E$164</f>
        <v>#DIV/0!</v>
      </c>
      <c r="AD259" s="166" t="e">
        <f>VULA_mērogošana!$AI$7*Datu_ievade!$E$164</f>
        <v>#DIV/0!</v>
      </c>
      <c r="AE259" s="166" t="e">
        <f>VULA_mērogošana!$AI$7*Datu_ievade!$E$164</f>
        <v>#DIV/0!</v>
      </c>
      <c r="AF259" s="166" t="e">
        <f>VULA_mērogošana!$AI$7*Datu_ievade!$E$164</f>
        <v>#DIV/0!</v>
      </c>
      <c r="AG259" s="166" t="e">
        <f>VULA_mērogošana!$AI$7*Datu_ievade!$E$164</f>
        <v>#DIV/0!</v>
      </c>
      <c r="AH259" s="166" t="e">
        <f>VULA_mērogošana!$AI$7*Datu_ievade!$E$164</f>
        <v>#DIV/0!</v>
      </c>
      <c r="AI259" s="166" t="e">
        <f>VULA_mērogošana!$AI$7*Datu_ievade!$E$164</f>
        <v>#DIV/0!</v>
      </c>
      <c r="AJ259" s="166" t="e">
        <f>VULA_mērogošana!$AI$7*Datu_ievade!$E$164</f>
        <v>#DIV/0!</v>
      </c>
      <c r="AK259" s="166" t="e">
        <f>VULA_mērogošana!$AI$7*Datu_ievade!$E$164</f>
        <v>#DIV/0!</v>
      </c>
      <c r="AL259" s="166" t="e">
        <f>VULA_mērogošana!$AI$7*Datu_ievade!$E$164</f>
        <v>#DIV/0!</v>
      </c>
      <c r="AM259" s="166" t="e">
        <f>VULA_mērogošana!$AI$7*Datu_ievade!$E$164</f>
        <v>#DIV/0!</v>
      </c>
      <c r="AN259" s="166" t="e">
        <f>VULA_mērogošana!$AI$7*Datu_ievade!$E$164</f>
        <v>#DIV/0!</v>
      </c>
      <c r="AO259" s="166" t="e">
        <f>VULA_mērogošana!$AI$7*Datu_ievade!$E$164</f>
        <v>#DIV/0!</v>
      </c>
      <c r="AP259" s="166" t="e">
        <f>VULA_mērogošana!$AI$7*Datu_ievade!$E$164</f>
        <v>#DIV/0!</v>
      </c>
      <c r="AQ259" s="166" t="e">
        <f>VULA_mērogošana!$AI$7*Datu_ievade!$E$164</f>
        <v>#DIV/0!</v>
      </c>
      <c r="AR259" s="166" t="e">
        <f>VULA_mērogošana!$AI$7*Datu_ievade!$E$164</f>
        <v>#DIV/0!</v>
      </c>
      <c r="AS259" s="166" t="e">
        <f>VULA_mērogošana!$AI$7*Datu_ievade!$E$164</f>
        <v>#DIV/0!</v>
      </c>
      <c r="AT259" s="166" t="e">
        <f>VULA_mērogošana!$AI$7*Datu_ievade!$E$164</f>
        <v>#DIV/0!</v>
      </c>
      <c r="AU259" s="166" t="e">
        <f>VULA_mērogošana!$AI$7*Datu_ievade!$E$164</f>
        <v>#DIV/0!</v>
      </c>
      <c r="AV259" s="166" t="e">
        <f>VULA_mērogošana!$AI$7*Datu_ievade!$E$164</f>
        <v>#DIV/0!</v>
      </c>
      <c r="AW259" s="166" t="e">
        <f>VULA_mērogošana!$AI$7*Datu_ievade!$E$164</f>
        <v>#DIV/0!</v>
      </c>
      <c r="AX259" s="166" t="e">
        <f>VULA_mērogošana!$AI$7*Datu_ievade!$E$164</f>
        <v>#DIV/0!</v>
      </c>
      <c r="AY259" s="166" t="e">
        <f>VULA_mērogošana!$AI$7*Datu_ievade!$E$164</f>
        <v>#DIV/0!</v>
      </c>
      <c r="AZ259" s="166" t="e">
        <f>VULA_mērogošana!$AI$7*Datu_ievade!$E$164</f>
        <v>#DIV/0!</v>
      </c>
      <c r="BA259" s="166" t="e">
        <f>VULA_mērogošana!$AI$7*Datu_ievade!$E$164</f>
        <v>#DIV/0!</v>
      </c>
      <c r="BB259" s="166" t="e">
        <f>VULA_mērogošana!$AI$7*Datu_ievade!$E$164</f>
        <v>#DIV/0!</v>
      </c>
      <c r="BC259" s="166" t="e">
        <f>VULA_mērogošana!$AI$7*Datu_ievade!$E$164</f>
        <v>#DIV/0!</v>
      </c>
      <c r="BD259" s="166" t="e">
        <f>VULA_mērogošana!$AI$7*Datu_ievade!$E$164</f>
        <v>#DIV/0!</v>
      </c>
      <c r="BE259" s="166" t="e">
        <f>VULA_mērogošana!$AI$7*Datu_ievade!$E$164</f>
        <v>#DIV/0!</v>
      </c>
      <c r="BF259" s="166" t="e">
        <f>VULA_mērogošana!$AI$7*Datu_ievade!$E$164</f>
        <v>#DIV/0!</v>
      </c>
    </row>
    <row r="260" spans="3:58" s="161" customFormat="1">
      <c r="D260" s="162"/>
      <c r="E260" s="161" t="s">
        <v>1037</v>
      </c>
      <c r="F260" s="181" t="s">
        <v>1</v>
      </c>
      <c r="G260" s="162"/>
      <c r="H260" s="162"/>
      <c r="I260" s="166" t="e">
        <f>SUM(I254:I259)</f>
        <v>#DIV/0!</v>
      </c>
      <c r="J260" s="230" t="e">
        <f t="shared" ref="J260:BF260" si="548">SUM(J254:J259)</f>
        <v>#DIV/0!</v>
      </c>
      <c r="K260" s="230" t="e">
        <f t="shared" si="548"/>
        <v>#DIV/0!</v>
      </c>
      <c r="L260" s="230" t="e">
        <f t="shared" si="548"/>
        <v>#DIV/0!</v>
      </c>
      <c r="M260" s="230" t="e">
        <f t="shared" si="548"/>
        <v>#DIV/0!</v>
      </c>
      <c r="N260" s="230" t="e">
        <f t="shared" si="548"/>
        <v>#DIV/0!</v>
      </c>
      <c r="O260" s="230" t="e">
        <f t="shared" si="548"/>
        <v>#DIV/0!</v>
      </c>
      <c r="P260" s="230" t="e">
        <f t="shared" si="548"/>
        <v>#DIV/0!</v>
      </c>
      <c r="Q260" s="230" t="e">
        <f t="shared" si="548"/>
        <v>#DIV/0!</v>
      </c>
      <c r="R260" s="230" t="e">
        <f t="shared" si="548"/>
        <v>#DIV/0!</v>
      </c>
      <c r="S260" s="230" t="e">
        <f t="shared" si="548"/>
        <v>#DIV/0!</v>
      </c>
      <c r="T260" s="230" t="e">
        <f t="shared" si="548"/>
        <v>#DIV/0!</v>
      </c>
      <c r="U260" s="230" t="e">
        <f t="shared" si="548"/>
        <v>#DIV/0!</v>
      </c>
      <c r="V260" s="230" t="e">
        <f t="shared" si="548"/>
        <v>#DIV/0!</v>
      </c>
      <c r="W260" s="230" t="e">
        <f t="shared" si="548"/>
        <v>#DIV/0!</v>
      </c>
      <c r="X260" s="230" t="e">
        <f t="shared" si="548"/>
        <v>#DIV/0!</v>
      </c>
      <c r="Y260" s="230" t="e">
        <f t="shared" si="548"/>
        <v>#DIV/0!</v>
      </c>
      <c r="Z260" s="230" t="e">
        <f t="shared" si="548"/>
        <v>#DIV/0!</v>
      </c>
      <c r="AA260" s="230" t="e">
        <f t="shared" si="548"/>
        <v>#DIV/0!</v>
      </c>
      <c r="AB260" s="230" t="e">
        <f t="shared" si="548"/>
        <v>#DIV/0!</v>
      </c>
      <c r="AC260" s="230" t="e">
        <f t="shared" si="548"/>
        <v>#DIV/0!</v>
      </c>
      <c r="AD260" s="230" t="e">
        <f t="shared" si="548"/>
        <v>#DIV/0!</v>
      </c>
      <c r="AE260" s="230" t="e">
        <f t="shared" si="548"/>
        <v>#DIV/0!</v>
      </c>
      <c r="AF260" s="230" t="e">
        <f t="shared" si="548"/>
        <v>#DIV/0!</v>
      </c>
      <c r="AG260" s="230" t="e">
        <f t="shared" si="548"/>
        <v>#DIV/0!</v>
      </c>
      <c r="AH260" s="230" t="e">
        <f t="shared" si="548"/>
        <v>#DIV/0!</v>
      </c>
      <c r="AI260" s="230" t="e">
        <f t="shared" si="548"/>
        <v>#DIV/0!</v>
      </c>
      <c r="AJ260" s="230" t="e">
        <f t="shared" si="548"/>
        <v>#DIV/0!</v>
      </c>
      <c r="AK260" s="230" t="e">
        <f t="shared" si="548"/>
        <v>#DIV/0!</v>
      </c>
      <c r="AL260" s="230" t="e">
        <f t="shared" si="548"/>
        <v>#DIV/0!</v>
      </c>
      <c r="AM260" s="230" t="e">
        <f t="shared" si="548"/>
        <v>#DIV/0!</v>
      </c>
      <c r="AN260" s="230" t="e">
        <f t="shared" si="548"/>
        <v>#DIV/0!</v>
      </c>
      <c r="AO260" s="230" t="e">
        <f t="shared" si="548"/>
        <v>#DIV/0!</v>
      </c>
      <c r="AP260" s="230" t="e">
        <f t="shared" si="548"/>
        <v>#DIV/0!</v>
      </c>
      <c r="AQ260" s="230" t="e">
        <f t="shared" si="548"/>
        <v>#DIV/0!</v>
      </c>
      <c r="AR260" s="230" t="e">
        <f t="shared" si="548"/>
        <v>#DIV/0!</v>
      </c>
      <c r="AS260" s="230" t="e">
        <f t="shared" si="548"/>
        <v>#DIV/0!</v>
      </c>
      <c r="AT260" s="230" t="e">
        <f t="shared" si="548"/>
        <v>#DIV/0!</v>
      </c>
      <c r="AU260" s="230" t="e">
        <f t="shared" si="548"/>
        <v>#DIV/0!</v>
      </c>
      <c r="AV260" s="230" t="e">
        <f t="shared" si="548"/>
        <v>#DIV/0!</v>
      </c>
      <c r="AW260" s="230" t="e">
        <f t="shared" si="548"/>
        <v>#DIV/0!</v>
      </c>
      <c r="AX260" s="230" t="e">
        <f t="shared" si="548"/>
        <v>#DIV/0!</v>
      </c>
      <c r="AY260" s="230" t="e">
        <f t="shared" si="548"/>
        <v>#DIV/0!</v>
      </c>
      <c r="AZ260" s="230" t="e">
        <f t="shared" si="548"/>
        <v>#DIV/0!</v>
      </c>
      <c r="BA260" s="230" t="e">
        <f t="shared" si="548"/>
        <v>#DIV/0!</v>
      </c>
      <c r="BB260" s="230" t="e">
        <f t="shared" si="548"/>
        <v>#DIV/0!</v>
      </c>
      <c r="BC260" s="230" t="e">
        <f t="shared" si="548"/>
        <v>#DIV/0!</v>
      </c>
      <c r="BD260" s="230" t="e">
        <f t="shared" si="548"/>
        <v>#DIV/0!</v>
      </c>
      <c r="BE260" s="230" t="e">
        <f t="shared" si="548"/>
        <v>#DIV/0!</v>
      </c>
      <c r="BF260" s="230" t="e">
        <f t="shared" si="548"/>
        <v>#DIV/0!</v>
      </c>
    </row>
    <row r="261" spans="3:58" s="161" customFormat="1">
      <c r="D261" s="162"/>
      <c r="E261" s="240" t="s">
        <v>886</v>
      </c>
      <c r="F261" s="245"/>
      <c r="G261" s="240"/>
      <c r="H261" s="240"/>
      <c r="I261" s="180">
        <f>IFERROR((I$9)/(1-(1/(1+I$9)^Datu_ievade!$E$262)),0)</f>
        <v>0</v>
      </c>
      <c r="J261" s="180">
        <f>IFERROR((J$9)/(1-(1/(1+J$9)^Datu_ievade!$E$262)),0)</f>
        <v>0</v>
      </c>
      <c r="K261" s="180">
        <f>IFERROR((K$9)/(1-(1/(1+K$9)^Datu_ievade!$E$262)),0)</f>
        <v>0</v>
      </c>
      <c r="L261" s="180">
        <f>IFERROR((L$9)/(1-(1/(1+L$9)^Datu_ievade!$E$262)),0)</f>
        <v>0</v>
      </c>
      <c r="M261" s="180">
        <f>IFERROR((M$9)/(1-(1/(1+M$9)^Datu_ievade!$E$262)),0)</f>
        <v>0</v>
      </c>
      <c r="N261" s="180">
        <f>IFERROR((N$9)/(1-(1/(1+N$9)^Datu_ievade!$E$262)),0)</f>
        <v>0</v>
      </c>
      <c r="O261" s="180">
        <f>IFERROR((O$9)/(1-(1/(1+O$9)^Datu_ievade!$E$262)),0)</f>
        <v>0</v>
      </c>
      <c r="P261" s="180">
        <f>IFERROR((P$9)/(1-(1/(1+P$9)^Datu_ievade!$E$262)),0)</f>
        <v>0</v>
      </c>
      <c r="Q261" s="180">
        <f>IFERROR((Q$9)/(1-(1/(1+Q$9)^Datu_ievade!$E$262)),0)</f>
        <v>0</v>
      </c>
      <c r="R261" s="180">
        <f>IFERROR((R$9)/(1-(1/(1+R$9)^Datu_ievade!$E$262)),0)</f>
        <v>0</v>
      </c>
      <c r="S261" s="180">
        <f>IFERROR((S$9)/(1-(1/(1+S$9)^Datu_ievade!$E$262)),0)</f>
        <v>0</v>
      </c>
      <c r="T261" s="180">
        <f>IFERROR((T$9)/(1-(1/(1+T$9)^Datu_ievade!$E$262)),0)</f>
        <v>0</v>
      </c>
      <c r="U261" s="180">
        <f>IFERROR((U$9)/(1-(1/(1+U$9)^Datu_ievade!$E$262)),0)</f>
        <v>0</v>
      </c>
      <c r="V261" s="180">
        <f>IFERROR((V$9)/(1-(1/(1+V$9)^Datu_ievade!$E$262)),0)</f>
        <v>0</v>
      </c>
      <c r="W261" s="180">
        <f>IFERROR((W$9)/(1-(1/(1+W$9)^Datu_ievade!$E$262)),0)</f>
        <v>0</v>
      </c>
      <c r="X261" s="180">
        <f>IFERROR((X$9)/(1-(1/(1+X$9)^Datu_ievade!$E$262)),0)</f>
        <v>0</v>
      </c>
      <c r="Y261" s="180">
        <f>IFERROR((Y$9)/(1-(1/(1+Y$9)^Datu_ievade!$E$262)),0)</f>
        <v>0</v>
      </c>
      <c r="Z261" s="180">
        <f>IFERROR((Z$9)/(1-(1/(1+Z$9)^Datu_ievade!$E$262)),0)</f>
        <v>0</v>
      </c>
      <c r="AA261" s="180">
        <f>IFERROR((AA$9)/(1-(1/(1+AA$9)^Datu_ievade!$E$262)),0)</f>
        <v>0</v>
      </c>
      <c r="AB261" s="180">
        <f>IFERROR((AB$9)/(1-(1/(1+AB$9)^Datu_ievade!$E$262)),0)</f>
        <v>0</v>
      </c>
      <c r="AC261" s="180">
        <f>IFERROR((AC$9)/(1-(1/(1+AC$9)^Datu_ievade!$E$262)),0)</f>
        <v>0</v>
      </c>
      <c r="AD261" s="180">
        <f>IFERROR((AD$9)/(1-(1/(1+AD$9)^Datu_ievade!$E$262)),0)</f>
        <v>0</v>
      </c>
      <c r="AE261" s="180">
        <f>IFERROR((AE$9)/(1-(1/(1+AE$9)^Datu_ievade!$E$262)),0)</f>
        <v>0</v>
      </c>
      <c r="AF261" s="180">
        <f>IFERROR((AF$9)/(1-(1/(1+AF$9)^Datu_ievade!$E$262)),0)</f>
        <v>0</v>
      </c>
      <c r="AG261" s="180">
        <f>IFERROR((AG$9)/(1-(1/(1+AG$9)^Datu_ievade!$E$262)),0)</f>
        <v>0</v>
      </c>
      <c r="AH261" s="180">
        <f>IFERROR((AH$9)/(1-(1/(1+AH$9)^Datu_ievade!$E$262)),0)</f>
        <v>0</v>
      </c>
      <c r="AI261" s="180">
        <f>IFERROR((AI$9)/(1-(1/(1+AI$9)^Datu_ievade!$E$262)),0)</f>
        <v>0</v>
      </c>
      <c r="AJ261" s="180">
        <f>IFERROR((AJ$9)/(1-(1/(1+AJ$9)^Datu_ievade!$E$262)),0)</f>
        <v>0</v>
      </c>
      <c r="AK261" s="180">
        <f>IFERROR((AK$9)/(1-(1/(1+AK$9)^Datu_ievade!$E$262)),0)</f>
        <v>0</v>
      </c>
      <c r="AL261" s="180">
        <f>IFERROR((AL$9)/(1-(1/(1+AL$9)^Datu_ievade!$E$262)),0)</f>
        <v>0</v>
      </c>
      <c r="AM261" s="180">
        <f>IFERROR((AM$9)/(1-(1/(1+AM$9)^Datu_ievade!$E$262)),0)</f>
        <v>0</v>
      </c>
      <c r="AN261" s="180">
        <f>IFERROR((AN$9)/(1-(1/(1+AN$9)^Datu_ievade!$E$262)),0)</f>
        <v>0</v>
      </c>
      <c r="AO261" s="180">
        <f>IFERROR((AO$9)/(1-(1/(1+AO$9)^Datu_ievade!$E$262)),0)</f>
        <v>0</v>
      </c>
      <c r="AP261" s="180">
        <f>IFERROR((AP$9)/(1-(1/(1+AP$9)^Datu_ievade!$E$262)),0)</f>
        <v>0</v>
      </c>
      <c r="AQ261" s="180">
        <f>IFERROR((AQ$9)/(1-(1/(1+AQ$9)^Datu_ievade!$E$262)),0)</f>
        <v>0</v>
      </c>
      <c r="AR261" s="180">
        <f>IFERROR((AR$9)/(1-(1/(1+AR$9)^Datu_ievade!$E$262)),0)</f>
        <v>0</v>
      </c>
      <c r="AS261" s="180">
        <f>IFERROR((AS$9)/(1-(1/(1+AS$9)^Datu_ievade!$E$262)),0)</f>
        <v>0</v>
      </c>
      <c r="AT261" s="180">
        <f>IFERROR((AT$9)/(1-(1/(1+AT$9)^Datu_ievade!$E$262)),0)</f>
        <v>0</v>
      </c>
      <c r="AU261" s="180">
        <f>IFERROR((AU$9)/(1-(1/(1+AU$9)^Datu_ievade!$E$262)),0)</f>
        <v>0</v>
      </c>
      <c r="AV261" s="180">
        <f>IFERROR((AV$9)/(1-(1/(1+AV$9)^Datu_ievade!$E$262)),0)</f>
        <v>0</v>
      </c>
      <c r="AW261" s="180">
        <f>IFERROR((AW$9)/(1-(1/(1+AW$9)^Datu_ievade!$E$262)),0)</f>
        <v>0</v>
      </c>
      <c r="AX261" s="180">
        <f>IFERROR((AX$9)/(1-(1/(1+AX$9)^Datu_ievade!$E$262)),0)</f>
        <v>0</v>
      </c>
      <c r="AY261" s="180">
        <f>IFERROR((AY$9)/(1-(1/(1+AY$9)^Datu_ievade!$E$262)),0)</f>
        <v>0</v>
      </c>
      <c r="AZ261" s="180">
        <f>IFERROR((AZ$9)/(1-(1/(1+AZ$9)^Datu_ievade!$E$262)),0)</f>
        <v>0</v>
      </c>
      <c r="BA261" s="180">
        <f>IFERROR((BA$9)/(1-(1/(1+BA$9)^Datu_ievade!$E$262)),0)</f>
        <v>0</v>
      </c>
      <c r="BB261" s="180">
        <f>IFERROR((BB$9)/(1-(1/(1+BB$9)^Datu_ievade!$E$262)),0)</f>
        <v>0</v>
      </c>
      <c r="BC261" s="180">
        <f>IFERROR((BC$9)/(1-(1/(1+BC$9)^Datu_ievade!$E$262)),0)</f>
        <v>0</v>
      </c>
      <c r="BD261" s="180">
        <f>IFERROR((BD$9)/(1-(1/(1+BD$9)^Datu_ievade!$E$262)),0)</f>
        <v>0</v>
      </c>
      <c r="BE261" s="180">
        <f>IFERROR((BE$9)/(1-(1/(1+BE$9)^Datu_ievade!$E$262)),0)</f>
        <v>0</v>
      </c>
      <c r="BF261" s="180">
        <f>IFERROR((BF$9)/(1-(1/(1+BF$9)^Datu_ievade!$E$262)),0)</f>
        <v>0</v>
      </c>
    </row>
    <row r="262" spans="3:58" s="161" customFormat="1">
      <c r="D262" s="162"/>
      <c r="E262" s="161" t="s">
        <v>1038</v>
      </c>
      <c r="F262" s="181" t="s">
        <v>1</v>
      </c>
      <c r="G262" s="162"/>
      <c r="H262" s="162"/>
      <c r="I262" s="166" t="e">
        <f>I261*I260</f>
        <v>#DIV/0!</v>
      </c>
      <c r="J262" s="166" t="e">
        <f t="shared" ref="J262:BF262" si="549">J261*J260</f>
        <v>#DIV/0!</v>
      </c>
      <c r="K262" s="166" t="e">
        <f t="shared" si="549"/>
        <v>#DIV/0!</v>
      </c>
      <c r="L262" s="166" t="e">
        <f t="shared" si="549"/>
        <v>#DIV/0!</v>
      </c>
      <c r="M262" s="166" t="e">
        <f t="shared" si="549"/>
        <v>#DIV/0!</v>
      </c>
      <c r="N262" s="166" t="e">
        <f t="shared" si="549"/>
        <v>#DIV/0!</v>
      </c>
      <c r="O262" s="166" t="e">
        <f t="shared" si="549"/>
        <v>#DIV/0!</v>
      </c>
      <c r="P262" s="166" t="e">
        <f t="shared" si="549"/>
        <v>#DIV/0!</v>
      </c>
      <c r="Q262" s="166" t="e">
        <f t="shared" si="549"/>
        <v>#DIV/0!</v>
      </c>
      <c r="R262" s="166" t="e">
        <f t="shared" si="549"/>
        <v>#DIV/0!</v>
      </c>
      <c r="S262" s="166" t="e">
        <f t="shared" si="549"/>
        <v>#DIV/0!</v>
      </c>
      <c r="T262" s="166" t="e">
        <f t="shared" si="549"/>
        <v>#DIV/0!</v>
      </c>
      <c r="U262" s="166" t="e">
        <f t="shared" si="549"/>
        <v>#DIV/0!</v>
      </c>
      <c r="V262" s="166" t="e">
        <f t="shared" si="549"/>
        <v>#DIV/0!</v>
      </c>
      <c r="W262" s="166" t="e">
        <f t="shared" si="549"/>
        <v>#DIV/0!</v>
      </c>
      <c r="X262" s="166" t="e">
        <f t="shared" si="549"/>
        <v>#DIV/0!</v>
      </c>
      <c r="Y262" s="166" t="e">
        <f t="shared" si="549"/>
        <v>#DIV/0!</v>
      </c>
      <c r="Z262" s="166" t="e">
        <f t="shared" si="549"/>
        <v>#DIV/0!</v>
      </c>
      <c r="AA262" s="166" t="e">
        <f t="shared" si="549"/>
        <v>#DIV/0!</v>
      </c>
      <c r="AB262" s="166" t="e">
        <f t="shared" si="549"/>
        <v>#DIV/0!</v>
      </c>
      <c r="AC262" s="166" t="e">
        <f t="shared" si="549"/>
        <v>#DIV/0!</v>
      </c>
      <c r="AD262" s="166" t="e">
        <f t="shared" si="549"/>
        <v>#DIV/0!</v>
      </c>
      <c r="AE262" s="166" t="e">
        <f t="shared" si="549"/>
        <v>#DIV/0!</v>
      </c>
      <c r="AF262" s="166" t="e">
        <f t="shared" si="549"/>
        <v>#DIV/0!</v>
      </c>
      <c r="AG262" s="166" t="e">
        <f t="shared" si="549"/>
        <v>#DIV/0!</v>
      </c>
      <c r="AH262" s="166" t="e">
        <f t="shared" si="549"/>
        <v>#DIV/0!</v>
      </c>
      <c r="AI262" s="166" t="e">
        <f t="shared" si="549"/>
        <v>#DIV/0!</v>
      </c>
      <c r="AJ262" s="166" t="e">
        <f t="shared" si="549"/>
        <v>#DIV/0!</v>
      </c>
      <c r="AK262" s="166" t="e">
        <f t="shared" si="549"/>
        <v>#DIV/0!</v>
      </c>
      <c r="AL262" s="166" t="e">
        <f t="shared" si="549"/>
        <v>#DIV/0!</v>
      </c>
      <c r="AM262" s="166" t="e">
        <f t="shared" si="549"/>
        <v>#DIV/0!</v>
      </c>
      <c r="AN262" s="166" t="e">
        <f t="shared" si="549"/>
        <v>#DIV/0!</v>
      </c>
      <c r="AO262" s="166" t="e">
        <f t="shared" si="549"/>
        <v>#DIV/0!</v>
      </c>
      <c r="AP262" s="166" t="e">
        <f t="shared" si="549"/>
        <v>#DIV/0!</v>
      </c>
      <c r="AQ262" s="166" t="e">
        <f t="shared" si="549"/>
        <v>#DIV/0!</v>
      </c>
      <c r="AR262" s="166" t="e">
        <f t="shared" si="549"/>
        <v>#DIV/0!</v>
      </c>
      <c r="AS262" s="166" t="e">
        <f t="shared" si="549"/>
        <v>#DIV/0!</v>
      </c>
      <c r="AT262" s="166" t="e">
        <f t="shared" si="549"/>
        <v>#DIV/0!</v>
      </c>
      <c r="AU262" s="166" t="e">
        <f t="shared" si="549"/>
        <v>#DIV/0!</v>
      </c>
      <c r="AV262" s="166" t="e">
        <f t="shared" si="549"/>
        <v>#DIV/0!</v>
      </c>
      <c r="AW262" s="166" t="e">
        <f t="shared" si="549"/>
        <v>#DIV/0!</v>
      </c>
      <c r="AX262" s="166" t="e">
        <f t="shared" si="549"/>
        <v>#DIV/0!</v>
      </c>
      <c r="AY262" s="166" t="e">
        <f t="shared" si="549"/>
        <v>#DIV/0!</v>
      </c>
      <c r="AZ262" s="166" t="e">
        <f t="shared" si="549"/>
        <v>#DIV/0!</v>
      </c>
      <c r="BA262" s="166" t="e">
        <f t="shared" si="549"/>
        <v>#DIV/0!</v>
      </c>
      <c r="BB262" s="166" t="e">
        <f t="shared" si="549"/>
        <v>#DIV/0!</v>
      </c>
      <c r="BC262" s="166" t="e">
        <f t="shared" si="549"/>
        <v>#DIV/0!</v>
      </c>
      <c r="BD262" s="166" t="e">
        <f t="shared" si="549"/>
        <v>#DIV/0!</v>
      </c>
      <c r="BE262" s="166" t="e">
        <f t="shared" si="549"/>
        <v>#DIV/0!</v>
      </c>
      <c r="BF262" s="166" t="e">
        <f t="shared" si="549"/>
        <v>#DIV/0!</v>
      </c>
    </row>
    <row r="263" spans="3:58" s="161" customFormat="1">
      <c r="D263" s="162"/>
      <c r="E263" s="161" t="s">
        <v>1039</v>
      </c>
      <c r="F263" s="181" t="s">
        <v>1</v>
      </c>
      <c r="G263" s="162"/>
      <c r="H263" s="162"/>
      <c r="I263" s="166" t="e">
        <f>SUM(I248:I253)+I262</f>
        <v>#DIV/0!</v>
      </c>
      <c r="J263" s="230" t="e">
        <f t="shared" ref="J263:BF263" si="550">SUM(J248:J253)+J262</f>
        <v>#DIV/0!</v>
      </c>
      <c r="K263" s="230" t="e">
        <f t="shared" si="550"/>
        <v>#DIV/0!</v>
      </c>
      <c r="L263" s="230" t="e">
        <f t="shared" si="550"/>
        <v>#DIV/0!</v>
      </c>
      <c r="M263" s="230" t="e">
        <f t="shared" si="550"/>
        <v>#DIV/0!</v>
      </c>
      <c r="N263" s="230" t="e">
        <f t="shared" si="550"/>
        <v>#DIV/0!</v>
      </c>
      <c r="O263" s="230" t="e">
        <f t="shared" si="550"/>
        <v>#DIV/0!</v>
      </c>
      <c r="P263" s="230" t="e">
        <f t="shared" si="550"/>
        <v>#DIV/0!</v>
      </c>
      <c r="Q263" s="230" t="e">
        <f t="shared" si="550"/>
        <v>#DIV/0!</v>
      </c>
      <c r="R263" s="230" t="e">
        <f t="shared" si="550"/>
        <v>#DIV/0!</v>
      </c>
      <c r="S263" s="230" t="e">
        <f t="shared" si="550"/>
        <v>#DIV/0!</v>
      </c>
      <c r="T263" s="230" t="e">
        <f t="shared" si="550"/>
        <v>#DIV/0!</v>
      </c>
      <c r="U263" s="230" t="e">
        <f t="shared" si="550"/>
        <v>#DIV/0!</v>
      </c>
      <c r="V263" s="230" t="e">
        <f t="shared" si="550"/>
        <v>#DIV/0!</v>
      </c>
      <c r="W263" s="230" t="e">
        <f t="shared" si="550"/>
        <v>#DIV/0!</v>
      </c>
      <c r="X263" s="230" t="e">
        <f t="shared" si="550"/>
        <v>#DIV/0!</v>
      </c>
      <c r="Y263" s="230" t="e">
        <f t="shared" si="550"/>
        <v>#DIV/0!</v>
      </c>
      <c r="Z263" s="230" t="e">
        <f t="shared" si="550"/>
        <v>#DIV/0!</v>
      </c>
      <c r="AA263" s="230" t="e">
        <f t="shared" si="550"/>
        <v>#DIV/0!</v>
      </c>
      <c r="AB263" s="230" t="e">
        <f t="shared" si="550"/>
        <v>#DIV/0!</v>
      </c>
      <c r="AC263" s="230" t="e">
        <f t="shared" si="550"/>
        <v>#DIV/0!</v>
      </c>
      <c r="AD263" s="230" t="e">
        <f t="shared" si="550"/>
        <v>#DIV/0!</v>
      </c>
      <c r="AE263" s="230" t="e">
        <f t="shared" si="550"/>
        <v>#DIV/0!</v>
      </c>
      <c r="AF263" s="230" t="e">
        <f t="shared" si="550"/>
        <v>#DIV/0!</v>
      </c>
      <c r="AG263" s="230" t="e">
        <f t="shared" si="550"/>
        <v>#DIV/0!</v>
      </c>
      <c r="AH263" s="230" t="e">
        <f t="shared" si="550"/>
        <v>#DIV/0!</v>
      </c>
      <c r="AI263" s="230" t="e">
        <f t="shared" si="550"/>
        <v>#DIV/0!</v>
      </c>
      <c r="AJ263" s="230" t="e">
        <f t="shared" si="550"/>
        <v>#DIV/0!</v>
      </c>
      <c r="AK263" s="230" t="e">
        <f t="shared" si="550"/>
        <v>#DIV/0!</v>
      </c>
      <c r="AL263" s="230" t="e">
        <f t="shared" si="550"/>
        <v>#DIV/0!</v>
      </c>
      <c r="AM263" s="230" t="e">
        <f t="shared" si="550"/>
        <v>#DIV/0!</v>
      </c>
      <c r="AN263" s="230" t="e">
        <f t="shared" si="550"/>
        <v>#DIV/0!</v>
      </c>
      <c r="AO263" s="230" t="e">
        <f t="shared" si="550"/>
        <v>#DIV/0!</v>
      </c>
      <c r="AP263" s="230" t="e">
        <f t="shared" si="550"/>
        <v>#DIV/0!</v>
      </c>
      <c r="AQ263" s="230" t="e">
        <f t="shared" si="550"/>
        <v>#DIV/0!</v>
      </c>
      <c r="AR263" s="230" t="e">
        <f t="shared" si="550"/>
        <v>#DIV/0!</v>
      </c>
      <c r="AS263" s="230" t="e">
        <f t="shared" si="550"/>
        <v>#DIV/0!</v>
      </c>
      <c r="AT263" s="230" t="e">
        <f t="shared" si="550"/>
        <v>#DIV/0!</v>
      </c>
      <c r="AU263" s="230" t="e">
        <f t="shared" si="550"/>
        <v>#DIV/0!</v>
      </c>
      <c r="AV263" s="230" t="e">
        <f t="shared" si="550"/>
        <v>#DIV/0!</v>
      </c>
      <c r="AW263" s="230" t="e">
        <f t="shared" si="550"/>
        <v>#DIV/0!</v>
      </c>
      <c r="AX263" s="230" t="e">
        <f t="shared" si="550"/>
        <v>#DIV/0!</v>
      </c>
      <c r="AY263" s="230" t="e">
        <f t="shared" si="550"/>
        <v>#DIV/0!</v>
      </c>
      <c r="AZ263" s="230" t="e">
        <f t="shared" si="550"/>
        <v>#DIV/0!</v>
      </c>
      <c r="BA263" s="230" t="e">
        <f t="shared" si="550"/>
        <v>#DIV/0!</v>
      </c>
      <c r="BB263" s="230" t="e">
        <f t="shared" si="550"/>
        <v>#DIV/0!</v>
      </c>
      <c r="BC263" s="230" t="e">
        <f t="shared" si="550"/>
        <v>#DIV/0!</v>
      </c>
      <c r="BD263" s="230" t="e">
        <f t="shared" si="550"/>
        <v>#DIV/0!</v>
      </c>
      <c r="BE263" s="230" t="e">
        <f t="shared" si="550"/>
        <v>#DIV/0!</v>
      </c>
      <c r="BF263" s="230" t="e">
        <f t="shared" si="550"/>
        <v>#DIV/0!</v>
      </c>
    </row>
    <row r="264" spans="3:58" s="161" customFormat="1">
      <c r="D264" s="162"/>
      <c r="E264" s="161" t="s">
        <v>1041</v>
      </c>
      <c r="F264" s="181"/>
      <c r="G264" s="162"/>
      <c r="H264" s="162"/>
      <c r="I264" s="166" t="e">
        <f>IF($E$1=Saraksti!$C$6,I263*Iekārtu_mērogošana!D$25,IF($E$1=Saraksti!$C$7,I263*Iekārtu_mērogošana!D$41,""))</f>
        <v>#DIV/0!</v>
      </c>
      <c r="J264" s="166" t="e">
        <f>IF($E$1=Saraksti!$C$6,J263*Iekārtu_mērogošana!E$25,IF($E$1=Saraksti!$C$7,J263*Iekārtu_mērogošana!E$41,""))</f>
        <v>#DIV/0!</v>
      </c>
      <c r="K264" s="166" t="e">
        <f>IF($E$1=Saraksti!$C$6,K263*Iekārtu_mērogošana!F$25,IF($E$1=Saraksti!$C$7,K263*Iekārtu_mērogošana!F$41,""))</f>
        <v>#DIV/0!</v>
      </c>
      <c r="L264" s="166" t="e">
        <f>IF($E$1=Saraksti!$C$6,L263*Iekārtu_mērogošana!G$25,IF($E$1=Saraksti!$C$7,L263*Iekārtu_mērogošana!G$41,""))</f>
        <v>#DIV/0!</v>
      </c>
      <c r="M264" s="166" t="e">
        <f>IF($E$1=Saraksti!$C$6,M263*Iekārtu_mērogošana!H$25,IF($E$1=Saraksti!$C$7,M263*Iekārtu_mērogošana!H$41,""))</f>
        <v>#DIV/0!</v>
      </c>
      <c r="N264" s="166" t="e">
        <f>IF($E$1=Saraksti!$C$6,N263*Iekārtu_mērogošana!I$25,IF($E$1=Saraksti!$C$7,N263*Iekārtu_mērogošana!I$41,""))</f>
        <v>#DIV/0!</v>
      </c>
      <c r="O264" s="166" t="e">
        <f>IF($E$1=Saraksti!$C$6,O263*Iekārtu_mērogošana!J$25,IF($E$1=Saraksti!$C$7,O263*Iekārtu_mērogošana!J$41,""))</f>
        <v>#DIV/0!</v>
      </c>
      <c r="P264" s="166" t="e">
        <f>IF($E$1=Saraksti!$C$6,P263*Iekārtu_mērogošana!K$25,IF($E$1=Saraksti!$C$7,P263*Iekārtu_mērogošana!K$41,""))</f>
        <v>#DIV/0!</v>
      </c>
      <c r="Q264" s="166" t="e">
        <f>IF($E$1=Saraksti!$C$6,Q263*Iekārtu_mērogošana!L$25,IF($E$1=Saraksti!$C$7,Q263*Iekārtu_mērogošana!L$41,""))</f>
        <v>#DIV/0!</v>
      </c>
      <c r="R264" s="166" t="e">
        <f>IF($E$1=Saraksti!$C$6,R263*Iekārtu_mērogošana!M$25,IF($E$1=Saraksti!$C$7,R263*Iekārtu_mērogošana!M$41,""))</f>
        <v>#DIV/0!</v>
      </c>
      <c r="S264" s="166" t="e">
        <f>IF($E$1=Saraksti!$C$6,S263*Iekārtu_mērogošana!N$25,IF($E$1=Saraksti!$C$7,S263*Iekārtu_mērogošana!N$41,""))</f>
        <v>#DIV/0!</v>
      </c>
      <c r="T264" s="166" t="e">
        <f>IF($E$1=Saraksti!$C$6,T263*Iekārtu_mērogošana!O$25,IF($E$1=Saraksti!$C$7,T263*Iekārtu_mērogošana!O$41,""))</f>
        <v>#DIV/0!</v>
      </c>
      <c r="U264" s="166" t="e">
        <f>IF($E$1=Saraksti!$C$6,U263*Iekārtu_mērogošana!P$25,IF($E$1=Saraksti!$C$7,U263*Iekārtu_mērogošana!P$41,""))</f>
        <v>#DIV/0!</v>
      </c>
      <c r="V264" s="166" t="e">
        <f>IF($E$1=Saraksti!$C$6,V263*Iekārtu_mērogošana!Q$25,IF($E$1=Saraksti!$C$7,V263*Iekārtu_mērogošana!Q$41,""))</f>
        <v>#DIV/0!</v>
      </c>
      <c r="W264" s="166" t="e">
        <f>IF($E$1=Saraksti!$C$6,W263*Iekārtu_mērogošana!R$25,IF($E$1=Saraksti!$C$7,W263*Iekārtu_mērogošana!R$41,""))</f>
        <v>#DIV/0!</v>
      </c>
      <c r="X264" s="166" t="e">
        <f>IF($E$1=Saraksti!$C$6,X263*Iekārtu_mērogošana!S$25,IF($E$1=Saraksti!$C$7,X263*Iekārtu_mērogošana!S$41,""))</f>
        <v>#DIV/0!</v>
      </c>
      <c r="Y264" s="166" t="e">
        <f>IF($E$1=Saraksti!$C$6,Y263*Iekārtu_mērogošana!T$25,IF($E$1=Saraksti!$C$7,Y263*Iekārtu_mērogošana!T$41,""))</f>
        <v>#DIV/0!</v>
      </c>
      <c r="Z264" s="166" t="e">
        <f>IF($E$1=Saraksti!$C$6,Z263*Iekārtu_mērogošana!U$25,IF($E$1=Saraksti!$C$7,Z263*Iekārtu_mērogošana!U$41,""))</f>
        <v>#DIV/0!</v>
      </c>
      <c r="AA264" s="166" t="e">
        <f>IF($E$1=Saraksti!$C$6,AA263*Iekārtu_mērogošana!V$25,IF($E$1=Saraksti!$C$7,AA263*Iekārtu_mērogošana!V$41,""))</f>
        <v>#DIV/0!</v>
      </c>
      <c r="AB264" s="166" t="e">
        <f>IF($E$1=Saraksti!$C$6,AB263*Iekārtu_mērogošana!W$25,IF($E$1=Saraksti!$C$7,AB263*Iekārtu_mērogošana!W$41,""))</f>
        <v>#DIV/0!</v>
      </c>
      <c r="AC264" s="166" t="e">
        <f>IF($E$1=Saraksti!$C$6,AC263*Iekārtu_mērogošana!X$25,IF($E$1=Saraksti!$C$7,AC263*Iekārtu_mērogošana!X$41,""))</f>
        <v>#DIV/0!</v>
      </c>
      <c r="AD264" s="166" t="e">
        <f>IF($E$1=Saraksti!$C$6,AD263*Iekārtu_mērogošana!Y$25,IF($E$1=Saraksti!$C$7,AD263*Iekārtu_mērogošana!Y$41,""))</f>
        <v>#DIV/0!</v>
      </c>
      <c r="AE264" s="166" t="e">
        <f>IF($E$1=Saraksti!$C$6,AE263*Iekārtu_mērogošana!Z$25,IF($E$1=Saraksti!$C$7,AE263*Iekārtu_mērogošana!Z$41,""))</f>
        <v>#DIV/0!</v>
      </c>
      <c r="AF264" s="166" t="e">
        <f>IF($E$1=Saraksti!$C$6,AF263*Iekārtu_mērogošana!AA$25,IF($E$1=Saraksti!$C$7,AF263*Iekārtu_mērogošana!AA$41,""))</f>
        <v>#DIV/0!</v>
      </c>
      <c r="AG264" s="166" t="e">
        <f>IF($E$1=Saraksti!$C$6,AG263*Iekārtu_mērogošana!AB$25,IF($E$1=Saraksti!$C$7,AG263*Iekārtu_mērogošana!AB$41,""))</f>
        <v>#DIV/0!</v>
      </c>
      <c r="AH264" s="166" t="e">
        <f>IF($E$1=Saraksti!$C$6,AH263*Iekārtu_mērogošana!AC$25,IF($E$1=Saraksti!$C$7,AH263*Iekārtu_mērogošana!AC$41,""))</f>
        <v>#DIV/0!</v>
      </c>
      <c r="AI264" s="166" t="e">
        <f>IF($E$1=Saraksti!$C$6,AI263*Iekārtu_mērogošana!AD$25,IF($E$1=Saraksti!$C$7,AI263*Iekārtu_mērogošana!AD$41,""))</f>
        <v>#DIV/0!</v>
      </c>
      <c r="AJ264" s="166" t="e">
        <f>IF($E$1=Saraksti!$C$6,AJ263*Iekārtu_mērogošana!AE$25,IF($E$1=Saraksti!$C$7,AJ263*Iekārtu_mērogošana!AE$41,""))</f>
        <v>#DIV/0!</v>
      </c>
      <c r="AK264" s="166" t="e">
        <f>IF($E$1=Saraksti!$C$6,AK263*Iekārtu_mērogošana!AF$25,IF($E$1=Saraksti!$C$7,AK263*Iekārtu_mērogošana!AF$41,""))</f>
        <v>#DIV/0!</v>
      </c>
      <c r="AL264" s="166" t="e">
        <f>IF($E$1=Saraksti!$C$6,AL263*Iekārtu_mērogošana!AG$25,IF($E$1=Saraksti!$C$7,AL263*Iekārtu_mērogošana!AG$41,""))</f>
        <v>#DIV/0!</v>
      </c>
      <c r="AM264" s="166" t="e">
        <f>IF($E$1=Saraksti!$C$6,AM263*Iekārtu_mērogošana!AH$25,IF($E$1=Saraksti!$C$7,AM263*Iekārtu_mērogošana!AH$41,""))</f>
        <v>#DIV/0!</v>
      </c>
      <c r="AN264" s="166" t="e">
        <f>IF($E$1=Saraksti!$C$6,AN263*Iekārtu_mērogošana!AI$25,IF($E$1=Saraksti!$C$7,AN263*Iekārtu_mērogošana!AI$41,""))</f>
        <v>#DIV/0!</v>
      </c>
      <c r="AO264" s="166" t="e">
        <f>IF($E$1=Saraksti!$C$6,AO263*Iekārtu_mērogošana!AJ$25,IF($E$1=Saraksti!$C$7,AO263*Iekārtu_mērogošana!AJ$41,""))</f>
        <v>#DIV/0!</v>
      </c>
      <c r="AP264" s="166" t="e">
        <f>IF($E$1=Saraksti!$C$6,AP263*Iekārtu_mērogošana!AK$25,IF($E$1=Saraksti!$C$7,AP263*Iekārtu_mērogošana!AK$41,""))</f>
        <v>#DIV/0!</v>
      </c>
      <c r="AQ264" s="166" t="e">
        <f>IF($E$1=Saraksti!$C$6,AQ263*Iekārtu_mērogošana!AL$25,IF($E$1=Saraksti!$C$7,AQ263*Iekārtu_mērogošana!AL$41,""))</f>
        <v>#DIV/0!</v>
      </c>
      <c r="AR264" s="166" t="e">
        <f>IF($E$1=Saraksti!$C$6,AR263*Iekārtu_mērogošana!AM$25,IF($E$1=Saraksti!$C$7,AR263*Iekārtu_mērogošana!AM$41,""))</f>
        <v>#DIV/0!</v>
      </c>
      <c r="AS264" s="166" t="e">
        <f>IF($E$1=Saraksti!$C$6,AS263*Iekārtu_mērogošana!AN$25,IF($E$1=Saraksti!$C$7,AS263*Iekārtu_mērogošana!AN$41,""))</f>
        <v>#DIV/0!</v>
      </c>
      <c r="AT264" s="166" t="e">
        <f>IF($E$1=Saraksti!$C$6,AT263*Iekārtu_mērogošana!AO$25,IF($E$1=Saraksti!$C$7,AT263*Iekārtu_mērogošana!AO$41,""))</f>
        <v>#DIV/0!</v>
      </c>
      <c r="AU264" s="166" t="e">
        <f>IF($E$1=Saraksti!$C$6,AU263*Iekārtu_mērogošana!AP$25,IF($E$1=Saraksti!$C$7,AU263*Iekārtu_mērogošana!AP$41,""))</f>
        <v>#DIV/0!</v>
      </c>
      <c r="AV264" s="166" t="e">
        <f>IF($E$1=Saraksti!$C$6,AV263*Iekārtu_mērogošana!AQ$25,IF($E$1=Saraksti!$C$7,AV263*Iekārtu_mērogošana!AQ$41,""))</f>
        <v>#DIV/0!</v>
      </c>
      <c r="AW264" s="166" t="e">
        <f>IF($E$1=Saraksti!$C$6,AW263*Iekārtu_mērogošana!AR$25,IF($E$1=Saraksti!$C$7,AW263*Iekārtu_mērogošana!AR$41,""))</f>
        <v>#DIV/0!</v>
      </c>
      <c r="AX264" s="166" t="e">
        <f>IF($E$1=Saraksti!$C$6,AX263*Iekārtu_mērogošana!AS$25,IF($E$1=Saraksti!$C$7,AX263*Iekārtu_mērogošana!AS$41,""))</f>
        <v>#DIV/0!</v>
      </c>
      <c r="AY264" s="166" t="e">
        <f>IF($E$1=Saraksti!$C$6,AY263*Iekārtu_mērogošana!AT$25,IF($E$1=Saraksti!$C$7,AY263*Iekārtu_mērogošana!AT$41,""))</f>
        <v>#DIV/0!</v>
      </c>
      <c r="AZ264" s="166" t="e">
        <f>IF($E$1=Saraksti!$C$6,AZ263*Iekārtu_mērogošana!AU$25,IF($E$1=Saraksti!$C$7,AZ263*Iekārtu_mērogošana!AU$41,""))</f>
        <v>#DIV/0!</v>
      </c>
      <c r="BA264" s="166" t="e">
        <f>IF($E$1=Saraksti!$C$6,BA263*Iekārtu_mērogošana!AV$25,IF($E$1=Saraksti!$C$7,BA263*Iekārtu_mērogošana!AV$41,""))</f>
        <v>#DIV/0!</v>
      </c>
      <c r="BB264" s="166" t="e">
        <f>IF($E$1=Saraksti!$C$6,BB263*Iekārtu_mērogošana!AW$25,IF($E$1=Saraksti!$C$7,BB263*Iekārtu_mērogošana!AW$41,""))</f>
        <v>#DIV/0!</v>
      </c>
      <c r="BC264" s="166" t="e">
        <f>IF($E$1=Saraksti!$C$6,BC263*Iekārtu_mērogošana!AX$25,IF($E$1=Saraksti!$C$7,BC263*Iekārtu_mērogošana!AX$41,""))</f>
        <v>#DIV/0!</v>
      </c>
      <c r="BD264" s="166" t="e">
        <f>IF($E$1=Saraksti!$C$6,BD263*Iekārtu_mērogošana!AY$25,IF($E$1=Saraksti!$C$7,BD263*Iekārtu_mērogošana!AY$41,""))</f>
        <v>#DIV/0!</v>
      </c>
      <c r="BE264" s="166" t="e">
        <f>IF($E$1=Saraksti!$C$6,BE263*Iekārtu_mērogošana!AZ$25,IF($E$1=Saraksti!$C$7,BE263*Iekārtu_mērogošana!AZ$41,""))</f>
        <v>#DIV/0!</v>
      </c>
      <c r="BF264" s="166" t="e">
        <f>IF($E$1=Saraksti!$C$6,BF263*Iekārtu_mērogošana!BA$25,IF($E$1=Saraksti!$C$7,BF263*Iekārtu_mērogošana!BA$41,""))</f>
        <v>#DIV/0!</v>
      </c>
    </row>
    <row r="265" spans="3:58" s="161" customFormat="1">
      <c r="D265" s="162"/>
      <c r="E265" s="161" t="s">
        <v>1040</v>
      </c>
      <c r="F265" s="181" t="s">
        <v>1</v>
      </c>
      <c r="G265" s="162"/>
      <c r="H265" s="162"/>
      <c r="I265" s="90" t="e">
        <f>I264/I$7</f>
        <v>#DIV/0!</v>
      </c>
      <c r="J265" s="90" t="e">
        <f t="shared" ref="J265:BF265" si="551">J264/J$7</f>
        <v>#DIV/0!</v>
      </c>
      <c r="K265" s="90" t="e">
        <f t="shared" si="551"/>
        <v>#DIV/0!</v>
      </c>
      <c r="L265" s="90" t="e">
        <f t="shared" si="551"/>
        <v>#DIV/0!</v>
      </c>
      <c r="M265" s="90" t="e">
        <f t="shared" si="551"/>
        <v>#DIV/0!</v>
      </c>
      <c r="N265" s="90" t="e">
        <f t="shared" si="551"/>
        <v>#DIV/0!</v>
      </c>
      <c r="O265" s="90" t="e">
        <f t="shared" si="551"/>
        <v>#DIV/0!</v>
      </c>
      <c r="P265" s="90" t="e">
        <f t="shared" si="551"/>
        <v>#DIV/0!</v>
      </c>
      <c r="Q265" s="90" t="e">
        <f t="shared" si="551"/>
        <v>#DIV/0!</v>
      </c>
      <c r="R265" s="90" t="e">
        <f t="shared" si="551"/>
        <v>#DIV/0!</v>
      </c>
      <c r="S265" s="90" t="e">
        <f t="shared" si="551"/>
        <v>#DIV/0!</v>
      </c>
      <c r="T265" s="90" t="e">
        <f t="shared" si="551"/>
        <v>#DIV/0!</v>
      </c>
      <c r="U265" s="90" t="e">
        <f t="shared" si="551"/>
        <v>#DIV/0!</v>
      </c>
      <c r="V265" s="90" t="e">
        <f t="shared" si="551"/>
        <v>#DIV/0!</v>
      </c>
      <c r="W265" s="90" t="e">
        <f t="shared" si="551"/>
        <v>#DIV/0!</v>
      </c>
      <c r="X265" s="90" t="e">
        <f t="shared" si="551"/>
        <v>#DIV/0!</v>
      </c>
      <c r="Y265" s="90" t="e">
        <f t="shared" si="551"/>
        <v>#DIV/0!</v>
      </c>
      <c r="Z265" s="90" t="e">
        <f t="shared" si="551"/>
        <v>#DIV/0!</v>
      </c>
      <c r="AA265" s="90" t="e">
        <f t="shared" si="551"/>
        <v>#DIV/0!</v>
      </c>
      <c r="AB265" s="90" t="e">
        <f t="shared" si="551"/>
        <v>#DIV/0!</v>
      </c>
      <c r="AC265" s="90" t="e">
        <f t="shared" si="551"/>
        <v>#DIV/0!</v>
      </c>
      <c r="AD265" s="90" t="e">
        <f t="shared" si="551"/>
        <v>#DIV/0!</v>
      </c>
      <c r="AE265" s="90" t="e">
        <f t="shared" si="551"/>
        <v>#DIV/0!</v>
      </c>
      <c r="AF265" s="90" t="e">
        <f t="shared" si="551"/>
        <v>#DIV/0!</v>
      </c>
      <c r="AG265" s="90" t="e">
        <f t="shared" si="551"/>
        <v>#DIV/0!</v>
      </c>
      <c r="AH265" s="90" t="e">
        <f t="shared" si="551"/>
        <v>#DIV/0!</v>
      </c>
      <c r="AI265" s="90" t="e">
        <f t="shared" si="551"/>
        <v>#DIV/0!</v>
      </c>
      <c r="AJ265" s="90" t="e">
        <f t="shared" si="551"/>
        <v>#DIV/0!</v>
      </c>
      <c r="AK265" s="90" t="e">
        <f t="shared" si="551"/>
        <v>#DIV/0!</v>
      </c>
      <c r="AL265" s="90" t="e">
        <f t="shared" si="551"/>
        <v>#DIV/0!</v>
      </c>
      <c r="AM265" s="90" t="e">
        <f t="shared" si="551"/>
        <v>#DIV/0!</v>
      </c>
      <c r="AN265" s="90" t="e">
        <f t="shared" si="551"/>
        <v>#DIV/0!</v>
      </c>
      <c r="AO265" s="90" t="e">
        <f t="shared" si="551"/>
        <v>#DIV/0!</v>
      </c>
      <c r="AP265" s="90" t="e">
        <f t="shared" si="551"/>
        <v>#DIV/0!</v>
      </c>
      <c r="AQ265" s="90" t="e">
        <f t="shared" si="551"/>
        <v>#DIV/0!</v>
      </c>
      <c r="AR265" s="90" t="e">
        <f t="shared" si="551"/>
        <v>#DIV/0!</v>
      </c>
      <c r="AS265" s="90" t="e">
        <f t="shared" si="551"/>
        <v>#DIV/0!</v>
      </c>
      <c r="AT265" s="90" t="e">
        <f t="shared" si="551"/>
        <v>#DIV/0!</v>
      </c>
      <c r="AU265" s="90" t="e">
        <f t="shared" si="551"/>
        <v>#DIV/0!</v>
      </c>
      <c r="AV265" s="90" t="e">
        <f t="shared" si="551"/>
        <v>#DIV/0!</v>
      </c>
      <c r="AW265" s="90" t="e">
        <f t="shared" si="551"/>
        <v>#DIV/0!</v>
      </c>
      <c r="AX265" s="90" t="e">
        <f t="shared" si="551"/>
        <v>#DIV/0!</v>
      </c>
      <c r="AY265" s="90" t="e">
        <f t="shared" si="551"/>
        <v>#DIV/0!</v>
      </c>
      <c r="AZ265" s="90" t="e">
        <f t="shared" si="551"/>
        <v>#DIV/0!</v>
      </c>
      <c r="BA265" s="90" t="e">
        <f t="shared" si="551"/>
        <v>#DIV/0!</v>
      </c>
      <c r="BB265" s="90" t="e">
        <f t="shared" si="551"/>
        <v>#DIV/0!</v>
      </c>
      <c r="BC265" s="90" t="e">
        <f t="shared" si="551"/>
        <v>#DIV/0!</v>
      </c>
      <c r="BD265" s="90" t="e">
        <f t="shared" si="551"/>
        <v>#DIV/0!</v>
      </c>
      <c r="BE265" s="90" t="e">
        <f t="shared" si="551"/>
        <v>#DIV/0!</v>
      </c>
      <c r="BF265" s="90" t="e">
        <f t="shared" si="551"/>
        <v>#DIV/0!</v>
      </c>
    </row>
    <row r="266" spans="3:58" s="161" customFormat="1">
      <c r="D266" s="162"/>
      <c r="F266" s="181"/>
      <c r="G266" s="162"/>
      <c r="H266" s="162"/>
      <c r="I266" s="162"/>
      <c r="J266" s="162"/>
      <c r="K266" s="162"/>
      <c r="L266" s="162"/>
      <c r="M266" s="162"/>
      <c r="N266" s="162"/>
      <c r="O266" s="162"/>
      <c r="P266" s="162"/>
      <c r="Q266" s="162"/>
      <c r="R266" s="162"/>
      <c r="S266" s="162"/>
      <c r="T266" s="162"/>
      <c r="U266" s="162"/>
      <c r="V266" s="162"/>
      <c r="W266" s="162"/>
      <c r="X266" s="162"/>
      <c r="Y266" s="162"/>
      <c r="Z266" s="162"/>
      <c r="AA266" s="162"/>
      <c r="AB266" s="162"/>
      <c r="AC266" s="162"/>
      <c r="AD266" s="162"/>
      <c r="AE266" s="162"/>
      <c r="AF266" s="162"/>
      <c r="AG266" s="162"/>
      <c r="AH266" s="162"/>
      <c r="AI266" s="162"/>
      <c r="AJ266" s="162"/>
      <c r="AK266" s="162"/>
      <c r="AL266" s="162"/>
      <c r="AM266" s="162"/>
      <c r="AN266" s="162"/>
      <c r="AO266" s="162"/>
      <c r="AP266" s="162"/>
      <c r="AQ266" s="162"/>
      <c r="AR266" s="162"/>
      <c r="AS266" s="162"/>
      <c r="AT266" s="162"/>
      <c r="AU266" s="162"/>
      <c r="AV266" s="162"/>
      <c r="AW266" s="162"/>
      <c r="AX266" s="162"/>
      <c r="AY266" s="162"/>
      <c r="AZ266" s="162"/>
      <c r="BA266" s="162"/>
      <c r="BB266" s="162"/>
      <c r="BC266" s="162"/>
      <c r="BD266" s="162"/>
      <c r="BE266" s="162"/>
      <c r="BF266" s="162"/>
    </row>
    <row r="267" spans="3:58" s="161" customFormat="1">
      <c r="C267" s="224"/>
      <c r="D267" s="162"/>
      <c r="F267" s="181"/>
      <c r="G267" s="162"/>
      <c r="H267" s="162"/>
      <c r="I267" s="162"/>
      <c r="J267" s="162"/>
      <c r="K267" s="162"/>
      <c r="L267" s="162"/>
      <c r="M267" s="162"/>
      <c r="N267" s="162"/>
      <c r="O267" s="162"/>
      <c r="P267" s="162"/>
      <c r="Q267" s="162"/>
      <c r="R267" s="162"/>
      <c r="S267" s="162"/>
      <c r="T267" s="162"/>
      <c r="U267" s="162"/>
      <c r="V267" s="162"/>
      <c r="W267" s="162"/>
      <c r="X267" s="162"/>
      <c r="Y267" s="162"/>
      <c r="Z267" s="162"/>
      <c r="AA267" s="162"/>
      <c r="AB267" s="162"/>
      <c r="AC267" s="162"/>
      <c r="AD267" s="162"/>
      <c r="AE267" s="162"/>
      <c r="AF267" s="162"/>
      <c r="AG267" s="162"/>
      <c r="AH267" s="162"/>
      <c r="AI267" s="162"/>
      <c r="AJ267" s="162"/>
      <c r="AK267" s="162"/>
      <c r="AL267" s="162"/>
      <c r="AM267" s="162"/>
      <c r="AN267" s="162"/>
      <c r="AO267" s="162"/>
      <c r="AP267" s="162"/>
      <c r="AQ267" s="162"/>
      <c r="AR267" s="162"/>
      <c r="AS267" s="162"/>
      <c r="AT267" s="162"/>
      <c r="AU267" s="162"/>
      <c r="AV267" s="162"/>
      <c r="AW267" s="162"/>
      <c r="AX267" s="162"/>
      <c r="AY267" s="162"/>
      <c r="AZ267" s="162"/>
      <c r="BA267" s="162"/>
      <c r="BB267" s="162"/>
      <c r="BC267" s="162"/>
      <c r="BD267" s="162"/>
      <c r="BE267" s="162"/>
      <c r="BF267" s="162"/>
    </row>
    <row r="268" spans="3:58" s="161" customFormat="1">
      <c r="D268" s="162" t="s">
        <v>1042</v>
      </c>
      <c r="F268" s="181" t="s">
        <v>1</v>
      </c>
      <c r="G268" s="162"/>
      <c r="H268" s="162"/>
      <c r="I268" s="162"/>
      <c r="J268" s="162"/>
      <c r="K268" s="162"/>
      <c r="L268" s="162"/>
      <c r="M268" s="162"/>
      <c r="N268" s="162"/>
      <c r="O268" s="162"/>
      <c r="P268" s="162"/>
      <c r="Q268" s="162"/>
      <c r="R268" s="162"/>
      <c r="S268" s="162"/>
      <c r="T268" s="162"/>
      <c r="U268" s="162"/>
      <c r="V268" s="162"/>
      <c r="W268" s="162"/>
      <c r="X268" s="162"/>
      <c r="Y268" s="162"/>
      <c r="Z268" s="162"/>
      <c r="AA268" s="162"/>
      <c r="AB268" s="162"/>
      <c r="AC268" s="162"/>
      <c r="AD268" s="162"/>
      <c r="AE268" s="162"/>
      <c r="AF268" s="162"/>
      <c r="AG268" s="162"/>
      <c r="AH268" s="162"/>
      <c r="AI268" s="162"/>
      <c r="AJ268" s="162"/>
      <c r="AK268" s="162"/>
      <c r="AL268" s="162"/>
      <c r="AM268" s="162"/>
      <c r="AN268" s="162"/>
      <c r="AO268" s="162"/>
      <c r="AP268" s="162"/>
      <c r="AQ268" s="162"/>
      <c r="AR268" s="162"/>
      <c r="AS268" s="162"/>
      <c r="AT268" s="162"/>
      <c r="AU268" s="162"/>
      <c r="AV268" s="162"/>
      <c r="AW268" s="162"/>
      <c r="AX268" s="162"/>
      <c r="AY268" s="162"/>
      <c r="AZ268" s="162"/>
      <c r="BA268" s="162"/>
      <c r="BB268" s="162"/>
      <c r="BC268" s="162"/>
      <c r="BD268" s="162"/>
      <c r="BE268" s="162"/>
      <c r="BF268" s="162"/>
    </row>
    <row r="269" spans="3:58" s="161" customFormat="1">
      <c r="E269" s="162" t="s">
        <v>1043</v>
      </c>
      <c r="F269" s="181" t="s">
        <v>1</v>
      </c>
      <c r="G269" s="162"/>
      <c r="H269" s="162"/>
      <c r="I269" s="176" t="e">
        <f t="shared" ref="I269:AN269" si="552">I265+I244+I229+I239+I218</f>
        <v>#DIV/0!</v>
      </c>
      <c r="J269" s="176" t="e">
        <f t="shared" si="552"/>
        <v>#DIV/0!</v>
      </c>
      <c r="K269" s="176" t="e">
        <f t="shared" si="552"/>
        <v>#DIV/0!</v>
      </c>
      <c r="L269" s="176" t="e">
        <f t="shared" si="552"/>
        <v>#DIV/0!</v>
      </c>
      <c r="M269" s="176" t="e">
        <f t="shared" si="552"/>
        <v>#DIV/0!</v>
      </c>
      <c r="N269" s="176" t="e">
        <f t="shared" si="552"/>
        <v>#DIV/0!</v>
      </c>
      <c r="O269" s="176" t="e">
        <f t="shared" si="552"/>
        <v>#DIV/0!</v>
      </c>
      <c r="P269" s="176" t="e">
        <f t="shared" si="552"/>
        <v>#DIV/0!</v>
      </c>
      <c r="Q269" s="176" t="e">
        <f t="shared" si="552"/>
        <v>#DIV/0!</v>
      </c>
      <c r="R269" s="176" t="e">
        <f t="shared" si="552"/>
        <v>#DIV/0!</v>
      </c>
      <c r="S269" s="176" t="e">
        <f t="shared" si="552"/>
        <v>#DIV/0!</v>
      </c>
      <c r="T269" s="176" t="e">
        <f t="shared" si="552"/>
        <v>#DIV/0!</v>
      </c>
      <c r="U269" s="176" t="e">
        <f t="shared" si="552"/>
        <v>#DIV/0!</v>
      </c>
      <c r="V269" s="176" t="e">
        <f t="shared" si="552"/>
        <v>#DIV/0!</v>
      </c>
      <c r="W269" s="176" t="e">
        <f t="shared" si="552"/>
        <v>#DIV/0!</v>
      </c>
      <c r="X269" s="176" t="e">
        <f t="shared" si="552"/>
        <v>#DIV/0!</v>
      </c>
      <c r="Y269" s="176" t="e">
        <f t="shared" si="552"/>
        <v>#DIV/0!</v>
      </c>
      <c r="Z269" s="176" t="e">
        <f t="shared" si="552"/>
        <v>#DIV/0!</v>
      </c>
      <c r="AA269" s="176" t="e">
        <f t="shared" si="552"/>
        <v>#DIV/0!</v>
      </c>
      <c r="AB269" s="176" t="e">
        <f t="shared" si="552"/>
        <v>#DIV/0!</v>
      </c>
      <c r="AC269" s="176" t="e">
        <f t="shared" si="552"/>
        <v>#DIV/0!</v>
      </c>
      <c r="AD269" s="176" t="e">
        <f t="shared" si="552"/>
        <v>#DIV/0!</v>
      </c>
      <c r="AE269" s="176" t="e">
        <f t="shared" si="552"/>
        <v>#DIV/0!</v>
      </c>
      <c r="AF269" s="176" t="e">
        <f t="shared" si="552"/>
        <v>#DIV/0!</v>
      </c>
      <c r="AG269" s="176" t="e">
        <f t="shared" si="552"/>
        <v>#DIV/0!</v>
      </c>
      <c r="AH269" s="176" t="e">
        <f t="shared" si="552"/>
        <v>#DIV/0!</v>
      </c>
      <c r="AI269" s="176" t="e">
        <f t="shared" si="552"/>
        <v>#DIV/0!</v>
      </c>
      <c r="AJ269" s="176" t="e">
        <f t="shared" si="552"/>
        <v>#DIV/0!</v>
      </c>
      <c r="AK269" s="176" t="e">
        <f t="shared" si="552"/>
        <v>#DIV/0!</v>
      </c>
      <c r="AL269" s="176" t="e">
        <f t="shared" si="552"/>
        <v>#DIV/0!</v>
      </c>
      <c r="AM269" s="176" t="e">
        <f t="shared" si="552"/>
        <v>#DIV/0!</v>
      </c>
      <c r="AN269" s="176" t="e">
        <f t="shared" si="552"/>
        <v>#DIV/0!</v>
      </c>
      <c r="AO269" s="176" t="e">
        <f t="shared" ref="AO269:BF269" si="553">AO265+AO244+AO229+AO239+AO218</f>
        <v>#DIV/0!</v>
      </c>
      <c r="AP269" s="176" t="e">
        <f t="shared" si="553"/>
        <v>#DIV/0!</v>
      </c>
      <c r="AQ269" s="176" t="e">
        <f t="shared" si="553"/>
        <v>#DIV/0!</v>
      </c>
      <c r="AR269" s="176" t="e">
        <f t="shared" si="553"/>
        <v>#DIV/0!</v>
      </c>
      <c r="AS269" s="176" t="e">
        <f t="shared" si="553"/>
        <v>#DIV/0!</v>
      </c>
      <c r="AT269" s="176" t="e">
        <f t="shared" si="553"/>
        <v>#DIV/0!</v>
      </c>
      <c r="AU269" s="176" t="e">
        <f t="shared" si="553"/>
        <v>#DIV/0!</v>
      </c>
      <c r="AV269" s="176" t="e">
        <f t="shared" si="553"/>
        <v>#DIV/0!</v>
      </c>
      <c r="AW269" s="176" t="e">
        <f t="shared" si="553"/>
        <v>#DIV/0!</v>
      </c>
      <c r="AX269" s="176" t="e">
        <f t="shared" si="553"/>
        <v>#DIV/0!</v>
      </c>
      <c r="AY269" s="176" t="e">
        <f t="shared" si="553"/>
        <v>#DIV/0!</v>
      </c>
      <c r="AZ269" s="176" t="e">
        <f t="shared" si="553"/>
        <v>#DIV/0!</v>
      </c>
      <c r="BA269" s="176" t="e">
        <f t="shared" si="553"/>
        <v>#DIV/0!</v>
      </c>
      <c r="BB269" s="176" t="e">
        <f t="shared" si="553"/>
        <v>#DIV/0!</v>
      </c>
      <c r="BC269" s="176" t="e">
        <f t="shared" si="553"/>
        <v>#DIV/0!</v>
      </c>
      <c r="BD269" s="176" t="e">
        <f t="shared" si="553"/>
        <v>#DIV/0!</v>
      </c>
      <c r="BE269" s="176" t="e">
        <f t="shared" si="553"/>
        <v>#DIV/0!</v>
      </c>
      <c r="BF269" s="176" t="e">
        <f t="shared" si="553"/>
        <v>#DIV/0!</v>
      </c>
    </row>
    <row r="270" spans="3:58" s="161" customFormat="1">
      <c r="E270" s="3" t="s">
        <v>1044</v>
      </c>
      <c r="F270" s="181" t="s">
        <v>1</v>
      </c>
      <c r="G270" s="162"/>
      <c r="H270" s="162"/>
      <c r="I270" s="176" t="e">
        <f>I269*I$7</f>
        <v>#DIV/0!</v>
      </c>
      <c r="J270" s="176" t="e">
        <f t="shared" ref="J270:BF270" si="554">J269*J$7</f>
        <v>#DIV/0!</v>
      </c>
      <c r="K270" s="176" t="e">
        <f t="shared" si="554"/>
        <v>#DIV/0!</v>
      </c>
      <c r="L270" s="176" t="e">
        <f t="shared" si="554"/>
        <v>#DIV/0!</v>
      </c>
      <c r="M270" s="176" t="e">
        <f t="shared" si="554"/>
        <v>#DIV/0!</v>
      </c>
      <c r="N270" s="176" t="e">
        <f t="shared" si="554"/>
        <v>#DIV/0!</v>
      </c>
      <c r="O270" s="176" t="e">
        <f t="shared" si="554"/>
        <v>#DIV/0!</v>
      </c>
      <c r="P270" s="176" t="e">
        <f t="shared" si="554"/>
        <v>#DIV/0!</v>
      </c>
      <c r="Q270" s="176" t="e">
        <f t="shared" si="554"/>
        <v>#DIV/0!</v>
      </c>
      <c r="R270" s="176" t="e">
        <f t="shared" si="554"/>
        <v>#DIV/0!</v>
      </c>
      <c r="S270" s="176" t="e">
        <f t="shared" si="554"/>
        <v>#DIV/0!</v>
      </c>
      <c r="T270" s="176" t="e">
        <f t="shared" si="554"/>
        <v>#DIV/0!</v>
      </c>
      <c r="U270" s="176" t="e">
        <f t="shared" si="554"/>
        <v>#DIV/0!</v>
      </c>
      <c r="V270" s="176" t="e">
        <f t="shared" si="554"/>
        <v>#DIV/0!</v>
      </c>
      <c r="W270" s="176" t="e">
        <f t="shared" si="554"/>
        <v>#DIV/0!</v>
      </c>
      <c r="X270" s="176" t="e">
        <f t="shared" si="554"/>
        <v>#DIV/0!</v>
      </c>
      <c r="Y270" s="176" t="e">
        <f t="shared" si="554"/>
        <v>#DIV/0!</v>
      </c>
      <c r="Z270" s="176" t="e">
        <f t="shared" si="554"/>
        <v>#DIV/0!</v>
      </c>
      <c r="AA270" s="176" t="e">
        <f t="shared" si="554"/>
        <v>#DIV/0!</v>
      </c>
      <c r="AB270" s="176" t="e">
        <f t="shared" si="554"/>
        <v>#DIV/0!</v>
      </c>
      <c r="AC270" s="176" t="e">
        <f t="shared" si="554"/>
        <v>#DIV/0!</v>
      </c>
      <c r="AD270" s="176" t="e">
        <f t="shared" si="554"/>
        <v>#DIV/0!</v>
      </c>
      <c r="AE270" s="176" t="e">
        <f t="shared" si="554"/>
        <v>#DIV/0!</v>
      </c>
      <c r="AF270" s="176" t="e">
        <f t="shared" si="554"/>
        <v>#DIV/0!</v>
      </c>
      <c r="AG270" s="176" t="e">
        <f t="shared" si="554"/>
        <v>#DIV/0!</v>
      </c>
      <c r="AH270" s="176" t="e">
        <f t="shared" si="554"/>
        <v>#DIV/0!</v>
      </c>
      <c r="AI270" s="176" t="e">
        <f t="shared" si="554"/>
        <v>#DIV/0!</v>
      </c>
      <c r="AJ270" s="176" t="e">
        <f t="shared" si="554"/>
        <v>#DIV/0!</v>
      </c>
      <c r="AK270" s="176" t="e">
        <f t="shared" si="554"/>
        <v>#DIV/0!</v>
      </c>
      <c r="AL270" s="176" t="e">
        <f t="shared" si="554"/>
        <v>#DIV/0!</v>
      </c>
      <c r="AM270" s="176" t="e">
        <f t="shared" si="554"/>
        <v>#DIV/0!</v>
      </c>
      <c r="AN270" s="176" t="e">
        <f t="shared" si="554"/>
        <v>#DIV/0!</v>
      </c>
      <c r="AO270" s="176" t="e">
        <f t="shared" si="554"/>
        <v>#DIV/0!</v>
      </c>
      <c r="AP270" s="176" t="e">
        <f t="shared" si="554"/>
        <v>#DIV/0!</v>
      </c>
      <c r="AQ270" s="176" t="e">
        <f t="shared" si="554"/>
        <v>#DIV/0!</v>
      </c>
      <c r="AR270" s="176" t="e">
        <f t="shared" si="554"/>
        <v>#DIV/0!</v>
      </c>
      <c r="AS270" s="176" t="e">
        <f t="shared" si="554"/>
        <v>#DIV/0!</v>
      </c>
      <c r="AT270" s="176" t="e">
        <f t="shared" si="554"/>
        <v>#DIV/0!</v>
      </c>
      <c r="AU270" s="176" t="e">
        <f t="shared" si="554"/>
        <v>#DIV/0!</v>
      </c>
      <c r="AV270" s="176" t="e">
        <f t="shared" si="554"/>
        <v>#DIV/0!</v>
      </c>
      <c r="AW270" s="176" t="e">
        <f t="shared" si="554"/>
        <v>#DIV/0!</v>
      </c>
      <c r="AX270" s="176" t="e">
        <f t="shared" si="554"/>
        <v>#DIV/0!</v>
      </c>
      <c r="AY270" s="176" t="e">
        <f t="shared" si="554"/>
        <v>#DIV/0!</v>
      </c>
      <c r="AZ270" s="176" t="e">
        <f t="shared" si="554"/>
        <v>#DIV/0!</v>
      </c>
      <c r="BA270" s="176" t="e">
        <f t="shared" si="554"/>
        <v>#DIV/0!</v>
      </c>
      <c r="BB270" s="176" t="e">
        <f t="shared" si="554"/>
        <v>#DIV/0!</v>
      </c>
      <c r="BC270" s="176" t="e">
        <f t="shared" si="554"/>
        <v>#DIV/0!</v>
      </c>
      <c r="BD270" s="176" t="e">
        <f t="shared" si="554"/>
        <v>#DIV/0!</v>
      </c>
      <c r="BE270" s="176" t="e">
        <f t="shared" si="554"/>
        <v>#DIV/0!</v>
      </c>
      <c r="BF270" s="176" t="e">
        <f t="shared" si="554"/>
        <v>#DIV/0!</v>
      </c>
    </row>
    <row r="271" spans="3:58" s="161" customFormat="1">
      <c r="D271" s="162"/>
      <c r="F271" s="181"/>
      <c r="G271" s="162"/>
      <c r="H271" s="162"/>
      <c r="I271" s="162"/>
      <c r="J271" s="162"/>
      <c r="K271" s="162"/>
      <c r="L271" s="162"/>
      <c r="M271" s="162"/>
      <c r="N271" s="162"/>
      <c r="O271" s="162"/>
      <c r="P271" s="162"/>
      <c r="Q271" s="162"/>
      <c r="R271" s="162"/>
      <c r="S271" s="162"/>
      <c r="T271" s="162"/>
      <c r="U271" s="162"/>
      <c r="V271" s="162"/>
      <c r="W271" s="162"/>
      <c r="X271" s="162"/>
      <c r="Y271" s="162"/>
      <c r="Z271" s="162"/>
      <c r="AA271" s="162"/>
      <c r="AB271" s="162"/>
      <c r="AC271" s="162"/>
      <c r="AD271" s="162"/>
      <c r="AE271" s="162"/>
      <c r="AF271" s="162"/>
      <c r="AG271" s="162"/>
      <c r="AH271" s="162"/>
      <c r="AI271" s="162"/>
      <c r="AJ271" s="162"/>
      <c r="AK271" s="162"/>
      <c r="AL271" s="162"/>
      <c r="AM271" s="162"/>
      <c r="AN271" s="162"/>
      <c r="AO271" s="162"/>
      <c r="AP271" s="162"/>
      <c r="AQ271" s="162"/>
      <c r="AR271" s="162"/>
      <c r="AS271" s="162"/>
      <c r="AT271" s="162"/>
      <c r="AU271" s="162"/>
      <c r="AV271" s="162"/>
      <c r="AW271" s="162"/>
      <c r="AX271" s="162"/>
      <c r="AY271" s="162"/>
      <c r="AZ271" s="162"/>
      <c r="BA271" s="162"/>
      <c r="BB271" s="162"/>
      <c r="BC271" s="162"/>
      <c r="BD271" s="162"/>
      <c r="BE271" s="162"/>
      <c r="BF271" s="162"/>
    </row>
    <row r="272" spans="3:58" s="105" customFormat="1"/>
    <row r="273" spans="2:58" s="16" customFormat="1">
      <c r="B273" s="16" t="s">
        <v>1045</v>
      </c>
      <c r="F273" s="76"/>
    </row>
    <row r="274" spans="2:58" s="77" customFormat="1">
      <c r="F274" s="37"/>
    </row>
    <row r="275" spans="2:58" s="77" customFormat="1">
      <c r="D275" s="77" t="str">
        <f>Datu_ievade!C247</f>
        <v>Abonenta piesaistes mēneša izmaksas uz vienu lietotāju</v>
      </c>
      <c r="F275" s="37" t="s">
        <v>1</v>
      </c>
      <c r="I275" s="86">
        <f>Datu_ievade!$E$247</f>
        <v>0</v>
      </c>
      <c r="J275" s="86">
        <f>Datu_ievade!$E$247</f>
        <v>0</v>
      </c>
      <c r="K275" s="86">
        <f>Datu_ievade!$E$247</f>
        <v>0</v>
      </c>
      <c r="L275" s="86">
        <f>Datu_ievade!$E$247</f>
        <v>0</v>
      </c>
      <c r="M275" s="86">
        <f>Datu_ievade!$E$247</f>
        <v>0</v>
      </c>
      <c r="N275" s="86">
        <f>Datu_ievade!$E$247</f>
        <v>0</v>
      </c>
      <c r="O275" s="86">
        <f>Datu_ievade!$E$247</f>
        <v>0</v>
      </c>
      <c r="P275" s="86">
        <f>Datu_ievade!$E$247</f>
        <v>0</v>
      </c>
      <c r="Q275" s="86">
        <f>Datu_ievade!$E$247</f>
        <v>0</v>
      </c>
      <c r="R275" s="86">
        <f>Datu_ievade!$E$247</f>
        <v>0</v>
      </c>
      <c r="S275" s="86">
        <f>Datu_ievade!$E$247</f>
        <v>0</v>
      </c>
      <c r="T275" s="86">
        <f>Datu_ievade!$E$247</f>
        <v>0</v>
      </c>
      <c r="U275" s="86">
        <f>Datu_ievade!$E$247</f>
        <v>0</v>
      </c>
      <c r="V275" s="86">
        <f>Datu_ievade!$E$247</f>
        <v>0</v>
      </c>
      <c r="W275" s="86">
        <f>Datu_ievade!$E$247</f>
        <v>0</v>
      </c>
      <c r="X275" s="86">
        <f>Datu_ievade!$E$247</f>
        <v>0</v>
      </c>
      <c r="Y275" s="86">
        <f>Datu_ievade!$E$247</f>
        <v>0</v>
      </c>
      <c r="Z275" s="86">
        <f>Datu_ievade!$E$247</f>
        <v>0</v>
      </c>
      <c r="AA275" s="86">
        <f>Datu_ievade!$E$247</f>
        <v>0</v>
      </c>
      <c r="AB275" s="86">
        <f>Datu_ievade!$E$247</f>
        <v>0</v>
      </c>
      <c r="AC275" s="86">
        <f>Datu_ievade!$E$247</f>
        <v>0</v>
      </c>
      <c r="AD275" s="86">
        <f>Datu_ievade!$E$247</f>
        <v>0</v>
      </c>
      <c r="AE275" s="86">
        <f>Datu_ievade!$E$247</f>
        <v>0</v>
      </c>
      <c r="AF275" s="86">
        <f>Datu_ievade!$E$247</f>
        <v>0</v>
      </c>
      <c r="AG275" s="86">
        <f>Datu_ievade!$E$247</f>
        <v>0</v>
      </c>
      <c r="AH275" s="86">
        <f>Datu_ievade!$E$247</f>
        <v>0</v>
      </c>
      <c r="AI275" s="86">
        <f>Datu_ievade!$E$247</f>
        <v>0</v>
      </c>
      <c r="AJ275" s="86">
        <f>Datu_ievade!$E$247</f>
        <v>0</v>
      </c>
      <c r="AK275" s="86">
        <f>Datu_ievade!$E$247</f>
        <v>0</v>
      </c>
      <c r="AL275" s="86">
        <f>Datu_ievade!$E$247</f>
        <v>0</v>
      </c>
      <c r="AM275" s="86">
        <f>Datu_ievade!$E$247</f>
        <v>0</v>
      </c>
      <c r="AN275" s="86">
        <f>Datu_ievade!$E$247</f>
        <v>0</v>
      </c>
      <c r="AO275" s="86">
        <f>Datu_ievade!$E$247</f>
        <v>0</v>
      </c>
      <c r="AP275" s="86">
        <f>Datu_ievade!$E$247</f>
        <v>0</v>
      </c>
      <c r="AQ275" s="86">
        <f>Datu_ievade!$E$247</f>
        <v>0</v>
      </c>
      <c r="AR275" s="86">
        <f>Datu_ievade!$E$247</f>
        <v>0</v>
      </c>
      <c r="AS275" s="86">
        <f>Datu_ievade!$E$247</f>
        <v>0</v>
      </c>
      <c r="AT275" s="86">
        <f>Datu_ievade!$E$247</f>
        <v>0</v>
      </c>
      <c r="AU275" s="86">
        <f>Datu_ievade!$E$247</f>
        <v>0</v>
      </c>
      <c r="AV275" s="86">
        <f>Datu_ievade!$E$247</f>
        <v>0</v>
      </c>
      <c r="AW275" s="86">
        <f>Datu_ievade!$E$247</f>
        <v>0</v>
      </c>
      <c r="AX275" s="86">
        <f>Datu_ievade!$E$247</f>
        <v>0</v>
      </c>
      <c r="AY275" s="86">
        <f>Datu_ievade!$E$247</f>
        <v>0</v>
      </c>
      <c r="AZ275" s="86">
        <f>Datu_ievade!$E$247</f>
        <v>0</v>
      </c>
      <c r="BA275" s="86">
        <f>Datu_ievade!$E$247</f>
        <v>0</v>
      </c>
      <c r="BB275" s="86">
        <f>Datu_ievade!$E$247</f>
        <v>0</v>
      </c>
      <c r="BC275" s="86">
        <f>Datu_ievade!$E$247</f>
        <v>0</v>
      </c>
      <c r="BD275" s="86">
        <f>Datu_ievade!$E$247</f>
        <v>0</v>
      </c>
      <c r="BE275" s="86">
        <f>Datu_ievade!$E$247</f>
        <v>0</v>
      </c>
      <c r="BF275" s="86">
        <f>Datu_ievade!$E$247</f>
        <v>0</v>
      </c>
    </row>
    <row r="276" spans="2:58" s="77" customFormat="1">
      <c r="D276" s="77" t="s">
        <v>1046</v>
      </c>
      <c r="F276" s="37" t="s">
        <v>1</v>
      </c>
      <c r="I276" s="159">
        <f>Datu_ievade!$E$248</f>
        <v>0</v>
      </c>
      <c r="J276" s="159">
        <f>Datu_ievade!$E$248</f>
        <v>0</v>
      </c>
      <c r="K276" s="159">
        <f>Datu_ievade!$E$248</f>
        <v>0</v>
      </c>
      <c r="L276" s="159">
        <f>Datu_ievade!$E$248</f>
        <v>0</v>
      </c>
      <c r="M276" s="159">
        <f>Datu_ievade!$E$248</f>
        <v>0</v>
      </c>
      <c r="N276" s="159">
        <f>Datu_ievade!$E$248</f>
        <v>0</v>
      </c>
      <c r="O276" s="159">
        <f>Datu_ievade!$E$248</f>
        <v>0</v>
      </c>
      <c r="P276" s="159">
        <f>Datu_ievade!$E$248</f>
        <v>0</v>
      </c>
      <c r="Q276" s="159">
        <f>Datu_ievade!$E$248</f>
        <v>0</v>
      </c>
      <c r="R276" s="159">
        <f>Datu_ievade!$E$248</f>
        <v>0</v>
      </c>
      <c r="S276" s="159">
        <f>Datu_ievade!$E$248</f>
        <v>0</v>
      </c>
      <c r="T276" s="159">
        <f>Datu_ievade!$E$248</f>
        <v>0</v>
      </c>
      <c r="U276" s="159">
        <f>Datu_ievade!$E$248</f>
        <v>0</v>
      </c>
      <c r="V276" s="159">
        <f>Datu_ievade!$E$248</f>
        <v>0</v>
      </c>
      <c r="W276" s="159">
        <f>Datu_ievade!$E$248</f>
        <v>0</v>
      </c>
      <c r="X276" s="159">
        <f>Datu_ievade!$E$248</f>
        <v>0</v>
      </c>
      <c r="Y276" s="159">
        <f>Datu_ievade!$E$248</f>
        <v>0</v>
      </c>
      <c r="Z276" s="159">
        <f>Datu_ievade!$E$248</f>
        <v>0</v>
      </c>
      <c r="AA276" s="159">
        <f>Datu_ievade!$E$248</f>
        <v>0</v>
      </c>
      <c r="AB276" s="159">
        <f>Datu_ievade!$E$248</f>
        <v>0</v>
      </c>
      <c r="AC276" s="159">
        <f>Datu_ievade!$E$248</f>
        <v>0</v>
      </c>
      <c r="AD276" s="159">
        <f>Datu_ievade!$E$248</f>
        <v>0</v>
      </c>
      <c r="AE276" s="159">
        <f>Datu_ievade!$E$248</f>
        <v>0</v>
      </c>
      <c r="AF276" s="159">
        <f>Datu_ievade!$E$248</f>
        <v>0</v>
      </c>
      <c r="AG276" s="159">
        <f>Datu_ievade!$E$248</f>
        <v>0</v>
      </c>
      <c r="AH276" s="159">
        <f>Datu_ievade!$E$248</f>
        <v>0</v>
      </c>
      <c r="AI276" s="159">
        <f>Datu_ievade!$E$248</f>
        <v>0</v>
      </c>
      <c r="AJ276" s="159">
        <f>Datu_ievade!$E$248</f>
        <v>0</v>
      </c>
      <c r="AK276" s="159">
        <f>Datu_ievade!$E$248</f>
        <v>0</v>
      </c>
      <c r="AL276" s="159">
        <f>Datu_ievade!$E$248</f>
        <v>0</v>
      </c>
      <c r="AM276" s="159">
        <f>Datu_ievade!$E$248</f>
        <v>0</v>
      </c>
      <c r="AN276" s="159">
        <f>Datu_ievade!$E$248</f>
        <v>0</v>
      </c>
      <c r="AO276" s="159">
        <f>Datu_ievade!$E$248</f>
        <v>0</v>
      </c>
      <c r="AP276" s="159">
        <f>Datu_ievade!$E$248</f>
        <v>0</v>
      </c>
      <c r="AQ276" s="159">
        <f>Datu_ievade!$E$248</f>
        <v>0</v>
      </c>
      <c r="AR276" s="159">
        <f>Datu_ievade!$E$248</f>
        <v>0</v>
      </c>
      <c r="AS276" s="159">
        <f>Datu_ievade!$E$248</f>
        <v>0</v>
      </c>
      <c r="AT276" s="159">
        <f>Datu_ievade!$E$248</f>
        <v>0</v>
      </c>
      <c r="AU276" s="159">
        <f>Datu_ievade!$E$248</f>
        <v>0</v>
      </c>
      <c r="AV276" s="159">
        <f>Datu_ievade!$E$248</f>
        <v>0</v>
      </c>
      <c r="AW276" s="159">
        <f>Datu_ievade!$E$248</f>
        <v>0</v>
      </c>
      <c r="AX276" s="159">
        <f>Datu_ievade!$E$248</f>
        <v>0</v>
      </c>
      <c r="AY276" s="159">
        <f>Datu_ievade!$E$248</f>
        <v>0</v>
      </c>
      <c r="AZ276" s="159">
        <f>Datu_ievade!$E$248</f>
        <v>0</v>
      </c>
      <c r="BA276" s="159">
        <f>Datu_ievade!$E$248</f>
        <v>0</v>
      </c>
      <c r="BB276" s="159">
        <f>Datu_ievade!$E$248</f>
        <v>0</v>
      </c>
      <c r="BC276" s="159">
        <f>Datu_ievade!$E$248</f>
        <v>0</v>
      </c>
      <c r="BD276" s="159">
        <f>Datu_ievade!$E$248</f>
        <v>0</v>
      </c>
      <c r="BE276" s="159">
        <f>Datu_ievade!$E$248</f>
        <v>0</v>
      </c>
      <c r="BF276" s="159">
        <f>Datu_ievade!$E$248</f>
        <v>0</v>
      </c>
    </row>
    <row r="277" spans="2:58" s="77" customFormat="1">
      <c r="D277" s="77" t="s">
        <v>734</v>
      </c>
      <c r="F277" s="37" t="s">
        <v>1</v>
      </c>
      <c r="I277" s="75">
        <f>SUM(I275:I276)</f>
        <v>0</v>
      </c>
      <c r="J277" s="75">
        <f>SUM(J275:J276)</f>
        <v>0</v>
      </c>
      <c r="K277" s="75">
        <f t="shared" ref="K277:BF277" si="555">SUM(K275:K276)</f>
        <v>0</v>
      </c>
      <c r="L277" s="75">
        <f t="shared" si="555"/>
        <v>0</v>
      </c>
      <c r="M277" s="75">
        <f t="shared" si="555"/>
        <v>0</v>
      </c>
      <c r="N277" s="75">
        <f t="shared" si="555"/>
        <v>0</v>
      </c>
      <c r="O277" s="75">
        <f t="shared" si="555"/>
        <v>0</v>
      </c>
      <c r="P277" s="75">
        <f t="shared" si="555"/>
        <v>0</v>
      </c>
      <c r="Q277" s="75">
        <f t="shared" si="555"/>
        <v>0</v>
      </c>
      <c r="R277" s="75">
        <f t="shared" si="555"/>
        <v>0</v>
      </c>
      <c r="S277" s="75">
        <f t="shared" si="555"/>
        <v>0</v>
      </c>
      <c r="T277" s="75">
        <f t="shared" si="555"/>
        <v>0</v>
      </c>
      <c r="U277" s="75">
        <f t="shared" si="555"/>
        <v>0</v>
      </c>
      <c r="V277" s="75">
        <f t="shared" si="555"/>
        <v>0</v>
      </c>
      <c r="W277" s="75">
        <f t="shared" si="555"/>
        <v>0</v>
      </c>
      <c r="X277" s="75">
        <f t="shared" si="555"/>
        <v>0</v>
      </c>
      <c r="Y277" s="75">
        <f t="shared" si="555"/>
        <v>0</v>
      </c>
      <c r="Z277" s="75">
        <f t="shared" si="555"/>
        <v>0</v>
      </c>
      <c r="AA277" s="75">
        <f t="shared" si="555"/>
        <v>0</v>
      </c>
      <c r="AB277" s="75">
        <f t="shared" si="555"/>
        <v>0</v>
      </c>
      <c r="AC277" s="75">
        <f t="shared" si="555"/>
        <v>0</v>
      </c>
      <c r="AD277" s="75">
        <f t="shared" si="555"/>
        <v>0</v>
      </c>
      <c r="AE277" s="75">
        <f t="shared" si="555"/>
        <v>0</v>
      </c>
      <c r="AF277" s="75">
        <f t="shared" si="555"/>
        <v>0</v>
      </c>
      <c r="AG277" s="75">
        <f t="shared" si="555"/>
        <v>0</v>
      </c>
      <c r="AH277" s="75">
        <f t="shared" si="555"/>
        <v>0</v>
      </c>
      <c r="AI277" s="75">
        <f t="shared" si="555"/>
        <v>0</v>
      </c>
      <c r="AJ277" s="75">
        <f t="shared" si="555"/>
        <v>0</v>
      </c>
      <c r="AK277" s="75">
        <f t="shared" si="555"/>
        <v>0</v>
      </c>
      <c r="AL277" s="75">
        <f t="shared" si="555"/>
        <v>0</v>
      </c>
      <c r="AM277" s="75">
        <f t="shared" si="555"/>
        <v>0</v>
      </c>
      <c r="AN277" s="75">
        <f t="shared" si="555"/>
        <v>0</v>
      </c>
      <c r="AO277" s="75">
        <f t="shared" si="555"/>
        <v>0</v>
      </c>
      <c r="AP277" s="75">
        <f t="shared" si="555"/>
        <v>0</v>
      </c>
      <c r="AQ277" s="75">
        <f t="shared" si="555"/>
        <v>0</v>
      </c>
      <c r="AR277" s="75">
        <f t="shared" si="555"/>
        <v>0</v>
      </c>
      <c r="AS277" s="75">
        <f t="shared" si="555"/>
        <v>0</v>
      </c>
      <c r="AT277" s="75">
        <f t="shared" si="555"/>
        <v>0</v>
      </c>
      <c r="AU277" s="75">
        <f t="shared" si="555"/>
        <v>0</v>
      </c>
      <c r="AV277" s="75">
        <f t="shared" si="555"/>
        <v>0</v>
      </c>
      <c r="AW277" s="75">
        <f t="shared" si="555"/>
        <v>0</v>
      </c>
      <c r="AX277" s="75">
        <f t="shared" si="555"/>
        <v>0</v>
      </c>
      <c r="AY277" s="75">
        <f t="shared" si="555"/>
        <v>0</v>
      </c>
      <c r="AZ277" s="75">
        <f t="shared" si="555"/>
        <v>0</v>
      </c>
      <c r="BA277" s="75">
        <f t="shared" si="555"/>
        <v>0</v>
      </c>
      <c r="BB277" s="75">
        <f t="shared" si="555"/>
        <v>0</v>
      </c>
      <c r="BC277" s="75">
        <f t="shared" si="555"/>
        <v>0</v>
      </c>
      <c r="BD277" s="75">
        <f t="shared" si="555"/>
        <v>0</v>
      </c>
      <c r="BE277" s="75">
        <f t="shared" si="555"/>
        <v>0</v>
      </c>
      <c r="BF277" s="75">
        <f t="shared" si="555"/>
        <v>0</v>
      </c>
    </row>
    <row r="278" spans="2:58">
      <c r="H278" s="105"/>
      <c r="I278" s="105"/>
      <c r="J278" s="105"/>
      <c r="K278" s="105"/>
      <c r="L278" s="105"/>
      <c r="M278" s="105"/>
      <c r="N278" s="105"/>
      <c r="O278" s="105"/>
      <c r="P278" s="105"/>
      <c r="Q278" s="105"/>
      <c r="R278" s="105"/>
    </row>
    <row r="280" spans="2:58">
      <c r="H280" s="105"/>
      <c r="I280" s="105"/>
      <c r="J280" s="105"/>
      <c r="K280" s="105"/>
      <c r="L280" s="105"/>
      <c r="M280" s="105"/>
      <c r="N280" s="105"/>
      <c r="O280" s="105"/>
      <c r="P280" s="105"/>
      <c r="Q280" s="105"/>
      <c r="R280" s="105"/>
    </row>
  </sheetData>
  <sheetProtection algorithmName="SHA-512" hashValue="n2dpd9OW4nfp/jJSAZLGbOTcwFhOXroYqCfL+EVviNK4GSitcSKfZ1pA0h2hDGoId64JyYT0ebeIW+DNcaHy3w==" saltValue="+icYuzKbsiA7okg/qP+Akw==" spinCount="100000" sheet="1"/>
  <mergeCells count="1">
    <mergeCell ref="C12:D12"/>
  </mergeCells>
  <pageMargins left="0.7" right="0.7" top="0.78740157499999996" bottom="0.78740157499999996"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F497D"/>
  </sheetPr>
  <dimension ref="A2:BA161"/>
  <sheetViews>
    <sheetView showGridLines="0" zoomScale="85" zoomScaleNormal="85" workbookViewId="0">
      <selection activeCell="C22" sqref="C22"/>
    </sheetView>
  </sheetViews>
  <sheetFormatPr defaultColWidth="11.42578125" defaultRowHeight="15"/>
  <cols>
    <col min="1" max="1" width="2.5703125" style="105" customWidth="1"/>
    <col min="2" max="2" width="18.42578125" style="105" customWidth="1"/>
    <col min="3" max="3" width="94.7109375" style="105" customWidth="1"/>
    <col min="4" max="4" width="16.7109375" style="105" customWidth="1"/>
    <col min="5" max="5" width="15.7109375" style="105" customWidth="1"/>
    <col min="6" max="6" width="22.28515625" style="105" customWidth="1"/>
    <col min="7" max="7" width="17.28515625" style="105" customWidth="1"/>
    <col min="8" max="8" width="14" style="105" customWidth="1"/>
    <col min="9" max="9" width="11.42578125" style="105"/>
    <col min="10" max="10" width="18.7109375" style="105" bestFit="1" customWidth="1"/>
    <col min="11" max="11" width="13.42578125" style="105" customWidth="1"/>
    <col min="12" max="12" width="11.42578125" style="105"/>
    <col min="13" max="13" width="31" style="105" bestFit="1" customWidth="1"/>
    <col min="14" max="16384" width="11.42578125" style="105"/>
  </cols>
  <sheetData>
    <row r="2" spans="3:15">
      <c r="H2" s="56"/>
    </row>
    <row r="7" spans="3:15">
      <c r="I7" s="108"/>
    </row>
    <row r="8" spans="3:15">
      <c r="I8" s="108"/>
    </row>
    <row r="11" spans="3:15">
      <c r="C11" s="133" t="s">
        <v>1077</v>
      </c>
      <c r="D11" s="135">
        <f>Datu_ievade!E109</f>
        <v>0</v>
      </c>
    </row>
    <row r="12" spans="3:15">
      <c r="C12" s="105" t="s">
        <v>1078</v>
      </c>
      <c r="D12" s="135">
        <f>Datu_ievade!E110</f>
        <v>0</v>
      </c>
    </row>
    <row r="13" spans="3:15">
      <c r="C13" s="105" t="s">
        <v>990</v>
      </c>
      <c r="D13" s="135">
        <f>D12</f>
        <v>0</v>
      </c>
    </row>
    <row r="15" spans="3:15">
      <c r="D15" s="123"/>
      <c r="E15" s="108"/>
      <c r="F15" s="108"/>
      <c r="G15" s="108"/>
      <c r="H15" s="108"/>
      <c r="I15" s="108"/>
    </row>
    <row r="16" spans="3:15">
      <c r="C16" s="108"/>
      <c r="D16" s="94"/>
      <c r="E16" s="57"/>
      <c r="F16" s="57"/>
      <c r="G16" s="57"/>
      <c r="H16" s="94"/>
      <c r="I16" s="57"/>
      <c r="J16" s="95"/>
      <c r="K16" s="57"/>
      <c r="L16" s="57"/>
      <c r="M16" s="57"/>
      <c r="N16" s="57"/>
      <c r="O16" s="57"/>
    </row>
    <row r="17" spans="1:53">
      <c r="B17" s="82" t="s">
        <v>1088</v>
      </c>
      <c r="D17" s="80"/>
      <c r="E17" s="33"/>
      <c r="F17" s="33"/>
      <c r="G17" s="33"/>
      <c r="H17" s="80"/>
      <c r="I17" s="33"/>
      <c r="J17" s="80"/>
      <c r="K17" s="33"/>
      <c r="L17" s="33"/>
      <c r="M17" s="33"/>
      <c r="N17" s="33"/>
      <c r="O17" s="33"/>
    </row>
    <row r="18" spans="1:53">
      <c r="A18" s="108"/>
      <c r="B18" s="109"/>
      <c r="C18" s="109"/>
      <c r="D18" s="109"/>
      <c r="E18" s="109"/>
      <c r="F18" s="109"/>
      <c r="G18" s="109"/>
      <c r="H18" s="109"/>
      <c r="I18" s="109"/>
      <c r="J18" s="109"/>
      <c r="K18" s="109"/>
      <c r="M18" s="115"/>
      <c r="N18" s="115"/>
      <c r="O18" s="115"/>
    </row>
    <row r="19" spans="1:53">
      <c r="B19" s="115"/>
      <c r="C19" s="126" t="str">
        <f>Datu_ievade!D6</f>
        <v>Produkta ID -&gt;</v>
      </c>
      <c r="D19" s="92">
        <f>Datu_ievade!E6</f>
        <v>1</v>
      </c>
      <c r="E19" s="92">
        <f>Datu_ievade!F6</f>
        <v>2</v>
      </c>
      <c r="F19" s="92">
        <f>Datu_ievade!G6</f>
        <v>3</v>
      </c>
      <c r="G19" s="92">
        <f>Datu_ievade!H6</f>
        <v>4</v>
      </c>
      <c r="H19" s="92">
        <f>Datu_ievade!I6</f>
        <v>5</v>
      </c>
      <c r="I19" s="92">
        <f>Datu_ievade!J6</f>
        <v>6</v>
      </c>
      <c r="J19" s="92">
        <f>Datu_ievade!K6</f>
        <v>7</v>
      </c>
      <c r="K19" s="92">
        <f>Datu_ievade!L6</f>
        <v>8</v>
      </c>
      <c r="L19" s="92">
        <f>Datu_ievade!M6</f>
        <v>9</v>
      </c>
      <c r="M19" s="92">
        <f>Datu_ievade!N6</f>
        <v>10</v>
      </c>
      <c r="N19" s="92">
        <f>Datu_ievade!O6</f>
        <v>11</v>
      </c>
      <c r="O19" s="92">
        <f>Datu_ievade!P6</f>
        <v>12</v>
      </c>
      <c r="P19" s="92">
        <f>Datu_ievade!Q6</f>
        <v>13</v>
      </c>
      <c r="Q19" s="92">
        <f>Datu_ievade!R6</f>
        <v>14</v>
      </c>
      <c r="R19" s="92">
        <f>Datu_ievade!S6</f>
        <v>15</v>
      </c>
      <c r="S19" s="92">
        <f>Datu_ievade!T6</f>
        <v>16</v>
      </c>
      <c r="T19" s="92">
        <f>Datu_ievade!U6</f>
        <v>17</v>
      </c>
      <c r="U19" s="92">
        <f>Datu_ievade!V6</f>
        <v>18</v>
      </c>
      <c r="V19" s="92">
        <f>Datu_ievade!W6</f>
        <v>19</v>
      </c>
      <c r="W19" s="92">
        <f>Datu_ievade!X6</f>
        <v>20</v>
      </c>
      <c r="X19" s="92">
        <f>Datu_ievade!Y6</f>
        <v>21</v>
      </c>
      <c r="Y19" s="92">
        <f>Datu_ievade!Z6</f>
        <v>22</v>
      </c>
      <c r="Z19" s="92">
        <f>Datu_ievade!AA6</f>
        <v>23</v>
      </c>
      <c r="AA19" s="92">
        <f>Datu_ievade!AB6</f>
        <v>24</v>
      </c>
      <c r="AB19" s="92">
        <f>Datu_ievade!AC6</f>
        <v>25</v>
      </c>
      <c r="AC19" s="92">
        <f>Datu_ievade!AD6</f>
        <v>26</v>
      </c>
      <c r="AD19" s="92">
        <f>Datu_ievade!AE6</f>
        <v>27</v>
      </c>
      <c r="AE19" s="92">
        <f>Datu_ievade!AF6</f>
        <v>28</v>
      </c>
      <c r="AF19" s="92">
        <f>Datu_ievade!AG6</f>
        <v>29</v>
      </c>
      <c r="AG19" s="92">
        <f>Datu_ievade!AH6</f>
        <v>30</v>
      </c>
      <c r="AH19" s="92">
        <f>Datu_ievade!AI6</f>
        <v>31</v>
      </c>
      <c r="AI19" s="92">
        <f>Datu_ievade!AJ6</f>
        <v>32</v>
      </c>
      <c r="AJ19" s="92">
        <f>Datu_ievade!AK6</f>
        <v>33</v>
      </c>
      <c r="AK19" s="92">
        <f>Datu_ievade!AL6</f>
        <v>34</v>
      </c>
      <c r="AL19" s="92">
        <f>Datu_ievade!AM6</f>
        <v>35</v>
      </c>
      <c r="AM19" s="92">
        <f>Datu_ievade!AN6</f>
        <v>36</v>
      </c>
      <c r="AN19" s="92">
        <f>Datu_ievade!AO6</f>
        <v>37</v>
      </c>
      <c r="AO19" s="92">
        <f>Datu_ievade!AP6</f>
        <v>38</v>
      </c>
      <c r="AP19" s="92">
        <f>Datu_ievade!AQ6</f>
        <v>39</v>
      </c>
      <c r="AQ19" s="92">
        <f>Datu_ievade!AR6</f>
        <v>40</v>
      </c>
      <c r="AR19" s="92">
        <f>Datu_ievade!AS6</f>
        <v>41</v>
      </c>
      <c r="AS19" s="92">
        <f>Datu_ievade!AT6</f>
        <v>42</v>
      </c>
      <c r="AT19" s="92">
        <f>Datu_ievade!AU6</f>
        <v>43</v>
      </c>
      <c r="AU19" s="92">
        <f>Datu_ievade!AV6</f>
        <v>44</v>
      </c>
      <c r="AV19" s="92">
        <f>Datu_ievade!AW6</f>
        <v>45</v>
      </c>
      <c r="AW19" s="92">
        <f>Datu_ievade!AX6</f>
        <v>46</v>
      </c>
      <c r="AX19" s="92">
        <f>Datu_ievade!AY6</f>
        <v>47</v>
      </c>
      <c r="AY19" s="92">
        <f>Datu_ievade!AZ6</f>
        <v>48</v>
      </c>
      <c r="AZ19" s="92">
        <f>Datu_ievade!BA6</f>
        <v>49</v>
      </c>
      <c r="BA19" s="92">
        <f>Datu_ievade!BB6</f>
        <v>50</v>
      </c>
    </row>
    <row r="20" spans="1:53" s="115" customFormat="1">
      <c r="C20" s="174" t="str">
        <f>Datu_ievade!$C$7</f>
        <v>DSL piekļuve</v>
      </c>
      <c r="D20" s="175">
        <f>Datu_ievade!E7</f>
        <v>0</v>
      </c>
      <c r="E20" s="175">
        <f>Datu_ievade!F7</f>
        <v>0</v>
      </c>
      <c r="F20" s="175">
        <f>Datu_ievade!G7</f>
        <v>0</v>
      </c>
      <c r="G20" s="175">
        <f>Datu_ievade!H7</f>
        <v>0</v>
      </c>
      <c r="H20" s="175">
        <f>Datu_ievade!I7</f>
        <v>0</v>
      </c>
      <c r="I20" s="175">
        <f>Datu_ievade!J7</f>
        <v>0</v>
      </c>
      <c r="J20" s="175">
        <f>Datu_ievade!K7</f>
        <v>0</v>
      </c>
      <c r="K20" s="175">
        <f>Datu_ievade!L7</f>
        <v>0</v>
      </c>
      <c r="L20" s="175">
        <f>Datu_ievade!M7</f>
        <v>0</v>
      </c>
      <c r="M20" s="175">
        <f>Datu_ievade!N7</f>
        <v>0</v>
      </c>
      <c r="N20" s="175">
        <f>Datu_ievade!O7</f>
        <v>0</v>
      </c>
      <c r="O20" s="175">
        <f>Datu_ievade!P7</f>
        <v>0</v>
      </c>
      <c r="P20" s="175">
        <f>Datu_ievade!Q7</f>
        <v>0</v>
      </c>
      <c r="Q20" s="175">
        <f>Datu_ievade!R7</f>
        <v>0</v>
      </c>
      <c r="R20" s="175">
        <f>Datu_ievade!S7</f>
        <v>0</v>
      </c>
      <c r="S20" s="175">
        <f>Datu_ievade!T7</f>
        <v>0</v>
      </c>
      <c r="T20" s="175">
        <f>Datu_ievade!U7</f>
        <v>0</v>
      </c>
      <c r="U20" s="175">
        <f>Datu_ievade!V7</f>
        <v>0</v>
      </c>
      <c r="V20" s="175">
        <f>Datu_ievade!W7</f>
        <v>0</v>
      </c>
      <c r="W20" s="175">
        <f>Datu_ievade!X7</f>
        <v>0</v>
      </c>
      <c r="X20" s="175">
        <f>Datu_ievade!Y7</f>
        <v>0</v>
      </c>
      <c r="Y20" s="175">
        <f>Datu_ievade!Z7</f>
        <v>0</v>
      </c>
      <c r="Z20" s="175">
        <f>Datu_ievade!AA7</f>
        <v>0</v>
      </c>
      <c r="AA20" s="175">
        <f>Datu_ievade!AB7</f>
        <v>0</v>
      </c>
      <c r="AB20" s="175">
        <f>Datu_ievade!AC7</f>
        <v>0</v>
      </c>
      <c r="AC20" s="175">
        <f>Datu_ievade!AD7</f>
        <v>0</v>
      </c>
      <c r="AD20" s="175">
        <f>Datu_ievade!AE7</f>
        <v>0</v>
      </c>
      <c r="AE20" s="175">
        <f>Datu_ievade!AF7</f>
        <v>0</v>
      </c>
      <c r="AF20" s="175">
        <f>Datu_ievade!AG7</f>
        <v>0</v>
      </c>
      <c r="AG20" s="175">
        <f>Datu_ievade!AH7</f>
        <v>0</v>
      </c>
      <c r="AH20" s="175">
        <f>Datu_ievade!AI7</f>
        <v>0</v>
      </c>
      <c r="AI20" s="175">
        <f>Datu_ievade!AJ7</f>
        <v>0</v>
      </c>
      <c r="AJ20" s="175">
        <f>Datu_ievade!AK7</f>
        <v>0</v>
      </c>
      <c r="AK20" s="175">
        <f>Datu_ievade!AL7</f>
        <v>0</v>
      </c>
      <c r="AL20" s="175">
        <f>Datu_ievade!AM7</f>
        <v>0</v>
      </c>
      <c r="AM20" s="175">
        <f>Datu_ievade!AN7</f>
        <v>0</v>
      </c>
      <c r="AN20" s="175">
        <f>Datu_ievade!AO7</f>
        <v>0</v>
      </c>
      <c r="AO20" s="175">
        <f>Datu_ievade!AP7</f>
        <v>0</v>
      </c>
      <c r="AP20" s="175">
        <f>Datu_ievade!AQ7</f>
        <v>0</v>
      </c>
      <c r="AQ20" s="175">
        <f>Datu_ievade!AR7</f>
        <v>0</v>
      </c>
      <c r="AR20" s="175">
        <f>Datu_ievade!AS7</f>
        <v>0</v>
      </c>
      <c r="AS20" s="175">
        <f>Datu_ievade!AT7</f>
        <v>0</v>
      </c>
      <c r="AT20" s="175">
        <f>Datu_ievade!AU7</f>
        <v>0</v>
      </c>
      <c r="AU20" s="175">
        <f>Datu_ievade!AV7</f>
        <v>0</v>
      </c>
      <c r="AV20" s="175">
        <f>Datu_ievade!AW7</f>
        <v>0</v>
      </c>
      <c r="AW20" s="175">
        <f>Datu_ievade!AX7</f>
        <v>0</v>
      </c>
      <c r="AX20" s="175">
        <f>Datu_ievade!AY7</f>
        <v>0</v>
      </c>
      <c r="AY20" s="175">
        <f>Datu_ievade!AZ7</f>
        <v>0</v>
      </c>
      <c r="AZ20" s="175">
        <f>Datu_ievade!BA7</f>
        <v>0</v>
      </c>
      <c r="BA20" s="175">
        <f>Datu_ievade!BB7</f>
        <v>0</v>
      </c>
    </row>
    <row r="21" spans="1:53">
      <c r="C21" s="126" t="str">
        <f>Datu_ievade!$B$59</f>
        <v>Sastrēguma stundu joslas platums uz vienu abonentu, Mb/s</v>
      </c>
      <c r="D21" s="86">
        <f>Datu_ievade!E61</f>
        <v>0</v>
      </c>
      <c r="E21" s="86">
        <f>Datu_ievade!F61</f>
        <v>0</v>
      </c>
      <c r="F21" s="86">
        <f>Datu_ievade!G61</f>
        <v>0</v>
      </c>
      <c r="G21" s="86">
        <f>Datu_ievade!H61</f>
        <v>0</v>
      </c>
      <c r="H21" s="86">
        <f>Datu_ievade!I61</f>
        <v>0</v>
      </c>
      <c r="I21" s="86">
        <f>Datu_ievade!J61</f>
        <v>0</v>
      </c>
      <c r="J21" s="86">
        <f>Datu_ievade!K61</f>
        <v>0</v>
      </c>
      <c r="K21" s="86">
        <f>Datu_ievade!L61</f>
        <v>0</v>
      </c>
      <c r="L21" s="86">
        <f>Datu_ievade!M61</f>
        <v>0</v>
      </c>
      <c r="M21" s="86">
        <f>Datu_ievade!N61</f>
        <v>0</v>
      </c>
      <c r="N21" s="86">
        <f>Datu_ievade!O61</f>
        <v>0</v>
      </c>
      <c r="O21" s="86">
        <f>Datu_ievade!P61</f>
        <v>0</v>
      </c>
      <c r="P21" s="86">
        <f>Datu_ievade!Q61</f>
        <v>0</v>
      </c>
      <c r="Q21" s="86">
        <f>Datu_ievade!R61</f>
        <v>0</v>
      </c>
      <c r="R21" s="86">
        <f>Datu_ievade!S61</f>
        <v>0</v>
      </c>
      <c r="S21" s="86">
        <f>Datu_ievade!T61</f>
        <v>0</v>
      </c>
      <c r="T21" s="86">
        <f>Datu_ievade!U61</f>
        <v>0</v>
      </c>
      <c r="U21" s="86">
        <f>Datu_ievade!V61</f>
        <v>0</v>
      </c>
      <c r="V21" s="86">
        <f>Datu_ievade!W61</f>
        <v>0</v>
      </c>
      <c r="W21" s="86">
        <f>Datu_ievade!X61</f>
        <v>0</v>
      </c>
      <c r="X21" s="86">
        <f>Datu_ievade!Y61</f>
        <v>0</v>
      </c>
      <c r="Y21" s="86">
        <f>Datu_ievade!Z61</f>
        <v>0</v>
      </c>
      <c r="Z21" s="86">
        <f>Datu_ievade!AA61</f>
        <v>0</v>
      </c>
      <c r="AA21" s="86">
        <f>Datu_ievade!AB61</f>
        <v>0</v>
      </c>
      <c r="AB21" s="86">
        <f>Datu_ievade!AC61</f>
        <v>0</v>
      </c>
      <c r="AC21" s="86">
        <f>Datu_ievade!AD61</f>
        <v>0</v>
      </c>
      <c r="AD21" s="86">
        <f>Datu_ievade!AE61</f>
        <v>0</v>
      </c>
      <c r="AE21" s="86">
        <f>Datu_ievade!AF61</f>
        <v>0</v>
      </c>
      <c r="AF21" s="86">
        <f>Datu_ievade!AG61</f>
        <v>0</v>
      </c>
      <c r="AG21" s="86">
        <f>Datu_ievade!AH61</f>
        <v>0</v>
      </c>
      <c r="AH21" s="86">
        <f>Datu_ievade!AI61</f>
        <v>0</v>
      </c>
      <c r="AI21" s="86">
        <f>Datu_ievade!AJ61</f>
        <v>0</v>
      </c>
      <c r="AJ21" s="86">
        <f>Datu_ievade!AK61</f>
        <v>0</v>
      </c>
      <c r="AK21" s="86">
        <f>Datu_ievade!AL61</f>
        <v>0</v>
      </c>
      <c r="AL21" s="86">
        <f>Datu_ievade!AM61</f>
        <v>0</v>
      </c>
      <c r="AM21" s="86">
        <f>Datu_ievade!AN61</f>
        <v>0</v>
      </c>
      <c r="AN21" s="86">
        <f>Datu_ievade!AO61</f>
        <v>0</v>
      </c>
      <c r="AO21" s="86">
        <f>Datu_ievade!AP61</f>
        <v>0</v>
      </c>
      <c r="AP21" s="86">
        <f>Datu_ievade!AQ61</f>
        <v>0</v>
      </c>
      <c r="AQ21" s="86">
        <f>Datu_ievade!AR61</f>
        <v>0</v>
      </c>
      <c r="AR21" s="86">
        <f>Datu_ievade!AS61</f>
        <v>0</v>
      </c>
      <c r="AS21" s="86">
        <f>Datu_ievade!AT61</f>
        <v>0</v>
      </c>
      <c r="AT21" s="86">
        <f>Datu_ievade!AU61</f>
        <v>0</v>
      </c>
      <c r="AU21" s="86">
        <f>Datu_ievade!AV61</f>
        <v>0</v>
      </c>
      <c r="AV21" s="86">
        <f>Datu_ievade!AW61</f>
        <v>0</v>
      </c>
      <c r="AW21" s="86">
        <f>Datu_ievade!AX61</f>
        <v>0</v>
      </c>
      <c r="AX21" s="86">
        <f>Datu_ievade!AY61</f>
        <v>0</v>
      </c>
      <c r="AY21" s="86">
        <f>Datu_ievade!AZ61</f>
        <v>0</v>
      </c>
      <c r="AZ21" s="86">
        <f>Datu_ievade!BA61</f>
        <v>0</v>
      </c>
      <c r="BA21" s="86">
        <f>Datu_ievade!BB61</f>
        <v>0</v>
      </c>
    </row>
    <row r="22" spans="1:53" s="155" customFormat="1">
      <c r="C22" s="158" t="s">
        <v>991</v>
      </c>
      <c r="D22" s="159">
        <f>Datu_ievade!E71</f>
        <v>0</v>
      </c>
      <c r="E22" s="159">
        <f>Datu_ievade!F71</f>
        <v>0</v>
      </c>
      <c r="F22" s="159">
        <f>Datu_ievade!G71</f>
        <v>0</v>
      </c>
      <c r="G22" s="159">
        <f>Datu_ievade!H71</f>
        <v>0</v>
      </c>
      <c r="H22" s="159">
        <f>Datu_ievade!I71</f>
        <v>0</v>
      </c>
      <c r="I22" s="159">
        <f>Datu_ievade!J71</f>
        <v>0</v>
      </c>
      <c r="J22" s="159">
        <f>Datu_ievade!K71</f>
        <v>0</v>
      </c>
      <c r="K22" s="159">
        <f>Datu_ievade!L71</f>
        <v>0</v>
      </c>
      <c r="L22" s="159">
        <f>Datu_ievade!M71</f>
        <v>0</v>
      </c>
      <c r="M22" s="159">
        <f>Datu_ievade!N71</f>
        <v>0</v>
      </c>
      <c r="N22" s="159">
        <f>Datu_ievade!O71</f>
        <v>0</v>
      </c>
      <c r="O22" s="159">
        <f>Datu_ievade!P71</f>
        <v>0</v>
      </c>
      <c r="P22" s="159">
        <f>Datu_ievade!Q71</f>
        <v>0</v>
      </c>
      <c r="Q22" s="159">
        <f>Datu_ievade!R71</f>
        <v>0</v>
      </c>
      <c r="R22" s="159">
        <f>Datu_ievade!S71</f>
        <v>0</v>
      </c>
      <c r="S22" s="159">
        <f>Datu_ievade!T71</f>
        <v>0</v>
      </c>
      <c r="T22" s="159">
        <f>Datu_ievade!U71</f>
        <v>0</v>
      </c>
      <c r="U22" s="159">
        <f>Datu_ievade!V71</f>
        <v>0</v>
      </c>
      <c r="V22" s="159">
        <f>Datu_ievade!W71</f>
        <v>0</v>
      </c>
      <c r="W22" s="159">
        <f>Datu_ievade!X71</f>
        <v>0</v>
      </c>
      <c r="X22" s="159">
        <f>Datu_ievade!Y71</f>
        <v>0</v>
      </c>
      <c r="Y22" s="159">
        <f>Datu_ievade!Z71</f>
        <v>0</v>
      </c>
      <c r="Z22" s="159">
        <f>Datu_ievade!AA71</f>
        <v>0</v>
      </c>
      <c r="AA22" s="159">
        <f>Datu_ievade!AB71</f>
        <v>0</v>
      </c>
      <c r="AB22" s="159">
        <f>Datu_ievade!AC71</f>
        <v>0</v>
      </c>
      <c r="AC22" s="159">
        <f>Datu_ievade!AD71</f>
        <v>0</v>
      </c>
      <c r="AD22" s="159">
        <f>Datu_ievade!AE71</f>
        <v>0</v>
      </c>
      <c r="AE22" s="159">
        <f>Datu_ievade!AF71</f>
        <v>0</v>
      </c>
      <c r="AF22" s="159">
        <f>Datu_ievade!AG71</f>
        <v>0</v>
      </c>
      <c r="AG22" s="159">
        <f>Datu_ievade!AH71</f>
        <v>0</v>
      </c>
      <c r="AH22" s="159">
        <f>Datu_ievade!AI71</f>
        <v>0</v>
      </c>
      <c r="AI22" s="159">
        <f>Datu_ievade!AJ71</f>
        <v>0</v>
      </c>
      <c r="AJ22" s="159">
        <f>Datu_ievade!AK71</f>
        <v>0</v>
      </c>
      <c r="AK22" s="159">
        <f>Datu_ievade!AL71</f>
        <v>0</v>
      </c>
      <c r="AL22" s="159">
        <f>Datu_ievade!AM71</f>
        <v>0</v>
      </c>
      <c r="AM22" s="159">
        <f>Datu_ievade!AN71</f>
        <v>0</v>
      </c>
      <c r="AN22" s="159">
        <f>Datu_ievade!AO71</f>
        <v>0</v>
      </c>
      <c r="AO22" s="159">
        <f>Datu_ievade!AP71</f>
        <v>0</v>
      </c>
      <c r="AP22" s="159">
        <f>Datu_ievade!AQ71</f>
        <v>0</v>
      </c>
      <c r="AQ22" s="159">
        <f>Datu_ievade!AR71</f>
        <v>0</v>
      </c>
      <c r="AR22" s="159">
        <f>Datu_ievade!AS71</f>
        <v>0</v>
      </c>
      <c r="AS22" s="159">
        <f>Datu_ievade!AT71</f>
        <v>0</v>
      </c>
      <c r="AT22" s="159">
        <f>Datu_ievade!AU71</f>
        <v>0</v>
      </c>
      <c r="AU22" s="159">
        <f>Datu_ievade!AV71</f>
        <v>0</v>
      </c>
      <c r="AV22" s="159">
        <f>Datu_ievade!AW71</f>
        <v>0</v>
      </c>
      <c r="AW22" s="159">
        <f>Datu_ievade!AX71</f>
        <v>0</v>
      </c>
      <c r="AX22" s="159">
        <f>Datu_ievade!AY71</f>
        <v>0</v>
      </c>
      <c r="AY22" s="159">
        <f>Datu_ievade!AZ71</f>
        <v>0</v>
      </c>
      <c r="AZ22" s="159">
        <f>Datu_ievade!BA71</f>
        <v>0</v>
      </c>
      <c r="BA22" s="159">
        <f>Datu_ievade!BB71</f>
        <v>0</v>
      </c>
    </row>
    <row r="23" spans="1:53">
      <c r="C23" s="265" t="s">
        <v>827</v>
      </c>
      <c r="D23" s="230" t="e">
        <f>ROUNDUP(Datu_ievade!E$12*Datu_ievade!$E$269,0)</f>
        <v>#DIV/0!</v>
      </c>
      <c r="E23" s="230" t="e">
        <f>ROUNDUP(Datu_ievade!F$12*Datu_ievade!$E$269,0)</f>
        <v>#DIV/0!</v>
      </c>
      <c r="F23" s="230" t="e">
        <f>ROUNDUP(Datu_ievade!G$12*Datu_ievade!$E$269,0)</f>
        <v>#DIV/0!</v>
      </c>
      <c r="G23" s="230" t="e">
        <f>ROUNDUP(Datu_ievade!H$12*Datu_ievade!$E$269,0)</f>
        <v>#DIV/0!</v>
      </c>
      <c r="H23" s="230" t="e">
        <f>ROUNDUP(Datu_ievade!I$12*Datu_ievade!$E$269,0)</f>
        <v>#DIV/0!</v>
      </c>
      <c r="I23" s="230" t="e">
        <f>ROUNDUP(Datu_ievade!J$12*Datu_ievade!$E$269,0)</f>
        <v>#DIV/0!</v>
      </c>
      <c r="J23" s="230" t="e">
        <f>ROUNDUP(Datu_ievade!K$12*Datu_ievade!$E$269,0)</f>
        <v>#DIV/0!</v>
      </c>
      <c r="K23" s="230" t="e">
        <f>ROUNDUP(Datu_ievade!L$12*Datu_ievade!$E$269,0)</f>
        <v>#DIV/0!</v>
      </c>
      <c r="L23" s="230" t="e">
        <f>ROUNDUP(Datu_ievade!M$12*Datu_ievade!$E$269,0)</f>
        <v>#DIV/0!</v>
      </c>
      <c r="M23" s="230" t="e">
        <f>ROUNDUP(Datu_ievade!N$12*Datu_ievade!$E$269,0)</f>
        <v>#DIV/0!</v>
      </c>
      <c r="N23" s="230" t="e">
        <f>ROUNDUP(Datu_ievade!O$12*Datu_ievade!$E$269,0)</f>
        <v>#DIV/0!</v>
      </c>
      <c r="O23" s="230" t="e">
        <f>ROUNDUP(Datu_ievade!P$12*Datu_ievade!$E$269,0)</f>
        <v>#DIV/0!</v>
      </c>
      <c r="P23" s="230" t="e">
        <f>ROUNDUP(Datu_ievade!Q$12*Datu_ievade!$E$269,0)</f>
        <v>#DIV/0!</v>
      </c>
      <c r="Q23" s="230" t="e">
        <f>ROUNDUP(Datu_ievade!R$12*Datu_ievade!$E$269,0)</f>
        <v>#DIV/0!</v>
      </c>
      <c r="R23" s="230" t="e">
        <f>ROUNDUP(Datu_ievade!S$12*Datu_ievade!$E$269,0)</f>
        <v>#DIV/0!</v>
      </c>
      <c r="S23" s="230" t="e">
        <f>ROUNDUP(Datu_ievade!T$12*Datu_ievade!$E$269,0)</f>
        <v>#DIV/0!</v>
      </c>
      <c r="T23" s="230" t="e">
        <f>ROUNDUP(Datu_ievade!U$12*Datu_ievade!$E$269,0)</f>
        <v>#DIV/0!</v>
      </c>
      <c r="U23" s="230" t="e">
        <f>ROUNDUP(Datu_ievade!V$12*Datu_ievade!$E$269,0)</f>
        <v>#DIV/0!</v>
      </c>
      <c r="V23" s="230" t="e">
        <f>ROUNDUP(Datu_ievade!W$12*Datu_ievade!$E$269,0)</f>
        <v>#DIV/0!</v>
      </c>
      <c r="W23" s="230" t="e">
        <f>ROUNDUP(Datu_ievade!X$12*Datu_ievade!$E$269,0)</f>
        <v>#DIV/0!</v>
      </c>
      <c r="X23" s="230" t="e">
        <f>ROUNDUP(Datu_ievade!Y$12*Datu_ievade!$E$269,0)</f>
        <v>#DIV/0!</v>
      </c>
      <c r="Y23" s="230" t="e">
        <f>ROUNDUP(Datu_ievade!Z$12*Datu_ievade!$E$269,0)</f>
        <v>#DIV/0!</v>
      </c>
      <c r="Z23" s="230" t="e">
        <f>ROUNDUP(Datu_ievade!AA$12*Datu_ievade!$E$269,0)</f>
        <v>#DIV/0!</v>
      </c>
      <c r="AA23" s="230" t="e">
        <f>ROUNDUP(Datu_ievade!AB$12*Datu_ievade!$E$269,0)</f>
        <v>#DIV/0!</v>
      </c>
      <c r="AB23" s="230" t="e">
        <f>ROUNDUP(Datu_ievade!AC$12*Datu_ievade!$E$269,0)</f>
        <v>#DIV/0!</v>
      </c>
      <c r="AC23" s="230" t="e">
        <f>ROUNDUP(Datu_ievade!AD$12*Datu_ievade!$E$269,0)</f>
        <v>#DIV/0!</v>
      </c>
      <c r="AD23" s="230" t="e">
        <f>ROUNDUP(Datu_ievade!AE$12*Datu_ievade!$E$269,0)</f>
        <v>#DIV/0!</v>
      </c>
      <c r="AE23" s="230" t="e">
        <f>ROUNDUP(Datu_ievade!AF$12*Datu_ievade!$E$269,0)</f>
        <v>#DIV/0!</v>
      </c>
      <c r="AF23" s="230" t="e">
        <f>ROUNDUP(Datu_ievade!AG$12*Datu_ievade!$E$269,0)</f>
        <v>#DIV/0!</v>
      </c>
      <c r="AG23" s="230" t="e">
        <f>ROUNDUP(Datu_ievade!AH$12*Datu_ievade!$E$269,0)</f>
        <v>#DIV/0!</v>
      </c>
      <c r="AH23" s="230" t="e">
        <f>ROUNDUP(Datu_ievade!AI$12*Datu_ievade!$E$269,0)</f>
        <v>#DIV/0!</v>
      </c>
      <c r="AI23" s="230" t="e">
        <f>ROUNDUP(Datu_ievade!AJ$12*Datu_ievade!$E$269,0)</f>
        <v>#DIV/0!</v>
      </c>
      <c r="AJ23" s="230" t="e">
        <f>ROUNDUP(Datu_ievade!AK$12*Datu_ievade!$E$269,0)</f>
        <v>#DIV/0!</v>
      </c>
      <c r="AK23" s="230" t="e">
        <f>ROUNDUP(Datu_ievade!AL$12*Datu_ievade!$E$269,0)</f>
        <v>#DIV/0!</v>
      </c>
      <c r="AL23" s="230" t="e">
        <f>ROUNDUP(Datu_ievade!AM$12*Datu_ievade!$E$269,0)</f>
        <v>#DIV/0!</v>
      </c>
      <c r="AM23" s="230" t="e">
        <f>ROUNDUP(Datu_ievade!AN$12*Datu_ievade!$E$269,0)</f>
        <v>#DIV/0!</v>
      </c>
      <c r="AN23" s="230" t="e">
        <f>ROUNDUP(Datu_ievade!AO$12*Datu_ievade!$E$269,0)</f>
        <v>#DIV/0!</v>
      </c>
      <c r="AO23" s="230" t="e">
        <f>ROUNDUP(Datu_ievade!AP$12*Datu_ievade!$E$269,0)</f>
        <v>#DIV/0!</v>
      </c>
      <c r="AP23" s="230" t="e">
        <f>ROUNDUP(Datu_ievade!AQ$12*Datu_ievade!$E$269,0)</f>
        <v>#DIV/0!</v>
      </c>
      <c r="AQ23" s="230" t="e">
        <f>ROUNDUP(Datu_ievade!AR$12*Datu_ievade!$E$269,0)</f>
        <v>#DIV/0!</v>
      </c>
      <c r="AR23" s="230" t="e">
        <f>ROUNDUP(Datu_ievade!AS$12*Datu_ievade!$E$269,0)</f>
        <v>#DIV/0!</v>
      </c>
      <c r="AS23" s="230" t="e">
        <f>ROUNDUP(Datu_ievade!AT$12*Datu_ievade!$E$269,0)</f>
        <v>#DIV/0!</v>
      </c>
      <c r="AT23" s="230" t="e">
        <f>ROUNDUP(Datu_ievade!AU$12*Datu_ievade!$E$269,0)</f>
        <v>#DIV/0!</v>
      </c>
      <c r="AU23" s="230" t="e">
        <f>ROUNDUP(Datu_ievade!AV$12*Datu_ievade!$E$269,0)</f>
        <v>#DIV/0!</v>
      </c>
      <c r="AV23" s="230" t="e">
        <f>ROUNDUP(Datu_ievade!AW$12*Datu_ievade!$E$269,0)</f>
        <v>#DIV/0!</v>
      </c>
      <c r="AW23" s="230" t="e">
        <f>ROUNDUP(Datu_ievade!AX$12*Datu_ievade!$E$269,0)</f>
        <v>#DIV/0!</v>
      </c>
      <c r="AX23" s="230" t="e">
        <f>ROUNDUP(Datu_ievade!AY$12*Datu_ievade!$E$269,0)</f>
        <v>#DIV/0!</v>
      </c>
      <c r="AY23" s="230" t="e">
        <f>ROUNDUP(Datu_ievade!AZ$12*Datu_ievade!$E$269,0)</f>
        <v>#DIV/0!</v>
      </c>
      <c r="AZ23" s="230" t="e">
        <f>ROUNDUP(Datu_ievade!BA$12*Datu_ievade!$E$269,0)</f>
        <v>#DIV/0!</v>
      </c>
      <c r="BA23" s="230" t="e">
        <f>ROUNDUP(Datu_ievade!BB$12*Datu_ievade!$E$269,0)</f>
        <v>#DIV/0!</v>
      </c>
    </row>
    <row r="24" spans="1:53" s="161" customFormat="1">
      <c r="C24" s="158" t="s">
        <v>826</v>
      </c>
      <c r="D24" s="230" t="e">
        <f>D23*D21</f>
        <v>#DIV/0!</v>
      </c>
      <c r="E24" s="230" t="e">
        <f t="shared" ref="E24:BA24" si="0">E23*E21</f>
        <v>#DIV/0!</v>
      </c>
      <c r="F24" s="230" t="e">
        <f t="shared" si="0"/>
        <v>#DIV/0!</v>
      </c>
      <c r="G24" s="230" t="e">
        <f t="shared" si="0"/>
        <v>#DIV/0!</v>
      </c>
      <c r="H24" s="230" t="e">
        <f t="shared" si="0"/>
        <v>#DIV/0!</v>
      </c>
      <c r="I24" s="230" t="e">
        <f t="shared" si="0"/>
        <v>#DIV/0!</v>
      </c>
      <c r="J24" s="230" t="e">
        <f t="shared" si="0"/>
        <v>#DIV/0!</v>
      </c>
      <c r="K24" s="230" t="e">
        <f t="shared" si="0"/>
        <v>#DIV/0!</v>
      </c>
      <c r="L24" s="230" t="e">
        <f t="shared" si="0"/>
        <v>#DIV/0!</v>
      </c>
      <c r="M24" s="230" t="e">
        <f t="shared" si="0"/>
        <v>#DIV/0!</v>
      </c>
      <c r="N24" s="230" t="e">
        <f t="shared" si="0"/>
        <v>#DIV/0!</v>
      </c>
      <c r="O24" s="230" t="e">
        <f t="shared" si="0"/>
        <v>#DIV/0!</v>
      </c>
      <c r="P24" s="230" t="e">
        <f t="shared" si="0"/>
        <v>#DIV/0!</v>
      </c>
      <c r="Q24" s="230" t="e">
        <f t="shared" si="0"/>
        <v>#DIV/0!</v>
      </c>
      <c r="R24" s="230" t="e">
        <f t="shared" si="0"/>
        <v>#DIV/0!</v>
      </c>
      <c r="S24" s="230" t="e">
        <f t="shared" si="0"/>
        <v>#DIV/0!</v>
      </c>
      <c r="T24" s="230" t="e">
        <f t="shared" si="0"/>
        <v>#DIV/0!</v>
      </c>
      <c r="U24" s="230" t="e">
        <f t="shared" si="0"/>
        <v>#DIV/0!</v>
      </c>
      <c r="V24" s="230" t="e">
        <f t="shared" si="0"/>
        <v>#DIV/0!</v>
      </c>
      <c r="W24" s="230" t="e">
        <f t="shared" si="0"/>
        <v>#DIV/0!</v>
      </c>
      <c r="X24" s="230" t="e">
        <f t="shared" si="0"/>
        <v>#DIV/0!</v>
      </c>
      <c r="Y24" s="230" t="e">
        <f t="shared" si="0"/>
        <v>#DIV/0!</v>
      </c>
      <c r="Z24" s="230" t="e">
        <f t="shared" si="0"/>
        <v>#DIV/0!</v>
      </c>
      <c r="AA24" s="230" t="e">
        <f t="shared" si="0"/>
        <v>#DIV/0!</v>
      </c>
      <c r="AB24" s="230" t="e">
        <f t="shared" si="0"/>
        <v>#DIV/0!</v>
      </c>
      <c r="AC24" s="230" t="e">
        <f t="shared" si="0"/>
        <v>#DIV/0!</v>
      </c>
      <c r="AD24" s="230" t="e">
        <f t="shared" si="0"/>
        <v>#DIV/0!</v>
      </c>
      <c r="AE24" s="230" t="e">
        <f t="shared" si="0"/>
        <v>#DIV/0!</v>
      </c>
      <c r="AF24" s="230" t="e">
        <f t="shared" si="0"/>
        <v>#DIV/0!</v>
      </c>
      <c r="AG24" s="230" t="e">
        <f t="shared" si="0"/>
        <v>#DIV/0!</v>
      </c>
      <c r="AH24" s="230" t="e">
        <f t="shared" si="0"/>
        <v>#DIV/0!</v>
      </c>
      <c r="AI24" s="230" t="e">
        <f t="shared" si="0"/>
        <v>#DIV/0!</v>
      </c>
      <c r="AJ24" s="230" t="e">
        <f t="shared" si="0"/>
        <v>#DIV/0!</v>
      </c>
      <c r="AK24" s="230" t="e">
        <f t="shared" si="0"/>
        <v>#DIV/0!</v>
      </c>
      <c r="AL24" s="230" t="e">
        <f t="shared" si="0"/>
        <v>#DIV/0!</v>
      </c>
      <c r="AM24" s="230" t="e">
        <f t="shared" si="0"/>
        <v>#DIV/0!</v>
      </c>
      <c r="AN24" s="230" t="e">
        <f t="shared" si="0"/>
        <v>#DIV/0!</v>
      </c>
      <c r="AO24" s="230" t="e">
        <f t="shared" si="0"/>
        <v>#DIV/0!</v>
      </c>
      <c r="AP24" s="230" t="e">
        <f t="shared" si="0"/>
        <v>#DIV/0!</v>
      </c>
      <c r="AQ24" s="230" t="e">
        <f t="shared" si="0"/>
        <v>#DIV/0!</v>
      </c>
      <c r="AR24" s="230" t="e">
        <f t="shared" si="0"/>
        <v>#DIV/0!</v>
      </c>
      <c r="AS24" s="230" t="e">
        <f t="shared" si="0"/>
        <v>#DIV/0!</v>
      </c>
      <c r="AT24" s="230" t="e">
        <f t="shared" si="0"/>
        <v>#DIV/0!</v>
      </c>
      <c r="AU24" s="230" t="e">
        <f t="shared" si="0"/>
        <v>#DIV/0!</v>
      </c>
      <c r="AV24" s="230" t="e">
        <f t="shared" si="0"/>
        <v>#DIV/0!</v>
      </c>
      <c r="AW24" s="230" t="e">
        <f t="shared" si="0"/>
        <v>#DIV/0!</v>
      </c>
      <c r="AX24" s="230" t="e">
        <f t="shared" si="0"/>
        <v>#DIV/0!</v>
      </c>
      <c r="AY24" s="230" t="e">
        <f t="shared" si="0"/>
        <v>#DIV/0!</v>
      </c>
      <c r="AZ24" s="230" t="e">
        <f t="shared" si="0"/>
        <v>#DIV/0!</v>
      </c>
      <c r="BA24" s="230" t="e">
        <f t="shared" si="0"/>
        <v>#DIV/0!</v>
      </c>
    </row>
    <row r="25" spans="1:53" s="161" customFormat="1">
      <c r="C25" s="158" t="s">
        <v>709</v>
      </c>
      <c r="D25" s="255" t="e">
        <f>D24/SUM($D$24:$BA$24,$D$39:$BA$39)</f>
        <v>#DIV/0!</v>
      </c>
      <c r="E25" s="255" t="e">
        <f t="shared" ref="E25:BA25" si="1">E24/SUM($D$24:$BA$24,$D$39:$BA$39)</f>
        <v>#DIV/0!</v>
      </c>
      <c r="F25" s="255" t="e">
        <f t="shared" si="1"/>
        <v>#DIV/0!</v>
      </c>
      <c r="G25" s="255" t="e">
        <f t="shared" si="1"/>
        <v>#DIV/0!</v>
      </c>
      <c r="H25" s="255" t="e">
        <f t="shared" si="1"/>
        <v>#DIV/0!</v>
      </c>
      <c r="I25" s="255" t="e">
        <f t="shared" si="1"/>
        <v>#DIV/0!</v>
      </c>
      <c r="J25" s="255" t="e">
        <f t="shared" si="1"/>
        <v>#DIV/0!</v>
      </c>
      <c r="K25" s="255" t="e">
        <f t="shared" si="1"/>
        <v>#DIV/0!</v>
      </c>
      <c r="L25" s="255" t="e">
        <f t="shared" si="1"/>
        <v>#DIV/0!</v>
      </c>
      <c r="M25" s="255" t="e">
        <f t="shared" si="1"/>
        <v>#DIV/0!</v>
      </c>
      <c r="N25" s="255" t="e">
        <f t="shared" si="1"/>
        <v>#DIV/0!</v>
      </c>
      <c r="O25" s="255" t="e">
        <f t="shared" si="1"/>
        <v>#DIV/0!</v>
      </c>
      <c r="P25" s="255" t="e">
        <f t="shared" si="1"/>
        <v>#DIV/0!</v>
      </c>
      <c r="Q25" s="255" t="e">
        <f t="shared" si="1"/>
        <v>#DIV/0!</v>
      </c>
      <c r="R25" s="255" t="e">
        <f t="shared" si="1"/>
        <v>#DIV/0!</v>
      </c>
      <c r="S25" s="255" t="e">
        <f t="shared" si="1"/>
        <v>#DIV/0!</v>
      </c>
      <c r="T25" s="255" t="e">
        <f t="shared" si="1"/>
        <v>#DIV/0!</v>
      </c>
      <c r="U25" s="255" t="e">
        <f t="shared" si="1"/>
        <v>#DIV/0!</v>
      </c>
      <c r="V25" s="255" t="e">
        <f t="shared" si="1"/>
        <v>#DIV/0!</v>
      </c>
      <c r="W25" s="255" t="e">
        <f t="shared" si="1"/>
        <v>#DIV/0!</v>
      </c>
      <c r="X25" s="255" t="e">
        <f t="shared" si="1"/>
        <v>#DIV/0!</v>
      </c>
      <c r="Y25" s="255" t="e">
        <f t="shared" si="1"/>
        <v>#DIV/0!</v>
      </c>
      <c r="Z25" s="255" t="e">
        <f t="shared" si="1"/>
        <v>#DIV/0!</v>
      </c>
      <c r="AA25" s="255" t="e">
        <f t="shared" si="1"/>
        <v>#DIV/0!</v>
      </c>
      <c r="AB25" s="255" t="e">
        <f t="shared" si="1"/>
        <v>#DIV/0!</v>
      </c>
      <c r="AC25" s="255" t="e">
        <f t="shared" si="1"/>
        <v>#DIV/0!</v>
      </c>
      <c r="AD25" s="255" t="e">
        <f t="shared" si="1"/>
        <v>#DIV/0!</v>
      </c>
      <c r="AE25" s="255" t="e">
        <f t="shared" si="1"/>
        <v>#DIV/0!</v>
      </c>
      <c r="AF25" s="255" t="e">
        <f t="shared" si="1"/>
        <v>#DIV/0!</v>
      </c>
      <c r="AG25" s="255" t="e">
        <f t="shared" si="1"/>
        <v>#DIV/0!</v>
      </c>
      <c r="AH25" s="255" t="e">
        <f t="shared" si="1"/>
        <v>#DIV/0!</v>
      </c>
      <c r="AI25" s="255" t="e">
        <f t="shared" si="1"/>
        <v>#DIV/0!</v>
      </c>
      <c r="AJ25" s="255" t="e">
        <f t="shared" si="1"/>
        <v>#DIV/0!</v>
      </c>
      <c r="AK25" s="255" t="e">
        <f t="shared" si="1"/>
        <v>#DIV/0!</v>
      </c>
      <c r="AL25" s="255" t="e">
        <f t="shared" si="1"/>
        <v>#DIV/0!</v>
      </c>
      <c r="AM25" s="255" t="e">
        <f t="shared" si="1"/>
        <v>#DIV/0!</v>
      </c>
      <c r="AN25" s="255" t="e">
        <f t="shared" si="1"/>
        <v>#DIV/0!</v>
      </c>
      <c r="AO25" s="255" t="e">
        <f t="shared" si="1"/>
        <v>#DIV/0!</v>
      </c>
      <c r="AP25" s="255" t="e">
        <f t="shared" si="1"/>
        <v>#DIV/0!</v>
      </c>
      <c r="AQ25" s="255" t="e">
        <f t="shared" si="1"/>
        <v>#DIV/0!</v>
      </c>
      <c r="AR25" s="255" t="e">
        <f t="shared" si="1"/>
        <v>#DIV/0!</v>
      </c>
      <c r="AS25" s="255" t="e">
        <f t="shared" si="1"/>
        <v>#DIV/0!</v>
      </c>
      <c r="AT25" s="255" t="e">
        <f t="shared" si="1"/>
        <v>#DIV/0!</v>
      </c>
      <c r="AU25" s="255" t="e">
        <f t="shared" si="1"/>
        <v>#DIV/0!</v>
      </c>
      <c r="AV25" s="255" t="e">
        <f t="shared" si="1"/>
        <v>#DIV/0!</v>
      </c>
      <c r="AW25" s="255" t="e">
        <f t="shared" si="1"/>
        <v>#DIV/0!</v>
      </c>
      <c r="AX25" s="255" t="e">
        <f t="shared" si="1"/>
        <v>#DIV/0!</v>
      </c>
      <c r="AY25" s="255" t="e">
        <f t="shared" si="1"/>
        <v>#DIV/0!</v>
      </c>
      <c r="AZ25" s="255" t="e">
        <f t="shared" si="1"/>
        <v>#DIV/0!</v>
      </c>
      <c r="BA25" s="255" t="e">
        <f t="shared" si="1"/>
        <v>#DIV/0!</v>
      </c>
    </row>
    <row r="26" spans="1:53" s="155" customFormat="1">
      <c r="C26" s="265" t="s">
        <v>1089</v>
      </c>
      <c r="D26" s="159">
        <f>Datu_ievade!E27</f>
        <v>0</v>
      </c>
      <c r="E26" s="159">
        <f>Datu_ievade!F27</f>
        <v>0</v>
      </c>
      <c r="F26" s="159">
        <f>Datu_ievade!G27</f>
        <v>0</v>
      </c>
      <c r="G26" s="159">
        <f>Datu_ievade!H27</f>
        <v>0</v>
      </c>
      <c r="H26" s="159">
        <f>Datu_ievade!I27</f>
        <v>0</v>
      </c>
      <c r="I26" s="159">
        <f>Datu_ievade!J27</f>
        <v>0</v>
      </c>
      <c r="J26" s="159">
        <f>Datu_ievade!K27</f>
        <v>0</v>
      </c>
      <c r="K26" s="159">
        <f>Datu_ievade!L27</f>
        <v>0</v>
      </c>
      <c r="L26" s="159">
        <f>Datu_ievade!M27</f>
        <v>0</v>
      </c>
      <c r="M26" s="159">
        <f>Datu_ievade!N27</f>
        <v>0</v>
      </c>
      <c r="N26" s="159">
        <f>Datu_ievade!O27</f>
        <v>0</v>
      </c>
      <c r="O26" s="159">
        <f>Datu_ievade!P27</f>
        <v>0</v>
      </c>
      <c r="P26" s="159">
        <f>Datu_ievade!Q27</f>
        <v>0</v>
      </c>
      <c r="Q26" s="159">
        <f>Datu_ievade!R27</f>
        <v>0</v>
      </c>
      <c r="R26" s="159">
        <f>Datu_ievade!S27</f>
        <v>0</v>
      </c>
      <c r="S26" s="159">
        <f>Datu_ievade!T27</f>
        <v>0</v>
      </c>
      <c r="T26" s="159">
        <f>Datu_ievade!U27</f>
        <v>0</v>
      </c>
      <c r="U26" s="159">
        <f>Datu_ievade!V27</f>
        <v>0</v>
      </c>
      <c r="V26" s="159">
        <f>Datu_ievade!W27</f>
        <v>0</v>
      </c>
      <c r="W26" s="159">
        <f>Datu_ievade!X27</f>
        <v>0</v>
      </c>
      <c r="X26" s="159">
        <f>Datu_ievade!Y27</f>
        <v>0</v>
      </c>
      <c r="Y26" s="159">
        <f>Datu_ievade!Z27</f>
        <v>0</v>
      </c>
      <c r="Z26" s="159">
        <f>Datu_ievade!AA27</f>
        <v>0</v>
      </c>
      <c r="AA26" s="159">
        <f>Datu_ievade!AB27</f>
        <v>0</v>
      </c>
      <c r="AB26" s="159">
        <f>Datu_ievade!AC27</f>
        <v>0</v>
      </c>
      <c r="AC26" s="159">
        <f>Datu_ievade!AD27</f>
        <v>0</v>
      </c>
      <c r="AD26" s="159">
        <f>Datu_ievade!AE27</f>
        <v>0</v>
      </c>
      <c r="AE26" s="159">
        <f>Datu_ievade!AF27</f>
        <v>0</v>
      </c>
      <c r="AF26" s="159">
        <f>Datu_ievade!AG27</f>
        <v>0</v>
      </c>
      <c r="AG26" s="159">
        <f>Datu_ievade!AH27</f>
        <v>0</v>
      </c>
      <c r="AH26" s="159">
        <f>Datu_ievade!AI27</f>
        <v>0</v>
      </c>
      <c r="AI26" s="159">
        <f>Datu_ievade!AJ27</f>
        <v>0</v>
      </c>
      <c r="AJ26" s="159">
        <f>Datu_ievade!AK27</f>
        <v>0</v>
      </c>
      <c r="AK26" s="159">
        <f>Datu_ievade!AL27</f>
        <v>0</v>
      </c>
      <c r="AL26" s="159">
        <f>Datu_ievade!AM27</f>
        <v>0</v>
      </c>
      <c r="AM26" s="159">
        <f>Datu_ievade!AN27</f>
        <v>0</v>
      </c>
      <c r="AN26" s="159">
        <f>Datu_ievade!AO27</f>
        <v>0</v>
      </c>
      <c r="AO26" s="159">
        <f>Datu_ievade!AP27</f>
        <v>0</v>
      </c>
      <c r="AP26" s="159">
        <f>Datu_ievade!AQ27</f>
        <v>0</v>
      </c>
      <c r="AQ26" s="159">
        <f>Datu_ievade!AR27</f>
        <v>0</v>
      </c>
      <c r="AR26" s="159">
        <f>Datu_ievade!AS27</f>
        <v>0</v>
      </c>
      <c r="AS26" s="159">
        <f>Datu_ievade!AT27</f>
        <v>0</v>
      </c>
      <c r="AT26" s="159">
        <f>Datu_ievade!AU27</f>
        <v>0</v>
      </c>
      <c r="AU26" s="159">
        <f>Datu_ievade!AV27</f>
        <v>0</v>
      </c>
      <c r="AV26" s="159">
        <f>Datu_ievade!AW27</f>
        <v>0</v>
      </c>
      <c r="AW26" s="159">
        <f>Datu_ievade!AX27</f>
        <v>0</v>
      </c>
      <c r="AX26" s="159">
        <f>Datu_ievade!AY27</f>
        <v>0</v>
      </c>
      <c r="AY26" s="159">
        <f>Datu_ievade!AZ27</f>
        <v>0</v>
      </c>
      <c r="AZ26" s="159">
        <f>Datu_ievade!BA27</f>
        <v>0</v>
      </c>
      <c r="BA26" s="159">
        <f>Datu_ievade!BB27</f>
        <v>0</v>
      </c>
    </row>
    <row r="27" spans="1:53" s="240" customFormat="1">
      <c r="C27" s="158" t="s">
        <v>706</v>
      </c>
      <c r="D27" s="255">
        <f>IF(OR(D26=1,D26=3),D23/(SUMIF(Iekārtu_mērogošana!$D$26:$BA$26,1,Iekārtu_mērogošana!$D$23:$BA$23)+SUMIF(Iekārtu_mērogošana!$D$26:$BA$26,3,Iekārtu_mērogošana!$D$23:$BA$23)+SUMIF(Iekārtu_mērogošana!$D$42:$BA$42,1,Iekārtu_mērogošana!$D$38:$BA$38)+SUMIF(Iekārtu_mērogošana!$D$42:$BA$42,3,Iekārtu_mērogošana!$D$38:$BA$38)),0)</f>
        <v>0</v>
      </c>
      <c r="E27" s="255">
        <f>IF(OR(E26=1,E26=3),E23/(SUMIF(Iekārtu_mērogošana!$D$26:$BA$26,1,Iekārtu_mērogošana!$D$23:$BA$23)+SUMIF(Iekārtu_mērogošana!$D$26:$BA$26,3,Iekārtu_mērogošana!$D$23:$BA$23)+SUMIF(Iekārtu_mērogošana!$D$42:$BA$42,1,Iekārtu_mērogošana!$D$38:$BA$38)+SUMIF(Iekārtu_mērogošana!$D$42:$BA$42,3,Iekārtu_mērogošana!$D$38:$BA$38)),0)</f>
        <v>0</v>
      </c>
      <c r="F27" s="255">
        <f>IF(OR(F26=1,F26=3),F23/(SUMIF(Iekārtu_mērogošana!$D$26:$BA$26,1,Iekārtu_mērogošana!$D$23:$BA$23)+SUMIF(Iekārtu_mērogošana!$D$26:$BA$26,3,Iekārtu_mērogošana!$D$23:$BA$23)+SUMIF(Iekārtu_mērogošana!$D$42:$BA$42,1,Iekārtu_mērogošana!$D$38:$BA$38)+SUMIF(Iekārtu_mērogošana!$D$42:$BA$42,3,Iekārtu_mērogošana!$D$38:$BA$38)),0)</f>
        <v>0</v>
      </c>
      <c r="G27" s="255">
        <f>IF(OR(G26=1,G26=3),G23/(SUMIF(Iekārtu_mērogošana!$D$26:$BA$26,1,Iekārtu_mērogošana!$D$23:$BA$23)+SUMIF(Iekārtu_mērogošana!$D$26:$BA$26,3,Iekārtu_mērogošana!$D$23:$BA$23)+SUMIF(Iekārtu_mērogošana!$D$42:$BA$42,1,Iekārtu_mērogošana!$D$38:$BA$38)+SUMIF(Iekārtu_mērogošana!$D$42:$BA$42,3,Iekārtu_mērogošana!$D$38:$BA$38)),0)</f>
        <v>0</v>
      </c>
      <c r="H27" s="255">
        <f>IF(OR(H26=1,H26=3),H23/(SUMIF(Iekārtu_mērogošana!$D$26:$BA$26,1,Iekārtu_mērogošana!$D$23:$BA$23)+SUMIF(Iekārtu_mērogošana!$D$26:$BA$26,3,Iekārtu_mērogošana!$D$23:$BA$23)+SUMIF(Iekārtu_mērogošana!$D$42:$BA$42,1,Iekārtu_mērogošana!$D$38:$BA$38)+SUMIF(Iekārtu_mērogošana!$D$42:$BA$42,3,Iekārtu_mērogošana!$D$38:$BA$38)),0)</f>
        <v>0</v>
      </c>
      <c r="I27" s="255">
        <f>IF(OR(I26=1,I26=3),I23/(SUMIF(Iekārtu_mērogošana!$D$26:$BA$26,1,Iekārtu_mērogošana!$D$23:$BA$23)+SUMIF(Iekārtu_mērogošana!$D$26:$BA$26,3,Iekārtu_mērogošana!$D$23:$BA$23)+SUMIF(Iekārtu_mērogošana!$D$42:$BA$42,1,Iekārtu_mērogošana!$D$38:$BA$38)+SUMIF(Iekārtu_mērogošana!$D$42:$BA$42,3,Iekārtu_mērogošana!$D$38:$BA$38)),0)</f>
        <v>0</v>
      </c>
      <c r="J27" s="255">
        <f>IF(OR(J26=1,J26=3),J23/(SUMIF(Iekārtu_mērogošana!$D$26:$BA$26,1,Iekārtu_mērogošana!$D$23:$BA$23)+SUMIF(Iekārtu_mērogošana!$D$26:$BA$26,3,Iekārtu_mērogošana!$D$23:$BA$23)+SUMIF(Iekārtu_mērogošana!$D$42:$BA$42,1,Iekārtu_mērogošana!$D$38:$BA$38)+SUMIF(Iekārtu_mērogošana!$D$42:$BA$42,3,Iekārtu_mērogošana!$D$38:$BA$38)),0)</f>
        <v>0</v>
      </c>
      <c r="K27" s="255">
        <f>IF(OR(K26=1,K26=3),K23/(SUMIF(Iekārtu_mērogošana!$D$26:$BA$26,1,Iekārtu_mērogošana!$D$23:$BA$23)+SUMIF(Iekārtu_mērogošana!$D$26:$BA$26,3,Iekārtu_mērogošana!$D$23:$BA$23)+SUMIF(Iekārtu_mērogošana!$D$42:$BA$42,1,Iekārtu_mērogošana!$D$38:$BA$38)+SUMIF(Iekārtu_mērogošana!$D$42:$BA$42,3,Iekārtu_mērogošana!$D$38:$BA$38)),0)</f>
        <v>0</v>
      </c>
      <c r="L27" s="255">
        <f>IF(OR(L26=1,L26=3),L23/(SUMIF(Iekārtu_mērogošana!$D$26:$BA$26,1,Iekārtu_mērogošana!$D$23:$BA$23)+SUMIF(Iekārtu_mērogošana!$D$26:$BA$26,3,Iekārtu_mērogošana!$D$23:$BA$23)+SUMIF(Iekārtu_mērogošana!$D$42:$BA$42,1,Iekārtu_mērogošana!$D$38:$BA$38)+SUMIF(Iekārtu_mērogošana!$D$42:$BA$42,3,Iekārtu_mērogošana!$D$38:$BA$38)),0)</f>
        <v>0</v>
      </c>
      <c r="M27" s="255">
        <f>IF(OR(M26=1,M26=3),M23/(SUMIF(Iekārtu_mērogošana!$D$26:$BA$26,1,Iekārtu_mērogošana!$D$23:$BA$23)+SUMIF(Iekārtu_mērogošana!$D$26:$BA$26,3,Iekārtu_mērogošana!$D$23:$BA$23)+SUMIF(Iekārtu_mērogošana!$D$42:$BA$42,1,Iekārtu_mērogošana!$D$38:$BA$38)+SUMIF(Iekārtu_mērogošana!$D$42:$BA$42,3,Iekārtu_mērogošana!$D$38:$BA$38)),0)</f>
        <v>0</v>
      </c>
      <c r="N27" s="255">
        <f>IF(OR(N26=1,N26=3),N23/(SUMIF(Iekārtu_mērogošana!$D$26:$BA$26,1,Iekārtu_mērogošana!$D$23:$BA$23)+SUMIF(Iekārtu_mērogošana!$D$26:$BA$26,3,Iekārtu_mērogošana!$D$23:$BA$23)+SUMIF(Iekārtu_mērogošana!$D$42:$BA$42,1,Iekārtu_mērogošana!$D$38:$BA$38)+SUMIF(Iekārtu_mērogošana!$D$42:$BA$42,3,Iekārtu_mērogošana!$D$38:$BA$38)),0)</f>
        <v>0</v>
      </c>
      <c r="O27" s="255">
        <f>IF(OR(O26=1,O26=3),O23/(SUMIF(Iekārtu_mērogošana!$D$26:$BA$26,1,Iekārtu_mērogošana!$D$23:$BA$23)+SUMIF(Iekārtu_mērogošana!$D$26:$BA$26,3,Iekārtu_mērogošana!$D$23:$BA$23)+SUMIF(Iekārtu_mērogošana!$D$42:$BA$42,1,Iekārtu_mērogošana!$D$38:$BA$38)+SUMIF(Iekārtu_mērogošana!$D$42:$BA$42,3,Iekārtu_mērogošana!$D$38:$BA$38)),0)</f>
        <v>0</v>
      </c>
      <c r="P27" s="255">
        <f>IF(OR(P26=1,P26=3),P23/(SUMIF(Iekārtu_mērogošana!$D$26:$BA$26,1,Iekārtu_mērogošana!$D$23:$BA$23)+SUMIF(Iekārtu_mērogošana!$D$26:$BA$26,3,Iekārtu_mērogošana!$D$23:$BA$23)+SUMIF(Iekārtu_mērogošana!$D$42:$BA$42,1,Iekārtu_mērogošana!$D$38:$BA$38)+SUMIF(Iekārtu_mērogošana!$D$42:$BA$42,3,Iekārtu_mērogošana!$D$38:$BA$38)),0)</f>
        <v>0</v>
      </c>
      <c r="Q27" s="255">
        <f>IF(OR(Q26=1,Q26=3),Q23/(SUMIF(Iekārtu_mērogošana!$D$26:$BA$26,1,Iekārtu_mērogošana!$D$23:$BA$23)+SUMIF(Iekārtu_mērogošana!$D$26:$BA$26,3,Iekārtu_mērogošana!$D$23:$BA$23)+SUMIF(Iekārtu_mērogošana!$D$42:$BA$42,1,Iekārtu_mērogošana!$D$38:$BA$38)+SUMIF(Iekārtu_mērogošana!$D$42:$BA$42,3,Iekārtu_mērogošana!$D$38:$BA$38)),0)</f>
        <v>0</v>
      </c>
      <c r="R27" s="255">
        <f>IF(OR(R26=1,R26=3),R23/(SUMIF(Iekārtu_mērogošana!$D$26:$BA$26,1,Iekārtu_mērogošana!$D$23:$BA$23)+SUMIF(Iekārtu_mērogošana!$D$26:$BA$26,3,Iekārtu_mērogošana!$D$23:$BA$23)+SUMIF(Iekārtu_mērogošana!$D$42:$BA$42,1,Iekārtu_mērogošana!$D$38:$BA$38)+SUMIF(Iekārtu_mērogošana!$D$42:$BA$42,3,Iekārtu_mērogošana!$D$38:$BA$38)),0)</f>
        <v>0</v>
      </c>
      <c r="S27" s="255">
        <f>IF(OR(S26=1,S26=3),S23/(SUMIF(Iekārtu_mērogošana!$D$26:$BA$26,1,Iekārtu_mērogošana!$D$23:$BA$23)+SUMIF(Iekārtu_mērogošana!$D$26:$BA$26,3,Iekārtu_mērogošana!$D$23:$BA$23)+SUMIF(Iekārtu_mērogošana!$D$42:$BA$42,1,Iekārtu_mērogošana!$D$38:$BA$38)+SUMIF(Iekārtu_mērogošana!$D$42:$BA$42,3,Iekārtu_mērogošana!$D$38:$BA$38)),0)</f>
        <v>0</v>
      </c>
      <c r="T27" s="255">
        <f>IF(OR(T26=1,T26=3),T23/(SUMIF(Iekārtu_mērogošana!$D$26:$BA$26,1,Iekārtu_mērogošana!$D$23:$BA$23)+SUMIF(Iekārtu_mērogošana!$D$26:$BA$26,3,Iekārtu_mērogošana!$D$23:$BA$23)+SUMIF(Iekārtu_mērogošana!$D$42:$BA$42,1,Iekārtu_mērogošana!$D$38:$BA$38)+SUMIF(Iekārtu_mērogošana!$D$42:$BA$42,3,Iekārtu_mērogošana!$D$38:$BA$38)),0)</f>
        <v>0</v>
      </c>
      <c r="U27" s="255">
        <f>IF(OR(U26=1,U26=3),U23/(SUMIF(Iekārtu_mērogošana!$D$26:$BA$26,1,Iekārtu_mērogošana!$D$23:$BA$23)+SUMIF(Iekārtu_mērogošana!$D$26:$BA$26,3,Iekārtu_mērogošana!$D$23:$BA$23)+SUMIF(Iekārtu_mērogošana!$D$42:$BA$42,1,Iekārtu_mērogošana!$D$38:$BA$38)+SUMIF(Iekārtu_mērogošana!$D$42:$BA$42,3,Iekārtu_mērogošana!$D$38:$BA$38)),0)</f>
        <v>0</v>
      </c>
      <c r="V27" s="255">
        <f>IF(OR(V26=1,V26=3),V23/(SUMIF(Iekārtu_mērogošana!$D$26:$BA$26,1,Iekārtu_mērogošana!$D$23:$BA$23)+SUMIF(Iekārtu_mērogošana!$D$26:$BA$26,3,Iekārtu_mērogošana!$D$23:$BA$23)+SUMIF(Iekārtu_mērogošana!$D$42:$BA$42,1,Iekārtu_mērogošana!$D$38:$BA$38)+SUMIF(Iekārtu_mērogošana!$D$42:$BA$42,3,Iekārtu_mērogošana!$D$38:$BA$38)),0)</f>
        <v>0</v>
      </c>
      <c r="W27" s="255">
        <f>IF(OR(W26=1,W26=3),W23/(SUMIF(Iekārtu_mērogošana!$D$26:$BA$26,1,Iekārtu_mērogošana!$D$23:$BA$23)+SUMIF(Iekārtu_mērogošana!$D$26:$BA$26,3,Iekārtu_mērogošana!$D$23:$BA$23)+SUMIF(Iekārtu_mērogošana!$D$42:$BA$42,1,Iekārtu_mērogošana!$D$38:$BA$38)+SUMIF(Iekārtu_mērogošana!$D$42:$BA$42,3,Iekārtu_mērogošana!$D$38:$BA$38)),0)</f>
        <v>0</v>
      </c>
      <c r="X27" s="255">
        <f>IF(OR(X26=1,X26=3),X23/(SUMIF(Iekārtu_mērogošana!$D$26:$BA$26,1,Iekārtu_mērogošana!$D$23:$BA$23)+SUMIF(Iekārtu_mērogošana!$D$26:$BA$26,3,Iekārtu_mērogošana!$D$23:$BA$23)+SUMIF(Iekārtu_mērogošana!$D$42:$BA$42,1,Iekārtu_mērogošana!$D$38:$BA$38)+SUMIF(Iekārtu_mērogošana!$D$42:$BA$42,3,Iekārtu_mērogošana!$D$38:$BA$38)),0)</f>
        <v>0</v>
      </c>
      <c r="Y27" s="255">
        <f>IF(OR(Y26=1,Y26=3),Y23/(SUMIF(Iekārtu_mērogošana!$D$26:$BA$26,1,Iekārtu_mērogošana!$D$23:$BA$23)+SUMIF(Iekārtu_mērogošana!$D$26:$BA$26,3,Iekārtu_mērogošana!$D$23:$BA$23)+SUMIF(Iekārtu_mērogošana!$D$42:$BA$42,1,Iekārtu_mērogošana!$D$38:$BA$38)+SUMIF(Iekārtu_mērogošana!$D$42:$BA$42,3,Iekārtu_mērogošana!$D$38:$BA$38)),0)</f>
        <v>0</v>
      </c>
      <c r="Z27" s="255">
        <f>IF(OR(Z26=1,Z26=3),Z23/(SUMIF(Iekārtu_mērogošana!$D$26:$BA$26,1,Iekārtu_mērogošana!$D$23:$BA$23)+SUMIF(Iekārtu_mērogošana!$D$26:$BA$26,3,Iekārtu_mērogošana!$D$23:$BA$23)+SUMIF(Iekārtu_mērogošana!$D$42:$BA$42,1,Iekārtu_mērogošana!$D$38:$BA$38)+SUMIF(Iekārtu_mērogošana!$D$42:$BA$42,3,Iekārtu_mērogošana!$D$38:$BA$38)),0)</f>
        <v>0</v>
      </c>
      <c r="AA27" s="255">
        <f>IF(OR(AA26=1,AA26=3),AA23/(SUMIF(Iekārtu_mērogošana!$D$26:$BA$26,1,Iekārtu_mērogošana!$D$23:$BA$23)+SUMIF(Iekārtu_mērogošana!$D$26:$BA$26,3,Iekārtu_mērogošana!$D$23:$BA$23)+SUMIF(Iekārtu_mērogošana!$D$42:$BA$42,1,Iekārtu_mērogošana!$D$38:$BA$38)+SUMIF(Iekārtu_mērogošana!$D$42:$BA$42,3,Iekārtu_mērogošana!$D$38:$BA$38)),0)</f>
        <v>0</v>
      </c>
      <c r="AB27" s="255">
        <f>IF(OR(AB26=1,AB26=3),AB23/(SUMIF(Iekārtu_mērogošana!$D$26:$BA$26,1,Iekārtu_mērogošana!$D$23:$BA$23)+SUMIF(Iekārtu_mērogošana!$D$26:$BA$26,3,Iekārtu_mērogošana!$D$23:$BA$23)+SUMIF(Iekārtu_mērogošana!$D$42:$BA$42,1,Iekārtu_mērogošana!$D$38:$BA$38)+SUMIF(Iekārtu_mērogošana!$D$42:$BA$42,3,Iekārtu_mērogošana!$D$38:$BA$38)),0)</f>
        <v>0</v>
      </c>
      <c r="AC27" s="255">
        <f>IF(OR(AC26=1,AC26=3),AC23/(SUMIF(Iekārtu_mērogošana!$D$26:$BA$26,1,Iekārtu_mērogošana!$D$23:$BA$23)+SUMIF(Iekārtu_mērogošana!$D$26:$BA$26,3,Iekārtu_mērogošana!$D$23:$BA$23)+SUMIF(Iekārtu_mērogošana!$D$42:$BA$42,1,Iekārtu_mērogošana!$D$38:$BA$38)+SUMIF(Iekārtu_mērogošana!$D$42:$BA$42,3,Iekārtu_mērogošana!$D$38:$BA$38)),0)</f>
        <v>0</v>
      </c>
      <c r="AD27" s="255">
        <f>IF(OR(AD26=1,AD26=3),AD23/(SUMIF(Iekārtu_mērogošana!$D$26:$BA$26,1,Iekārtu_mērogošana!$D$23:$BA$23)+SUMIF(Iekārtu_mērogošana!$D$26:$BA$26,3,Iekārtu_mērogošana!$D$23:$BA$23)+SUMIF(Iekārtu_mērogošana!$D$42:$BA$42,1,Iekārtu_mērogošana!$D$38:$BA$38)+SUMIF(Iekārtu_mērogošana!$D$42:$BA$42,3,Iekārtu_mērogošana!$D$38:$BA$38)),0)</f>
        <v>0</v>
      </c>
      <c r="AE27" s="255">
        <f>IF(OR(AE26=1,AE26=3),AE23/(SUMIF(Iekārtu_mērogošana!$D$26:$BA$26,1,Iekārtu_mērogošana!$D$23:$BA$23)+SUMIF(Iekārtu_mērogošana!$D$26:$BA$26,3,Iekārtu_mērogošana!$D$23:$BA$23)+SUMIF(Iekārtu_mērogošana!$D$42:$BA$42,1,Iekārtu_mērogošana!$D$38:$BA$38)+SUMIF(Iekārtu_mērogošana!$D$42:$BA$42,3,Iekārtu_mērogošana!$D$38:$BA$38)),0)</f>
        <v>0</v>
      </c>
      <c r="AF27" s="255">
        <f>IF(OR(AF26=1,AF26=3),AF23/(SUMIF(Iekārtu_mērogošana!$D$26:$BA$26,1,Iekārtu_mērogošana!$D$23:$BA$23)+SUMIF(Iekārtu_mērogošana!$D$26:$BA$26,3,Iekārtu_mērogošana!$D$23:$BA$23)+SUMIF(Iekārtu_mērogošana!$D$42:$BA$42,1,Iekārtu_mērogošana!$D$38:$BA$38)+SUMIF(Iekārtu_mērogošana!$D$42:$BA$42,3,Iekārtu_mērogošana!$D$38:$BA$38)),0)</f>
        <v>0</v>
      </c>
      <c r="AG27" s="255">
        <f>IF(OR(AG26=1,AG26=3),AG23/(SUMIF(Iekārtu_mērogošana!$D$26:$BA$26,1,Iekārtu_mērogošana!$D$23:$BA$23)+SUMIF(Iekārtu_mērogošana!$D$26:$BA$26,3,Iekārtu_mērogošana!$D$23:$BA$23)+SUMIF(Iekārtu_mērogošana!$D$42:$BA$42,1,Iekārtu_mērogošana!$D$38:$BA$38)+SUMIF(Iekārtu_mērogošana!$D$42:$BA$42,3,Iekārtu_mērogošana!$D$38:$BA$38)),0)</f>
        <v>0</v>
      </c>
      <c r="AH27" s="255">
        <f>IF(OR(AH26=1,AH26=3),AH23/(SUMIF(Iekārtu_mērogošana!$D$26:$BA$26,1,Iekārtu_mērogošana!$D$23:$BA$23)+SUMIF(Iekārtu_mērogošana!$D$26:$BA$26,3,Iekārtu_mērogošana!$D$23:$BA$23)+SUMIF(Iekārtu_mērogošana!$D$42:$BA$42,1,Iekārtu_mērogošana!$D$38:$BA$38)+SUMIF(Iekārtu_mērogošana!$D$42:$BA$42,3,Iekārtu_mērogošana!$D$38:$BA$38)),0)</f>
        <v>0</v>
      </c>
      <c r="AI27" s="255">
        <f>IF(OR(AI26=1,AI26=3),AI23/(SUMIF(Iekārtu_mērogošana!$D$26:$BA$26,1,Iekārtu_mērogošana!$D$23:$BA$23)+SUMIF(Iekārtu_mērogošana!$D$26:$BA$26,3,Iekārtu_mērogošana!$D$23:$BA$23)+SUMIF(Iekārtu_mērogošana!$D$42:$BA$42,1,Iekārtu_mērogošana!$D$38:$BA$38)+SUMIF(Iekārtu_mērogošana!$D$42:$BA$42,3,Iekārtu_mērogošana!$D$38:$BA$38)),0)</f>
        <v>0</v>
      </c>
      <c r="AJ27" s="255">
        <f>IF(OR(AJ26=1,AJ26=3),AJ23/(SUMIF(Iekārtu_mērogošana!$D$26:$BA$26,1,Iekārtu_mērogošana!$D$23:$BA$23)+SUMIF(Iekārtu_mērogošana!$D$26:$BA$26,3,Iekārtu_mērogošana!$D$23:$BA$23)+SUMIF(Iekārtu_mērogošana!$D$42:$BA$42,1,Iekārtu_mērogošana!$D$38:$BA$38)+SUMIF(Iekārtu_mērogošana!$D$42:$BA$42,3,Iekārtu_mērogošana!$D$38:$BA$38)),0)</f>
        <v>0</v>
      </c>
      <c r="AK27" s="255">
        <f>IF(OR(AK26=1,AK26=3),AK23/(SUMIF(Iekārtu_mērogošana!$D$26:$BA$26,1,Iekārtu_mērogošana!$D$23:$BA$23)+SUMIF(Iekārtu_mērogošana!$D$26:$BA$26,3,Iekārtu_mērogošana!$D$23:$BA$23)+SUMIF(Iekārtu_mērogošana!$D$42:$BA$42,1,Iekārtu_mērogošana!$D$38:$BA$38)+SUMIF(Iekārtu_mērogošana!$D$42:$BA$42,3,Iekārtu_mērogošana!$D$38:$BA$38)),0)</f>
        <v>0</v>
      </c>
      <c r="AL27" s="255">
        <f>IF(OR(AL26=1,AL26=3),AL23/(SUMIF(Iekārtu_mērogošana!$D$26:$BA$26,1,Iekārtu_mērogošana!$D$23:$BA$23)+SUMIF(Iekārtu_mērogošana!$D$26:$BA$26,3,Iekārtu_mērogošana!$D$23:$BA$23)+SUMIF(Iekārtu_mērogošana!$D$42:$BA$42,1,Iekārtu_mērogošana!$D$38:$BA$38)+SUMIF(Iekārtu_mērogošana!$D$42:$BA$42,3,Iekārtu_mērogošana!$D$38:$BA$38)),0)</f>
        <v>0</v>
      </c>
      <c r="AM27" s="255">
        <f>IF(OR(AM26=1,AM26=3),AM23/(SUMIF(Iekārtu_mērogošana!$D$26:$BA$26,1,Iekārtu_mērogošana!$D$23:$BA$23)+SUMIF(Iekārtu_mērogošana!$D$26:$BA$26,3,Iekārtu_mērogošana!$D$23:$BA$23)+SUMIF(Iekārtu_mērogošana!$D$42:$BA$42,1,Iekārtu_mērogošana!$D$38:$BA$38)+SUMIF(Iekārtu_mērogošana!$D$42:$BA$42,3,Iekārtu_mērogošana!$D$38:$BA$38)),0)</f>
        <v>0</v>
      </c>
      <c r="AN27" s="255">
        <f>IF(OR(AN26=1,AN26=3),AN23/(SUMIF(Iekārtu_mērogošana!$D$26:$BA$26,1,Iekārtu_mērogošana!$D$23:$BA$23)+SUMIF(Iekārtu_mērogošana!$D$26:$BA$26,3,Iekārtu_mērogošana!$D$23:$BA$23)+SUMIF(Iekārtu_mērogošana!$D$42:$BA$42,1,Iekārtu_mērogošana!$D$38:$BA$38)+SUMIF(Iekārtu_mērogošana!$D$42:$BA$42,3,Iekārtu_mērogošana!$D$38:$BA$38)),0)</f>
        <v>0</v>
      </c>
      <c r="AO27" s="255">
        <f>IF(OR(AO26=1,AO26=3),AO23/(SUMIF(Iekārtu_mērogošana!$D$26:$BA$26,1,Iekārtu_mērogošana!$D$23:$BA$23)+SUMIF(Iekārtu_mērogošana!$D$26:$BA$26,3,Iekārtu_mērogošana!$D$23:$BA$23)+SUMIF(Iekārtu_mērogošana!$D$42:$BA$42,1,Iekārtu_mērogošana!$D$38:$BA$38)+SUMIF(Iekārtu_mērogošana!$D$42:$BA$42,3,Iekārtu_mērogošana!$D$38:$BA$38)),0)</f>
        <v>0</v>
      </c>
      <c r="AP27" s="255">
        <f>IF(OR(AP26=1,AP26=3),AP23/(SUMIF(Iekārtu_mērogošana!$D$26:$BA$26,1,Iekārtu_mērogošana!$D$23:$BA$23)+SUMIF(Iekārtu_mērogošana!$D$26:$BA$26,3,Iekārtu_mērogošana!$D$23:$BA$23)+SUMIF(Iekārtu_mērogošana!$D$42:$BA$42,1,Iekārtu_mērogošana!$D$38:$BA$38)+SUMIF(Iekārtu_mērogošana!$D$42:$BA$42,3,Iekārtu_mērogošana!$D$38:$BA$38)),0)</f>
        <v>0</v>
      </c>
      <c r="AQ27" s="255">
        <f>IF(OR(AQ26=1,AQ26=3),AQ23/(SUMIF(Iekārtu_mērogošana!$D$26:$BA$26,1,Iekārtu_mērogošana!$D$23:$BA$23)+SUMIF(Iekārtu_mērogošana!$D$26:$BA$26,3,Iekārtu_mērogošana!$D$23:$BA$23)+SUMIF(Iekārtu_mērogošana!$D$42:$BA$42,1,Iekārtu_mērogošana!$D$38:$BA$38)+SUMIF(Iekārtu_mērogošana!$D$42:$BA$42,3,Iekārtu_mērogošana!$D$38:$BA$38)),0)</f>
        <v>0</v>
      </c>
      <c r="AR27" s="255">
        <f>IF(OR(AR26=1,AR26=3),AR23/(SUMIF(Iekārtu_mērogošana!$D$26:$BA$26,1,Iekārtu_mērogošana!$D$23:$BA$23)+SUMIF(Iekārtu_mērogošana!$D$26:$BA$26,3,Iekārtu_mērogošana!$D$23:$BA$23)+SUMIF(Iekārtu_mērogošana!$D$42:$BA$42,1,Iekārtu_mērogošana!$D$38:$BA$38)+SUMIF(Iekārtu_mērogošana!$D$42:$BA$42,3,Iekārtu_mērogošana!$D$38:$BA$38)),0)</f>
        <v>0</v>
      </c>
      <c r="AS27" s="255">
        <f>IF(OR(AS26=1,AS26=3),AS23/(SUMIF(Iekārtu_mērogošana!$D$26:$BA$26,1,Iekārtu_mērogošana!$D$23:$BA$23)+SUMIF(Iekārtu_mērogošana!$D$26:$BA$26,3,Iekārtu_mērogošana!$D$23:$BA$23)+SUMIF(Iekārtu_mērogošana!$D$42:$BA$42,1,Iekārtu_mērogošana!$D$38:$BA$38)+SUMIF(Iekārtu_mērogošana!$D$42:$BA$42,3,Iekārtu_mērogošana!$D$38:$BA$38)),0)</f>
        <v>0</v>
      </c>
      <c r="AT27" s="255">
        <f>IF(OR(AT26=1,AT26=3),AT23/(SUMIF(Iekārtu_mērogošana!$D$26:$BA$26,1,Iekārtu_mērogošana!$D$23:$BA$23)+SUMIF(Iekārtu_mērogošana!$D$26:$BA$26,3,Iekārtu_mērogošana!$D$23:$BA$23)+SUMIF(Iekārtu_mērogošana!$D$42:$BA$42,1,Iekārtu_mērogošana!$D$38:$BA$38)+SUMIF(Iekārtu_mērogošana!$D$42:$BA$42,3,Iekārtu_mērogošana!$D$38:$BA$38)),0)</f>
        <v>0</v>
      </c>
      <c r="AU27" s="255">
        <f>IF(OR(AU26=1,AU26=3),AU23/(SUMIF(Iekārtu_mērogošana!$D$26:$BA$26,1,Iekārtu_mērogošana!$D$23:$BA$23)+SUMIF(Iekārtu_mērogošana!$D$26:$BA$26,3,Iekārtu_mērogošana!$D$23:$BA$23)+SUMIF(Iekārtu_mērogošana!$D$42:$BA$42,1,Iekārtu_mērogošana!$D$38:$BA$38)+SUMIF(Iekārtu_mērogošana!$D$42:$BA$42,3,Iekārtu_mērogošana!$D$38:$BA$38)),0)</f>
        <v>0</v>
      </c>
      <c r="AV27" s="255">
        <f>IF(OR(AV26=1,AV26=3),AV23/(SUMIF(Iekārtu_mērogošana!$D$26:$BA$26,1,Iekārtu_mērogošana!$D$23:$BA$23)+SUMIF(Iekārtu_mērogošana!$D$26:$BA$26,3,Iekārtu_mērogošana!$D$23:$BA$23)+SUMIF(Iekārtu_mērogošana!$D$42:$BA$42,1,Iekārtu_mērogošana!$D$38:$BA$38)+SUMIF(Iekārtu_mērogošana!$D$42:$BA$42,3,Iekārtu_mērogošana!$D$38:$BA$38)),0)</f>
        <v>0</v>
      </c>
      <c r="AW27" s="255">
        <f>IF(OR(AW26=1,AW26=3),AW23/(SUMIF(Iekārtu_mērogošana!$D$26:$BA$26,1,Iekārtu_mērogošana!$D$23:$BA$23)+SUMIF(Iekārtu_mērogošana!$D$26:$BA$26,3,Iekārtu_mērogošana!$D$23:$BA$23)+SUMIF(Iekārtu_mērogošana!$D$42:$BA$42,1,Iekārtu_mērogošana!$D$38:$BA$38)+SUMIF(Iekārtu_mērogošana!$D$42:$BA$42,3,Iekārtu_mērogošana!$D$38:$BA$38)),0)</f>
        <v>0</v>
      </c>
      <c r="AX27" s="255">
        <f>IF(OR(AX26=1,AX26=3),AX23/(SUMIF(Iekārtu_mērogošana!$D$26:$BA$26,1,Iekārtu_mērogošana!$D$23:$BA$23)+SUMIF(Iekārtu_mērogošana!$D$26:$BA$26,3,Iekārtu_mērogošana!$D$23:$BA$23)+SUMIF(Iekārtu_mērogošana!$D$42:$BA$42,1,Iekārtu_mērogošana!$D$38:$BA$38)+SUMIF(Iekārtu_mērogošana!$D$42:$BA$42,3,Iekārtu_mērogošana!$D$38:$BA$38)),0)</f>
        <v>0</v>
      </c>
      <c r="AY27" s="255">
        <f>IF(OR(AY26=1,AY26=3),AY23/(SUMIF(Iekārtu_mērogošana!$D$26:$BA$26,1,Iekārtu_mērogošana!$D$23:$BA$23)+SUMIF(Iekārtu_mērogošana!$D$26:$BA$26,3,Iekārtu_mērogošana!$D$23:$BA$23)+SUMIF(Iekārtu_mērogošana!$D$42:$BA$42,1,Iekārtu_mērogošana!$D$38:$BA$38)+SUMIF(Iekārtu_mērogošana!$D$42:$BA$42,3,Iekārtu_mērogošana!$D$38:$BA$38)),0)</f>
        <v>0</v>
      </c>
      <c r="AZ27" s="255">
        <f>IF(OR(AZ26=1,AZ26=3),AZ23/(SUMIF(Iekārtu_mērogošana!$D$26:$BA$26,1,Iekārtu_mērogošana!$D$23:$BA$23)+SUMIF(Iekārtu_mērogošana!$D$26:$BA$26,3,Iekārtu_mērogošana!$D$23:$BA$23)+SUMIF(Iekārtu_mērogošana!$D$42:$BA$42,1,Iekārtu_mērogošana!$D$38:$BA$38)+SUMIF(Iekārtu_mērogošana!$D$42:$BA$42,3,Iekārtu_mērogošana!$D$38:$BA$38)),0)</f>
        <v>0</v>
      </c>
      <c r="BA27" s="255">
        <f>IF(OR(BA26=1,BA26=3),BA23/(SUMIF(Iekārtu_mērogošana!$D$26:$BA$26,1,Iekārtu_mērogošana!$D$23:$BA$23)+SUMIF(Iekārtu_mērogošana!$D$26:$BA$26,3,Iekārtu_mērogošana!$D$23:$BA$23)+SUMIF(Iekārtu_mērogošana!$D$42:$BA$42,1,Iekārtu_mērogošana!$D$38:$BA$38)+SUMIF(Iekārtu_mērogošana!$D$42:$BA$42,3,Iekārtu_mērogošana!$D$38:$BA$38)),0)</f>
        <v>0</v>
      </c>
    </row>
    <row r="28" spans="1:53">
      <c r="C28" s="126" t="s">
        <v>707</v>
      </c>
      <c r="D28" s="166" t="e">
        <f>D23/$D$11</f>
        <v>#DIV/0!</v>
      </c>
      <c r="E28" s="166" t="e">
        <f t="shared" ref="E28:AX28" si="2">E23/$D$11</f>
        <v>#DIV/0!</v>
      </c>
      <c r="F28" s="166" t="e">
        <f t="shared" si="2"/>
        <v>#DIV/0!</v>
      </c>
      <c r="G28" s="166" t="e">
        <f t="shared" si="2"/>
        <v>#DIV/0!</v>
      </c>
      <c r="H28" s="166" t="e">
        <f t="shared" si="2"/>
        <v>#DIV/0!</v>
      </c>
      <c r="I28" s="166" t="e">
        <f t="shared" si="2"/>
        <v>#DIV/0!</v>
      </c>
      <c r="J28" s="166" t="e">
        <f t="shared" si="2"/>
        <v>#DIV/0!</v>
      </c>
      <c r="K28" s="166" t="e">
        <f t="shared" si="2"/>
        <v>#DIV/0!</v>
      </c>
      <c r="L28" s="166" t="e">
        <f t="shared" si="2"/>
        <v>#DIV/0!</v>
      </c>
      <c r="M28" s="166" t="e">
        <f t="shared" si="2"/>
        <v>#DIV/0!</v>
      </c>
      <c r="N28" s="166" t="e">
        <f t="shared" si="2"/>
        <v>#DIV/0!</v>
      </c>
      <c r="O28" s="166" t="e">
        <f t="shared" si="2"/>
        <v>#DIV/0!</v>
      </c>
      <c r="P28" s="166" t="e">
        <f t="shared" si="2"/>
        <v>#DIV/0!</v>
      </c>
      <c r="Q28" s="166" t="e">
        <f t="shared" si="2"/>
        <v>#DIV/0!</v>
      </c>
      <c r="R28" s="166" t="e">
        <f t="shared" si="2"/>
        <v>#DIV/0!</v>
      </c>
      <c r="S28" s="166" t="e">
        <f t="shared" si="2"/>
        <v>#DIV/0!</v>
      </c>
      <c r="T28" s="166" t="e">
        <f t="shared" si="2"/>
        <v>#DIV/0!</v>
      </c>
      <c r="U28" s="166" t="e">
        <f t="shared" si="2"/>
        <v>#DIV/0!</v>
      </c>
      <c r="V28" s="166" t="e">
        <f t="shared" si="2"/>
        <v>#DIV/0!</v>
      </c>
      <c r="W28" s="166" t="e">
        <f t="shared" si="2"/>
        <v>#DIV/0!</v>
      </c>
      <c r="X28" s="166" t="e">
        <f t="shared" si="2"/>
        <v>#DIV/0!</v>
      </c>
      <c r="Y28" s="166" t="e">
        <f t="shared" si="2"/>
        <v>#DIV/0!</v>
      </c>
      <c r="Z28" s="166" t="e">
        <f t="shared" si="2"/>
        <v>#DIV/0!</v>
      </c>
      <c r="AA28" s="166" t="e">
        <f t="shared" si="2"/>
        <v>#DIV/0!</v>
      </c>
      <c r="AB28" s="166" t="e">
        <f t="shared" si="2"/>
        <v>#DIV/0!</v>
      </c>
      <c r="AC28" s="166" t="e">
        <f t="shared" si="2"/>
        <v>#DIV/0!</v>
      </c>
      <c r="AD28" s="166" t="e">
        <f t="shared" si="2"/>
        <v>#DIV/0!</v>
      </c>
      <c r="AE28" s="166" t="e">
        <f t="shared" si="2"/>
        <v>#DIV/0!</v>
      </c>
      <c r="AF28" s="166" t="e">
        <f t="shared" si="2"/>
        <v>#DIV/0!</v>
      </c>
      <c r="AG28" s="166" t="e">
        <f t="shared" si="2"/>
        <v>#DIV/0!</v>
      </c>
      <c r="AH28" s="166" t="e">
        <f t="shared" si="2"/>
        <v>#DIV/0!</v>
      </c>
      <c r="AI28" s="166" t="e">
        <f t="shared" si="2"/>
        <v>#DIV/0!</v>
      </c>
      <c r="AJ28" s="166" t="e">
        <f t="shared" si="2"/>
        <v>#DIV/0!</v>
      </c>
      <c r="AK28" s="166" t="e">
        <f t="shared" si="2"/>
        <v>#DIV/0!</v>
      </c>
      <c r="AL28" s="166" t="e">
        <f t="shared" si="2"/>
        <v>#DIV/0!</v>
      </c>
      <c r="AM28" s="166" t="e">
        <f t="shared" si="2"/>
        <v>#DIV/0!</v>
      </c>
      <c r="AN28" s="166" t="e">
        <f t="shared" si="2"/>
        <v>#DIV/0!</v>
      </c>
      <c r="AO28" s="166" t="e">
        <f t="shared" si="2"/>
        <v>#DIV/0!</v>
      </c>
      <c r="AP28" s="166" t="e">
        <f t="shared" si="2"/>
        <v>#DIV/0!</v>
      </c>
      <c r="AQ28" s="166" t="e">
        <f t="shared" si="2"/>
        <v>#DIV/0!</v>
      </c>
      <c r="AR28" s="166" t="e">
        <f t="shared" si="2"/>
        <v>#DIV/0!</v>
      </c>
      <c r="AS28" s="166" t="e">
        <f t="shared" si="2"/>
        <v>#DIV/0!</v>
      </c>
      <c r="AT28" s="166" t="e">
        <f t="shared" si="2"/>
        <v>#DIV/0!</v>
      </c>
      <c r="AU28" s="166" t="e">
        <f t="shared" si="2"/>
        <v>#DIV/0!</v>
      </c>
      <c r="AV28" s="166" t="e">
        <f t="shared" si="2"/>
        <v>#DIV/0!</v>
      </c>
      <c r="AW28" s="166" t="e">
        <f t="shared" si="2"/>
        <v>#DIV/0!</v>
      </c>
      <c r="AX28" s="166" t="e">
        <f t="shared" si="2"/>
        <v>#DIV/0!</v>
      </c>
      <c r="AY28" s="166" t="e">
        <f t="shared" ref="AY28" si="3">AY23/$D$11</f>
        <v>#DIV/0!</v>
      </c>
      <c r="AZ28" s="166" t="e">
        <f t="shared" ref="AZ28" si="4">AZ23/$D$11</f>
        <v>#DIV/0!</v>
      </c>
      <c r="BA28" s="166" t="e">
        <f t="shared" ref="BA28" si="5">BA23/$D$11</f>
        <v>#DIV/0!</v>
      </c>
    </row>
    <row r="29" spans="1:53">
      <c r="C29" s="126" t="s">
        <v>708</v>
      </c>
      <c r="D29" s="166" t="e">
        <f>D23/$D$12</f>
        <v>#DIV/0!</v>
      </c>
      <c r="E29" s="166" t="e">
        <f t="shared" ref="E29:AX29" si="6">E23/$D$12</f>
        <v>#DIV/0!</v>
      </c>
      <c r="F29" s="166" t="e">
        <f t="shared" si="6"/>
        <v>#DIV/0!</v>
      </c>
      <c r="G29" s="166" t="e">
        <f t="shared" si="6"/>
        <v>#DIV/0!</v>
      </c>
      <c r="H29" s="166" t="e">
        <f t="shared" si="6"/>
        <v>#DIV/0!</v>
      </c>
      <c r="I29" s="166" t="e">
        <f t="shared" si="6"/>
        <v>#DIV/0!</v>
      </c>
      <c r="J29" s="166" t="e">
        <f t="shared" si="6"/>
        <v>#DIV/0!</v>
      </c>
      <c r="K29" s="166" t="e">
        <f t="shared" si="6"/>
        <v>#DIV/0!</v>
      </c>
      <c r="L29" s="166" t="e">
        <f t="shared" si="6"/>
        <v>#DIV/0!</v>
      </c>
      <c r="M29" s="166" t="e">
        <f t="shared" si="6"/>
        <v>#DIV/0!</v>
      </c>
      <c r="N29" s="166" t="e">
        <f t="shared" si="6"/>
        <v>#DIV/0!</v>
      </c>
      <c r="O29" s="166" t="e">
        <f t="shared" si="6"/>
        <v>#DIV/0!</v>
      </c>
      <c r="P29" s="166" t="e">
        <f t="shared" si="6"/>
        <v>#DIV/0!</v>
      </c>
      <c r="Q29" s="166" t="e">
        <f t="shared" si="6"/>
        <v>#DIV/0!</v>
      </c>
      <c r="R29" s="166" t="e">
        <f t="shared" si="6"/>
        <v>#DIV/0!</v>
      </c>
      <c r="S29" s="166" t="e">
        <f t="shared" si="6"/>
        <v>#DIV/0!</v>
      </c>
      <c r="T29" s="166" t="e">
        <f t="shared" si="6"/>
        <v>#DIV/0!</v>
      </c>
      <c r="U29" s="166" t="e">
        <f t="shared" si="6"/>
        <v>#DIV/0!</v>
      </c>
      <c r="V29" s="166" t="e">
        <f t="shared" si="6"/>
        <v>#DIV/0!</v>
      </c>
      <c r="W29" s="166" t="e">
        <f t="shared" si="6"/>
        <v>#DIV/0!</v>
      </c>
      <c r="X29" s="166" t="e">
        <f t="shared" si="6"/>
        <v>#DIV/0!</v>
      </c>
      <c r="Y29" s="166" t="e">
        <f t="shared" si="6"/>
        <v>#DIV/0!</v>
      </c>
      <c r="Z29" s="166" t="e">
        <f t="shared" si="6"/>
        <v>#DIV/0!</v>
      </c>
      <c r="AA29" s="166" t="e">
        <f t="shared" si="6"/>
        <v>#DIV/0!</v>
      </c>
      <c r="AB29" s="166" t="e">
        <f t="shared" si="6"/>
        <v>#DIV/0!</v>
      </c>
      <c r="AC29" s="166" t="e">
        <f t="shared" si="6"/>
        <v>#DIV/0!</v>
      </c>
      <c r="AD29" s="166" t="e">
        <f t="shared" si="6"/>
        <v>#DIV/0!</v>
      </c>
      <c r="AE29" s="166" t="e">
        <f t="shared" si="6"/>
        <v>#DIV/0!</v>
      </c>
      <c r="AF29" s="166" t="e">
        <f t="shared" si="6"/>
        <v>#DIV/0!</v>
      </c>
      <c r="AG29" s="166" t="e">
        <f t="shared" si="6"/>
        <v>#DIV/0!</v>
      </c>
      <c r="AH29" s="166" t="e">
        <f t="shared" si="6"/>
        <v>#DIV/0!</v>
      </c>
      <c r="AI29" s="166" t="e">
        <f t="shared" si="6"/>
        <v>#DIV/0!</v>
      </c>
      <c r="AJ29" s="166" t="e">
        <f t="shared" si="6"/>
        <v>#DIV/0!</v>
      </c>
      <c r="AK29" s="166" t="e">
        <f t="shared" si="6"/>
        <v>#DIV/0!</v>
      </c>
      <c r="AL29" s="166" t="e">
        <f t="shared" si="6"/>
        <v>#DIV/0!</v>
      </c>
      <c r="AM29" s="166" t="e">
        <f t="shared" si="6"/>
        <v>#DIV/0!</v>
      </c>
      <c r="AN29" s="166" t="e">
        <f t="shared" si="6"/>
        <v>#DIV/0!</v>
      </c>
      <c r="AO29" s="166" t="e">
        <f t="shared" si="6"/>
        <v>#DIV/0!</v>
      </c>
      <c r="AP29" s="166" t="e">
        <f t="shared" si="6"/>
        <v>#DIV/0!</v>
      </c>
      <c r="AQ29" s="166" t="e">
        <f t="shared" si="6"/>
        <v>#DIV/0!</v>
      </c>
      <c r="AR29" s="166" t="e">
        <f t="shared" si="6"/>
        <v>#DIV/0!</v>
      </c>
      <c r="AS29" s="166" t="e">
        <f t="shared" si="6"/>
        <v>#DIV/0!</v>
      </c>
      <c r="AT29" s="166" t="e">
        <f t="shared" si="6"/>
        <v>#DIV/0!</v>
      </c>
      <c r="AU29" s="166" t="e">
        <f t="shared" si="6"/>
        <v>#DIV/0!</v>
      </c>
      <c r="AV29" s="166" t="e">
        <f t="shared" si="6"/>
        <v>#DIV/0!</v>
      </c>
      <c r="AW29" s="166" t="e">
        <f t="shared" si="6"/>
        <v>#DIV/0!</v>
      </c>
      <c r="AX29" s="166" t="e">
        <f t="shared" si="6"/>
        <v>#DIV/0!</v>
      </c>
      <c r="AY29" s="166" t="e">
        <f t="shared" ref="AY29:BA29" si="7">AY23/$D$12</f>
        <v>#DIV/0!</v>
      </c>
      <c r="AZ29" s="166" t="e">
        <f t="shared" si="7"/>
        <v>#DIV/0!</v>
      </c>
      <c r="BA29" s="166" t="e">
        <f t="shared" si="7"/>
        <v>#DIV/0!</v>
      </c>
    </row>
    <row r="30" spans="1:53">
      <c r="C30" s="126" t="s">
        <v>829</v>
      </c>
      <c r="D30" s="90" t="e">
        <f>D21*D28</f>
        <v>#DIV/0!</v>
      </c>
      <c r="E30" s="90" t="e">
        <f t="shared" ref="E30:AX30" si="8">E21*E28</f>
        <v>#DIV/0!</v>
      </c>
      <c r="F30" s="90" t="e">
        <f t="shared" si="8"/>
        <v>#DIV/0!</v>
      </c>
      <c r="G30" s="90" t="e">
        <f t="shared" si="8"/>
        <v>#DIV/0!</v>
      </c>
      <c r="H30" s="90" t="e">
        <f t="shared" si="8"/>
        <v>#DIV/0!</v>
      </c>
      <c r="I30" s="90" t="e">
        <f t="shared" si="8"/>
        <v>#DIV/0!</v>
      </c>
      <c r="J30" s="90" t="e">
        <f t="shared" si="8"/>
        <v>#DIV/0!</v>
      </c>
      <c r="K30" s="90" t="e">
        <f t="shared" si="8"/>
        <v>#DIV/0!</v>
      </c>
      <c r="L30" s="90" t="e">
        <f t="shared" si="8"/>
        <v>#DIV/0!</v>
      </c>
      <c r="M30" s="90" t="e">
        <f t="shared" si="8"/>
        <v>#DIV/0!</v>
      </c>
      <c r="N30" s="90" t="e">
        <f t="shared" si="8"/>
        <v>#DIV/0!</v>
      </c>
      <c r="O30" s="90" t="e">
        <f t="shared" si="8"/>
        <v>#DIV/0!</v>
      </c>
      <c r="P30" s="90" t="e">
        <f t="shared" si="8"/>
        <v>#DIV/0!</v>
      </c>
      <c r="Q30" s="90" t="e">
        <f t="shared" si="8"/>
        <v>#DIV/0!</v>
      </c>
      <c r="R30" s="90" t="e">
        <f t="shared" si="8"/>
        <v>#DIV/0!</v>
      </c>
      <c r="S30" s="90" t="e">
        <f t="shared" si="8"/>
        <v>#DIV/0!</v>
      </c>
      <c r="T30" s="90" t="e">
        <f t="shared" si="8"/>
        <v>#DIV/0!</v>
      </c>
      <c r="U30" s="90" t="e">
        <f t="shared" si="8"/>
        <v>#DIV/0!</v>
      </c>
      <c r="V30" s="90" t="e">
        <f t="shared" si="8"/>
        <v>#DIV/0!</v>
      </c>
      <c r="W30" s="90" t="e">
        <f t="shared" si="8"/>
        <v>#DIV/0!</v>
      </c>
      <c r="X30" s="90" t="e">
        <f t="shared" si="8"/>
        <v>#DIV/0!</v>
      </c>
      <c r="Y30" s="90" t="e">
        <f t="shared" si="8"/>
        <v>#DIV/0!</v>
      </c>
      <c r="Z30" s="90" t="e">
        <f t="shared" si="8"/>
        <v>#DIV/0!</v>
      </c>
      <c r="AA30" s="90" t="e">
        <f t="shared" si="8"/>
        <v>#DIV/0!</v>
      </c>
      <c r="AB30" s="90" t="e">
        <f t="shared" si="8"/>
        <v>#DIV/0!</v>
      </c>
      <c r="AC30" s="90" t="e">
        <f t="shared" si="8"/>
        <v>#DIV/0!</v>
      </c>
      <c r="AD30" s="90" t="e">
        <f t="shared" si="8"/>
        <v>#DIV/0!</v>
      </c>
      <c r="AE30" s="90" t="e">
        <f t="shared" si="8"/>
        <v>#DIV/0!</v>
      </c>
      <c r="AF30" s="90" t="e">
        <f t="shared" si="8"/>
        <v>#DIV/0!</v>
      </c>
      <c r="AG30" s="90" t="e">
        <f t="shared" si="8"/>
        <v>#DIV/0!</v>
      </c>
      <c r="AH30" s="90" t="e">
        <f t="shared" si="8"/>
        <v>#DIV/0!</v>
      </c>
      <c r="AI30" s="90" t="e">
        <f t="shared" si="8"/>
        <v>#DIV/0!</v>
      </c>
      <c r="AJ30" s="90" t="e">
        <f t="shared" si="8"/>
        <v>#DIV/0!</v>
      </c>
      <c r="AK30" s="90" t="e">
        <f t="shared" si="8"/>
        <v>#DIV/0!</v>
      </c>
      <c r="AL30" s="90" t="e">
        <f t="shared" si="8"/>
        <v>#DIV/0!</v>
      </c>
      <c r="AM30" s="90" t="e">
        <f t="shared" si="8"/>
        <v>#DIV/0!</v>
      </c>
      <c r="AN30" s="90" t="e">
        <f t="shared" si="8"/>
        <v>#DIV/0!</v>
      </c>
      <c r="AO30" s="90" t="e">
        <f t="shared" si="8"/>
        <v>#DIV/0!</v>
      </c>
      <c r="AP30" s="90" t="e">
        <f t="shared" si="8"/>
        <v>#DIV/0!</v>
      </c>
      <c r="AQ30" s="90" t="e">
        <f t="shared" si="8"/>
        <v>#DIV/0!</v>
      </c>
      <c r="AR30" s="90" t="e">
        <f t="shared" si="8"/>
        <v>#DIV/0!</v>
      </c>
      <c r="AS30" s="90" t="e">
        <f t="shared" si="8"/>
        <v>#DIV/0!</v>
      </c>
      <c r="AT30" s="90" t="e">
        <f t="shared" si="8"/>
        <v>#DIV/0!</v>
      </c>
      <c r="AU30" s="90" t="e">
        <f t="shared" si="8"/>
        <v>#DIV/0!</v>
      </c>
      <c r="AV30" s="90" t="e">
        <f t="shared" si="8"/>
        <v>#DIV/0!</v>
      </c>
      <c r="AW30" s="90" t="e">
        <f t="shared" si="8"/>
        <v>#DIV/0!</v>
      </c>
      <c r="AX30" s="90" t="e">
        <f t="shared" si="8"/>
        <v>#DIV/0!</v>
      </c>
      <c r="AY30" s="90" t="e">
        <f t="shared" ref="AY30:BA30" si="9">AY21*AY28</f>
        <v>#DIV/0!</v>
      </c>
      <c r="AZ30" s="90" t="e">
        <f t="shared" si="9"/>
        <v>#DIV/0!</v>
      </c>
      <c r="BA30" s="90" t="e">
        <f t="shared" si="9"/>
        <v>#DIV/0!</v>
      </c>
    </row>
    <row r="31" spans="1:53">
      <c r="C31" s="158" t="s">
        <v>830</v>
      </c>
      <c r="D31" s="90" t="e">
        <f>D21*D29</f>
        <v>#DIV/0!</v>
      </c>
      <c r="E31" s="90" t="e">
        <f t="shared" ref="E31:AX31" si="10">E21*E29</f>
        <v>#DIV/0!</v>
      </c>
      <c r="F31" s="90" t="e">
        <f t="shared" si="10"/>
        <v>#DIV/0!</v>
      </c>
      <c r="G31" s="90" t="e">
        <f t="shared" si="10"/>
        <v>#DIV/0!</v>
      </c>
      <c r="H31" s="90" t="e">
        <f t="shared" si="10"/>
        <v>#DIV/0!</v>
      </c>
      <c r="I31" s="90" t="e">
        <f t="shared" si="10"/>
        <v>#DIV/0!</v>
      </c>
      <c r="J31" s="90" t="e">
        <f t="shared" si="10"/>
        <v>#DIV/0!</v>
      </c>
      <c r="K31" s="90" t="e">
        <f t="shared" si="10"/>
        <v>#DIV/0!</v>
      </c>
      <c r="L31" s="90" t="e">
        <f t="shared" si="10"/>
        <v>#DIV/0!</v>
      </c>
      <c r="M31" s="90" t="e">
        <f t="shared" si="10"/>
        <v>#DIV/0!</v>
      </c>
      <c r="N31" s="90" t="e">
        <f t="shared" si="10"/>
        <v>#DIV/0!</v>
      </c>
      <c r="O31" s="90" t="e">
        <f t="shared" si="10"/>
        <v>#DIV/0!</v>
      </c>
      <c r="P31" s="90" t="e">
        <f t="shared" si="10"/>
        <v>#DIV/0!</v>
      </c>
      <c r="Q31" s="90" t="e">
        <f t="shared" si="10"/>
        <v>#DIV/0!</v>
      </c>
      <c r="R31" s="90" t="e">
        <f t="shared" si="10"/>
        <v>#DIV/0!</v>
      </c>
      <c r="S31" s="90" t="e">
        <f t="shared" si="10"/>
        <v>#DIV/0!</v>
      </c>
      <c r="T31" s="90" t="e">
        <f t="shared" si="10"/>
        <v>#DIV/0!</v>
      </c>
      <c r="U31" s="90" t="e">
        <f t="shared" si="10"/>
        <v>#DIV/0!</v>
      </c>
      <c r="V31" s="90" t="e">
        <f t="shared" si="10"/>
        <v>#DIV/0!</v>
      </c>
      <c r="W31" s="90" t="e">
        <f t="shared" si="10"/>
        <v>#DIV/0!</v>
      </c>
      <c r="X31" s="90" t="e">
        <f t="shared" si="10"/>
        <v>#DIV/0!</v>
      </c>
      <c r="Y31" s="90" t="e">
        <f t="shared" si="10"/>
        <v>#DIV/0!</v>
      </c>
      <c r="Z31" s="90" t="e">
        <f t="shared" si="10"/>
        <v>#DIV/0!</v>
      </c>
      <c r="AA31" s="90" t="e">
        <f t="shared" si="10"/>
        <v>#DIV/0!</v>
      </c>
      <c r="AB31" s="90" t="e">
        <f t="shared" si="10"/>
        <v>#DIV/0!</v>
      </c>
      <c r="AC31" s="90" t="e">
        <f t="shared" si="10"/>
        <v>#DIV/0!</v>
      </c>
      <c r="AD31" s="90" t="e">
        <f t="shared" si="10"/>
        <v>#DIV/0!</v>
      </c>
      <c r="AE31" s="90" t="e">
        <f t="shared" si="10"/>
        <v>#DIV/0!</v>
      </c>
      <c r="AF31" s="90" t="e">
        <f t="shared" si="10"/>
        <v>#DIV/0!</v>
      </c>
      <c r="AG31" s="90" t="e">
        <f t="shared" si="10"/>
        <v>#DIV/0!</v>
      </c>
      <c r="AH31" s="90" t="e">
        <f t="shared" si="10"/>
        <v>#DIV/0!</v>
      </c>
      <c r="AI31" s="90" t="e">
        <f t="shared" si="10"/>
        <v>#DIV/0!</v>
      </c>
      <c r="AJ31" s="90" t="e">
        <f t="shared" si="10"/>
        <v>#DIV/0!</v>
      </c>
      <c r="AK31" s="90" t="e">
        <f t="shared" si="10"/>
        <v>#DIV/0!</v>
      </c>
      <c r="AL31" s="90" t="e">
        <f t="shared" si="10"/>
        <v>#DIV/0!</v>
      </c>
      <c r="AM31" s="90" t="e">
        <f t="shared" si="10"/>
        <v>#DIV/0!</v>
      </c>
      <c r="AN31" s="90" t="e">
        <f t="shared" si="10"/>
        <v>#DIV/0!</v>
      </c>
      <c r="AO31" s="90" t="e">
        <f t="shared" si="10"/>
        <v>#DIV/0!</v>
      </c>
      <c r="AP31" s="90" t="e">
        <f t="shared" si="10"/>
        <v>#DIV/0!</v>
      </c>
      <c r="AQ31" s="90" t="e">
        <f t="shared" si="10"/>
        <v>#DIV/0!</v>
      </c>
      <c r="AR31" s="90" t="e">
        <f t="shared" si="10"/>
        <v>#DIV/0!</v>
      </c>
      <c r="AS31" s="90" t="e">
        <f t="shared" si="10"/>
        <v>#DIV/0!</v>
      </c>
      <c r="AT31" s="90" t="e">
        <f t="shared" si="10"/>
        <v>#DIV/0!</v>
      </c>
      <c r="AU31" s="90" t="e">
        <f t="shared" si="10"/>
        <v>#DIV/0!</v>
      </c>
      <c r="AV31" s="90" t="e">
        <f t="shared" si="10"/>
        <v>#DIV/0!</v>
      </c>
      <c r="AW31" s="90" t="e">
        <f t="shared" si="10"/>
        <v>#DIV/0!</v>
      </c>
      <c r="AX31" s="90" t="e">
        <f t="shared" si="10"/>
        <v>#DIV/0!</v>
      </c>
      <c r="AY31" s="90" t="e">
        <f t="shared" ref="AY31:BA31" si="11">AY21*AY29</f>
        <v>#DIV/0!</v>
      </c>
      <c r="AZ31" s="90" t="e">
        <f t="shared" si="11"/>
        <v>#DIV/0!</v>
      </c>
      <c r="BA31" s="90" t="e">
        <f t="shared" si="11"/>
        <v>#DIV/0!</v>
      </c>
    </row>
    <row r="32" spans="1:53">
      <c r="D32" s="256"/>
    </row>
    <row r="33" spans="3:53">
      <c r="D33" s="249"/>
    </row>
    <row r="34" spans="3:53">
      <c r="C34" s="126" t="str">
        <f t="shared" ref="C34:D34" si="12">C19</f>
        <v>Produkta ID -&gt;</v>
      </c>
      <c r="D34" s="92">
        <f t="shared" si="12"/>
        <v>1</v>
      </c>
      <c r="E34" s="92">
        <f t="shared" ref="E34:BA34" si="13">E19</f>
        <v>2</v>
      </c>
      <c r="F34" s="92">
        <f t="shared" si="13"/>
        <v>3</v>
      </c>
      <c r="G34" s="92">
        <f t="shared" si="13"/>
        <v>4</v>
      </c>
      <c r="H34" s="92">
        <f t="shared" si="13"/>
        <v>5</v>
      </c>
      <c r="I34" s="92">
        <f t="shared" si="13"/>
        <v>6</v>
      </c>
      <c r="J34" s="92">
        <f t="shared" si="13"/>
        <v>7</v>
      </c>
      <c r="K34" s="92">
        <f t="shared" si="13"/>
        <v>8</v>
      </c>
      <c r="L34" s="92">
        <f t="shared" si="13"/>
        <v>9</v>
      </c>
      <c r="M34" s="92">
        <f t="shared" si="13"/>
        <v>10</v>
      </c>
      <c r="N34" s="92">
        <f t="shared" si="13"/>
        <v>11</v>
      </c>
      <c r="O34" s="92">
        <f t="shared" si="13"/>
        <v>12</v>
      </c>
      <c r="P34" s="92">
        <f t="shared" si="13"/>
        <v>13</v>
      </c>
      <c r="Q34" s="92">
        <f t="shared" si="13"/>
        <v>14</v>
      </c>
      <c r="R34" s="92">
        <f t="shared" si="13"/>
        <v>15</v>
      </c>
      <c r="S34" s="92">
        <f t="shared" si="13"/>
        <v>16</v>
      </c>
      <c r="T34" s="92">
        <f t="shared" si="13"/>
        <v>17</v>
      </c>
      <c r="U34" s="92">
        <f t="shared" si="13"/>
        <v>18</v>
      </c>
      <c r="V34" s="92">
        <f t="shared" si="13"/>
        <v>19</v>
      </c>
      <c r="W34" s="92">
        <f t="shared" si="13"/>
        <v>20</v>
      </c>
      <c r="X34" s="92">
        <f t="shared" si="13"/>
        <v>21</v>
      </c>
      <c r="Y34" s="92">
        <f t="shared" si="13"/>
        <v>22</v>
      </c>
      <c r="Z34" s="92">
        <f t="shared" si="13"/>
        <v>23</v>
      </c>
      <c r="AA34" s="92">
        <f t="shared" si="13"/>
        <v>24</v>
      </c>
      <c r="AB34" s="92">
        <f t="shared" si="13"/>
        <v>25</v>
      </c>
      <c r="AC34" s="92">
        <f t="shared" si="13"/>
        <v>26</v>
      </c>
      <c r="AD34" s="92">
        <f t="shared" si="13"/>
        <v>27</v>
      </c>
      <c r="AE34" s="92">
        <f t="shared" si="13"/>
        <v>28</v>
      </c>
      <c r="AF34" s="92">
        <f t="shared" si="13"/>
        <v>29</v>
      </c>
      <c r="AG34" s="92">
        <f t="shared" si="13"/>
        <v>30</v>
      </c>
      <c r="AH34" s="92">
        <f t="shared" si="13"/>
        <v>31</v>
      </c>
      <c r="AI34" s="92">
        <f t="shared" si="13"/>
        <v>32</v>
      </c>
      <c r="AJ34" s="92">
        <f t="shared" si="13"/>
        <v>33</v>
      </c>
      <c r="AK34" s="92">
        <f t="shared" si="13"/>
        <v>34</v>
      </c>
      <c r="AL34" s="92">
        <f t="shared" si="13"/>
        <v>35</v>
      </c>
      <c r="AM34" s="92">
        <f t="shared" si="13"/>
        <v>36</v>
      </c>
      <c r="AN34" s="92">
        <f t="shared" si="13"/>
        <v>37</v>
      </c>
      <c r="AO34" s="92">
        <f t="shared" si="13"/>
        <v>38</v>
      </c>
      <c r="AP34" s="92">
        <f t="shared" si="13"/>
        <v>39</v>
      </c>
      <c r="AQ34" s="92">
        <f t="shared" si="13"/>
        <v>40</v>
      </c>
      <c r="AR34" s="92">
        <f t="shared" si="13"/>
        <v>41</v>
      </c>
      <c r="AS34" s="92">
        <f t="shared" si="13"/>
        <v>42</v>
      </c>
      <c r="AT34" s="92">
        <f t="shared" si="13"/>
        <v>43</v>
      </c>
      <c r="AU34" s="92">
        <f t="shared" si="13"/>
        <v>44</v>
      </c>
      <c r="AV34" s="92">
        <f t="shared" si="13"/>
        <v>45</v>
      </c>
      <c r="AW34" s="92">
        <f t="shared" si="13"/>
        <v>46</v>
      </c>
      <c r="AX34" s="92">
        <f t="shared" si="13"/>
        <v>47</v>
      </c>
      <c r="AY34" s="92">
        <f t="shared" si="13"/>
        <v>48</v>
      </c>
      <c r="AZ34" s="92">
        <f t="shared" si="13"/>
        <v>49</v>
      </c>
      <c r="BA34" s="92">
        <f t="shared" si="13"/>
        <v>50</v>
      </c>
    </row>
    <row r="35" spans="3:53">
      <c r="C35" s="82" t="str">
        <f>Datu_ievade!$C$8</f>
        <v>FTTH GPON piekļuve</v>
      </c>
      <c r="D35" s="86">
        <f>Datu_ievade!E8</f>
        <v>0</v>
      </c>
      <c r="E35" s="86">
        <f>Datu_ievade!F8</f>
        <v>0</v>
      </c>
      <c r="F35" s="86">
        <f>Datu_ievade!G8</f>
        <v>0</v>
      </c>
      <c r="G35" s="86">
        <f>Datu_ievade!H8</f>
        <v>0</v>
      </c>
      <c r="H35" s="86">
        <f>Datu_ievade!I8</f>
        <v>0</v>
      </c>
      <c r="I35" s="86">
        <f>Datu_ievade!J8</f>
        <v>0</v>
      </c>
      <c r="J35" s="86">
        <f>Datu_ievade!K8</f>
        <v>0</v>
      </c>
      <c r="K35" s="86">
        <f>Datu_ievade!L8</f>
        <v>0</v>
      </c>
      <c r="L35" s="86">
        <f>Datu_ievade!M8</f>
        <v>0</v>
      </c>
      <c r="M35" s="86">
        <f>Datu_ievade!N8</f>
        <v>0</v>
      </c>
      <c r="N35" s="86">
        <f>Datu_ievade!O8</f>
        <v>0</v>
      </c>
      <c r="O35" s="86">
        <f>Datu_ievade!P8</f>
        <v>0</v>
      </c>
      <c r="P35" s="86">
        <f>Datu_ievade!Q8</f>
        <v>0</v>
      </c>
      <c r="Q35" s="86">
        <f>Datu_ievade!R8</f>
        <v>0</v>
      </c>
      <c r="R35" s="86">
        <f>Datu_ievade!S8</f>
        <v>0</v>
      </c>
      <c r="S35" s="86">
        <f>Datu_ievade!T8</f>
        <v>0</v>
      </c>
      <c r="T35" s="86">
        <f>Datu_ievade!U8</f>
        <v>0</v>
      </c>
      <c r="U35" s="86">
        <f>Datu_ievade!V8</f>
        <v>0</v>
      </c>
      <c r="V35" s="86">
        <f>Datu_ievade!W8</f>
        <v>0</v>
      </c>
      <c r="W35" s="86">
        <f>Datu_ievade!X8</f>
        <v>0</v>
      </c>
      <c r="X35" s="86">
        <f>Datu_ievade!Y8</f>
        <v>0</v>
      </c>
      <c r="Y35" s="86">
        <f>Datu_ievade!Z8</f>
        <v>0</v>
      </c>
      <c r="Z35" s="86">
        <f>Datu_ievade!AA8</f>
        <v>0</v>
      </c>
      <c r="AA35" s="86">
        <f>Datu_ievade!AB8</f>
        <v>0</v>
      </c>
      <c r="AB35" s="86">
        <f>Datu_ievade!AC8</f>
        <v>0</v>
      </c>
      <c r="AC35" s="86">
        <f>Datu_ievade!AD8</f>
        <v>0</v>
      </c>
      <c r="AD35" s="86">
        <f>Datu_ievade!AE8</f>
        <v>0</v>
      </c>
      <c r="AE35" s="86">
        <f>Datu_ievade!AF8</f>
        <v>0</v>
      </c>
      <c r="AF35" s="86">
        <f>Datu_ievade!AG8</f>
        <v>0</v>
      </c>
      <c r="AG35" s="86">
        <f>Datu_ievade!AH8</f>
        <v>0</v>
      </c>
      <c r="AH35" s="86">
        <f>Datu_ievade!AI8</f>
        <v>0</v>
      </c>
      <c r="AI35" s="86">
        <f>Datu_ievade!AJ8</f>
        <v>0</v>
      </c>
      <c r="AJ35" s="86">
        <f>Datu_ievade!AK8</f>
        <v>0</v>
      </c>
      <c r="AK35" s="86">
        <f>Datu_ievade!AL8</f>
        <v>0</v>
      </c>
      <c r="AL35" s="86">
        <f>Datu_ievade!AM8</f>
        <v>0</v>
      </c>
      <c r="AM35" s="86">
        <f>Datu_ievade!AN8</f>
        <v>0</v>
      </c>
      <c r="AN35" s="86">
        <f>Datu_ievade!AO8</f>
        <v>0</v>
      </c>
      <c r="AO35" s="86">
        <f>Datu_ievade!AP8</f>
        <v>0</v>
      </c>
      <c r="AP35" s="86">
        <f>Datu_ievade!AQ8</f>
        <v>0</v>
      </c>
      <c r="AQ35" s="86">
        <f>Datu_ievade!AR8</f>
        <v>0</v>
      </c>
      <c r="AR35" s="86">
        <f>Datu_ievade!AS8</f>
        <v>0</v>
      </c>
      <c r="AS35" s="86">
        <f>Datu_ievade!AT8</f>
        <v>0</v>
      </c>
      <c r="AT35" s="86">
        <f>Datu_ievade!AU8</f>
        <v>0</v>
      </c>
      <c r="AU35" s="86">
        <f>Datu_ievade!AV8</f>
        <v>0</v>
      </c>
      <c r="AV35" s="86">
        <f>Datu_ievade!AW8</f>
        <v>0</v>
      </c>
      <c r="AW35" s="86">
        <f>Datu_ievade!AX8</f>
        <v>0</v>
      </c>
      <c r="AX35" s="86">
        <f>Datu_ievade!AY8</f>
        <v>0</v>
      </c>
      <c r="AY35" s="86">
        <f>Datu_ievade!AZ8</f>
        <v>0</v>
      </c>
      <c r="AZ35" s="86">
        <f>Datu_ievade!BA8</f>
        <v>0</v>
      </c>
      <c r="BA35" s="86">
        <f>Datu_ievade!BB8</f>
        <v>0</v>
      </c>
    </row>
    <row r="36" spans="3:53">
      <c r="C36" s="158" t="str">
        <f>Datu_ievade!$B$59</f>
        <v>Sastrēguma stundu joslas platums uz vienu abonentu, Mb/s</v>
      </c>
      <c r="D36" s="86">
        <f>Datu_ievade!E62</f>
        <v>0</v>
      </c>
      <c r="E36" s="86">
        <f>Datu_ievade!F62</f>
        <v>0</v>
      </c>
      <c r="F36" s="86">
        <f>Datu_ievade!G62</f>
        <v>0</v>
      </c>
      <c r="G36" s="86">
        <f>Datu_ievade!H62</f>
        <v>0</v>
      </c>
      <c r="H36" s="86">
        <f>Datu_ievade!I62</f>
        <v>0</v>
      </c>
      <c r="I36" s="86">
        <f>Datu_ievade!J62</f>
        <v>0</v>
      </c>
      <c r="J36" s="86">
        <f>Datu_ievade!K62</f>
        <v>0</v>
      </c>
      <c r="K36" s="86">
        <f>Datu_ievade!L62</f>
        <v>0</v>
      </c>
      <c r="L36" s="86">
        <f>Datu_ievade!M62</f>
        <v>0</v>
      </c>
      <c r="M36" s="86">
        <f>Datu_ievade!N62</f>
        <v>0</v>
      </c>
      <c r="N36" s="86">
        <f>Datu_ievade!O62</f>
        <v>0</v>
      </c>
      <c r="O36" s="86">
        <f>Datu_ievade!P62</f>
        <v>0</v>
      </c>
      <c r="P36" s="86">
        <f>Datu_ievade!Q62</f>
        <v>0</v>
      </c>
      <c r="Q36" s="86">
        <f>Datu_ievade!R62</f>
        <v>0</v>
      </c>
      <c r="R36" s="86">
        <f>Datu_ievade!S62</f>
        <v>0</v>
      </c>
      <c r="S36" s="86">
        <f>Datu_ievade!T62</f>
        <v>0</v>
      </c>
      <c r="T36" s="86">
        <f>Datu_ievade!U62</f>
        <v>0</v>
      </c>
      <c r="U36" s="86">
        <f>Datu_ievade!V62</f>
        <v>0</v>
      </c>
      <c r="V36" s="86">
        <f>Datu_ievade!W62</f>
        <v>0</v>
      </c>
      <c r="W36" s="86">
        <f>Datu_ievade!X62</f>
        <v>0</v>
      </c>
      <c r="X36" s="86">
        <f>Datu_ievade!Y62</f>
        <v>0</v>
      </c>
      <c r="Y36" s="86">
        <f>Datu_ievade!Z62</f>
        <v>0</v>
      </c>
      <c r="Z36" s="86">
        <f>Datu_ievade!AA62</f>
        <v>0</v>
      </c>
      <c r="AA36" s="86">
        <f>Datu_ievade!AB62</f>
        <v>0</v>
      </c>
      <c r="AB36" s="86">
        <f>Datu_ievade!AC62</f>
        <v>0</v>
      </c>
      <c r="AC36" s="86">
        <f>Datu_ievade!AD62</f>
        <v>0</v>
      </c>
      <c r="AD36" s="86">
        <f>Datu_ievade!AE62</f>
        <v>0</v>
      </c>
      <c r="AE36" s="86">
        <f>Datu_ievade!AF62</f>
        <v>0</v>
      </c>
      <c r="AF36" s="86">
        <f>Datu_ievade!AG62</f>
        <v>0</v>
      </c>
      <c r="AG36" s="86">
        <f>Datu_ievade!AH62</f>
        <v>0</v>
      </c>
      <c r="AH36" s="86">
        <f>Datu_ievade!AI62</f>
        <v>0</v>
      </c>
      <c r="AI36" s="86">
        <f>Datu_ievade!AJ62</f>
        <v>0</v>
      </c>
      <c r="AJ36" s="86">
        <f>Datu_ievade!AK62</f>
        <v>0</v>
      </c>
      <c r="AK36" s="86">
        <f>Datu_ievade!AL62</f>
        <v>0</v>
      </c>
      <c r="AL36" s="86">
        <f>Datu_ievade!AM62</f>
        <v>0</v>
      </c>
      <c r="AM36" s="86">
        <f>Datu_ievade!AN62</f>
        <v>0</v>
      </c>
      <c r="AN36" s="86">
        <f>Datu_ievade!AO62</f>
        <v>0</v>
      </c>
      <c r="AO36" s="86">
        <f>Datu_ievade!AP62</f>
        <v>0</v>
      </c>
      <c r="AP36" s="86">
        <f>Datu_ievade!AQ62</f>
        <v>0</v>
      </c>
      <c r="AQ36" s="86">
        <f>Datu_ievade!AR62</f>
        <v>0</v>
      </c>
      <c r="AR36" s="86">
        <f>Datu_ievade!AS62</f>
        <v>0</v>
      </c>
      <c r="AS36" s="86">
        <f>Datu_ievade!AT62</f>
        <v>0</v>
      </c>
      <c r="AT36" s="86">
        <f>Datu_ievade!AU62</f>
        <v>0</v>
      </c>
      <c r="AU36" s="86">
        <f>Datu_ievade!AV62</f>
        <v>0</v>
      </c>
      <c r="AV36" s="86">
        <f>Datu_ievade!AW62</f>
        <v>0</v>
      </c>
      <c r="AW36" s="86">
        <f>Datu_ievade!AX62</f>
        <v>0</v>
      </c>
      <c r="AX36" s="86">
        <f>Datu_ievade!AY62</f>
        <v>0</v>
      </c>
      <c r="AY36" s="86">
        <f>Datu_ievade!AZ62</f>
        <v>0</v>
      </c>
      <c r="AZ36" s="86">
        <f>Datu_ievade!BA62</f>
        <v>0</v>
      </c>
      <c r="BA36" s="86">
        <f>Datu_ievade!BB62</f>
        <v>0</v>
      </c>
    </row>
    <row r="37" spans="3:53" s="155" customFormat="1">
      <c r="C37" s="158" t="s">
        <v>991</v>
      </c>
      <c r="D37" s="159">
        <f>Datu_ievade!E72</f>
        <v>0</v>
      </c>
      <c r="E37" s="159">
        <f>Datu_ievade!F72</f>
        <v>0</v>
      </c>
      <c r="F37" s="159">
        <f>Datu_ievade!G72</f>
        <v>0</v>
      </c>
      <c r="G37" s="159">
        <f>Datu_ievade!H72</f>
        <v>0</v>
      </c>
      <c r="H37" s="159">
        <f>Datu_ievade!I72</f>
        <v>0</v>
      </c>
      <c r="I37" s="159">
        <f>Datu_ievade!J72</f>
        <v>0</v>
      </c>
      <c r="J37" s="159">
        <f>Datu_ievade!K72</f>
        <v>0</v>
      </c>
      <c r="K37" s="159">
        <f>Datu_ievade!L72</f>
        <v>0</v>
      </c>
      <c r="L37" s="159">
        <f>Datu_ievade!M72</f>
        <v>0</v>
      </c>
      <c r="M37" s="159">
        <f>Datu_ievade!N72</f>
        <v>0</v>
      </c>
      <c r="N37" s="159">
        <f>Datu_ievade!O72</f>
        <v>0</v>
      </c>
      <c r="O37" s="159">
        <f>Datu_ievade!P72</f>
        <v>0</v>
      </c>
      <c r="P37" s="159">
        <f>Datu_ievade!Q72</f>
        <v>0</v>
      </c>
      <c r="Q37" s="159">
        <f>Datu_ievade!R72</f>
        <v>0</v>
      </c>
      <c r="R37" s="159">
        <f>Datu_ievade!S72</f>
        <v>0</v>
      </c>
      <c r="S37" s="159">
        <f>Datu_ievade!T72</f>
        <v>0</v>
      </c>
      <c r="T37" s="159">
        <f>Datu_ievade!U72</f>
        <v>0</v>
      </c>
      <c r="U37" s="159">
        <f>Datu_ievade!V72</f>
        <v>0</v>
      </c>
      <c r="V37" s="159">
        <f>Datu_ievade!W72</f>
        <v>0</v>
      </c>
      <c r="W37" s="159">
        <f>Datu_ievade!X72</f>
        <v>0</v>
      </c>
      <c r="X37" s="159">
        <f>Datu_ievade!Y72</f>
        <v>0</v>
      </c>
      <c r="Y37" s="159">
        <f>Datu_ievade!Z72</f>
        <v>0</v>
      </c>
      <c r="Z37" s="159">
        <f>Datu_ievade!AA72</f>
        <v>0</v>
      </c>
      <c r="AA37" s="159">
        <f>Datu_ievade!AB72</f>
        <v>0</v>
      </c>
      <c r="AB37" s="159">
        <f>Datu_ievade!AC72</f>
        <v>0</v>
      </c>
      <c r="AC37" s="159">
        <f>Datu_ievade!AD72</f>
        <v>0</v>
      </c>
      <c r="AD37" s="159">
        <f>Datu_ievade!AE72</f>
        <v>0</v>
      </c>
      <c r="AE37" s="159">
        <f>Datu_ievade!AF72</f>
        <v>0</v>
      </c>
      <c r="AF37" s="159">
        <f>Datu_ievade!AG72</f>
        <v>0</v>
      </c>
      <c r="AG37" s="159">
        <f>Datu_ievade!AH72</f>
        <v>0</v>
      </c>
      <c r="AH37" s="159">
        <f>Datu_ievade!AI72</f>
        <v>0</v>
      </c>
      <c r="AI37" s="159">
        <f>Datu_ievade!AJ72</f>
        <v>0</v>
      </c>
      <c r="AJ37" s="159">
        <f>Datu_ievade!AK72</f>
        <v>0</v>
      </c>
      <c r="AK37" s="159">
        <f>Datu_ievade!AL72</f>
        <v>0</v>
      </c>
      <c r="AL37" s="159">
        <f>Datu_ievade!AM72</f>
        <v>0</v>
      </c>
      <c r="AM37" s="159">
        <f>Datu_ievade!AN72</f>
        <v>0</v>
      </c>
      <c r="AN37" s="159">
        <f>Datu_ievade!AO72</f>
        <v>0</v>
      </c>
      <c r="AO37" s="159">
        <f>Datu_ievade!AP72</f>
        <v>0</v>
      </c>
      <c r="AP37" s="159">
        <f>Datu_ievade!AQ72</f>
        <v>0</v>
      </c>
      <c r="AQ37" s="159">
        <f>Datu_ievade!AR72</f>
        <v>0</v>
      </c>
      <c r="AR37" s="159">
        <f>Datu_ievade!AS72</f>
        <v>0</v>
      </c>
      <c r="AS37" s="159">
        <f>Datu_ievade!AT72</f>
        <v>0</v>
      </c>
      <c r="AT37" s="159">
        <f>Datu_ievade!AU72</f>
        <v>0</v>
      </c>
      <c r="AU37" s="159">
        <f>Datu_ievade!AV72</f>
        <v>0</v>
      </c>
      <c r="AV37" s="159">
        <f>Datu_ievade!AW72</f>
        <v>0</v>
      </c>
      <c r="AW37" s="159">
        <f>Datu_ievade!AX72</f>
        <v>0</v>
      </c>
      <c r="AX37" s="159">
        <f>Datu_ievade!AY72</f>
        <v>0</v>
      </c>
      <c r="AY37" s="159">
        <f>Datu_ievade!AZ72</f>
        <v>0</v>
      </c>
      <c r="AZ37" s="159">
        <f>Datu_ievade!BA72</f>
        <v>0</v>
      </c>
      <c r="BA37" s="159">
        <f>Datu_ievade!BB72</f>
        <v>0</v>
      </c>
    </row>
    <row r="38" spans="3:53">
      <c r="C38" s="265" t="s">
        <v>827</v>
      </c>
      <c r="D38" s="230" t="e">
        <f>ROUNDUP(Datu_ievade!E$13*Datu_ievade!$E$269,0)</f>
        <v>#DIV/0!</v>
      </c>
      <c r="E38" s="230" t="e">
        <f>ROUNDUP(Datu_ievade!F$13*Datu_ievade!$E$269,0)</f>
        <v>#DIV/0!</v>
      </c>
      <c r="F38" s="230" t="e">
        <f>ROUNDUP(Datu_ievade!G$13*Datu_ievade!$E$269,0)</f>
        <v>#DIV/0!</v>
      </c>
      <c r="G38" s="230" t="e">
        <f>ROUNDUP(Datu_ievade!H$13*Datu_ievade!$E$269,0)</f>
        <v>#DIV/0!</v>
      </c>
      <c r="H38" s="230" t="e">
        <f>ROUNDUP(Datu_ievade!I$13*Datu_ievade!$E$269,0)</f>
        <v>#DIV/0!</v>
      </c>
      <c r="I38" s="230" t="e">
        <f>ROUNDUP(Datu_ievade!J$13*Datu_ievade!$E$269,0)</f>
        <v>#DIV/0!</v>
      </c>
      <c r="J38" s="230" t="e">
        <f>ROUNDUP(Datu_ievade!K$13*Datu_ievade!$E$269,0)</f>
        <v>#DIV/0!</v>
      </c>
      <c r="K38" s="230" t="e">
        <f>ROUNDUP(Datu_ievade!L$13*Datu_ievade!$E$269,0)</f>
        <v>#DIV/0!</v>
      </c>
      <c r="L38" s="230" t="e">
        <f>ROUNDUP(Datu_ievade!M$13*Datu_ievade!$E$269,0)</f>
        <v>#DIV/0!</v>
      </c>
      <c r="M38" s="230" t="e">
        <f>ROUNDUP(Datu_ievade!N$13*Datu_ievade!$E$269,0)</f>
        <v>#DIV/0!</v>
      </c>
      <c r="N38" s="230" t="e">
        <f>ROUNDUP(Datu_ievade!O$13*Datu_ievade!$E$269,0)</f>
        <v>#DIV/0!</v>
      </c>
      <c r="O38" s="230" t="e">
        <f>ROUNDUP(Datu_ievade!P$13*Datu_ievade!$E$269,0)</f>
        <v>#DIV/0!</v>
      </c>
      <c r="P38" s="230" t="e">
        <f>ROUNDUP(Datu_ievade!Q$13*Datu_ievade!$E$269,0)</f>
        <v>#DIV/0!</v>
      </c>
      <c r="Q38" s="230" t="e">
        <f>ROUNDUP(Datu_ievade!R$13*Datu_ievade!$E$269,0)</f>
        <v>#DIV/0!</v>
      </c>
      <c r="R38" s="230" t="e">
        <f>ROUNDUP(Datu_ievade!S$13*Datu_ievade!$E$269,0)</f>
        <v>#DIV/0!</v>
      </c>
      <c r="S38" s="230" t="e">
        <f>ROUNDUP(Datu_ievade!T$13*Datu_ievade!$E$269,0)</f>
        <v>#DIV/0!</v>
      </c>
      <c r="T38" s="230" t="e">
        <f>ROUNDUP(Datu_ievade!U$13*Datu_ievade!$E$269,0)</f>
        <v>#DIV/0!</v>
      </c>
      <c r="U38" s="230" t="e">
        <f>ROUNDUP(Datu_ievade!V$13*Datu_ievade!$E$269,0)</f>
        <v>#DIV/0!</v>
      </c>
      <c r="V38" s="230" t="e">
        <f>ROUNDUP(Datu_ievade!W$13*Datu_ievade!$E$269,0)</f>
        <v>#DIV/0!</v>
      </c>
      <c r="W38" s="230" t="e">
        <f>ROUNDUP(Datu_ievade!X$13*Datu_ievade!$E$269,0)</f>
        <v>#DIV/0!</v>
      </c>
      <c r="X38" s="230" t="e">
        <f>ROUNDUP(Datu_ievade!Y$13*Datu_ievade!$E$269,0)</f>
        <v>#DIV/0!</v>
      </c>
      <c r="Y38" s="230" t="e">
        <f>ROUNDUP(Datu_ievade!Z$13*Datu_ievade!$E$269,0)</f>
        <v>#DIV/0!</v>
      </c>
      <c r="Z38" s="230" t="e">
        <f>ROUNDUP(Datu_ievade!AA$13*Datu_ievade!$E$269,0)</f>
        <v>#DIV/0!</v>
      </c>
      <c r="AA38" s="230" t="e">
        <f>ROUNDUP(Datu_ievade!AB$13*Datu_ievade!$E$269,0)</f>
        <v>#DIV/0!</v>
      </c>
      <c r="AB38" s="230" t="e">
        <f>ROUNDUP(Datu_ievade!AC$13*Datu_ievade!$E$269,0)</f>
        <v>#DIV/0!</v>
      </c>
      <c r="AC38" s="230" t="e">
        <f>ROUNDUP(Datu_ievade!AD$13*Datu_ievade!$E$269,0)</f>
        <v>#DIV/0!</v>
      </c>
      <c r="AD38" s="230" t="e">
        <f>ROUNDUP(Datu_ievade!AE$13*Datu_ievade!$E$269,0)</f>
        <v>#DIV/0!</v>
      </c>
      <c r="AE38" s="230" t="e">
        <f>ROUNDUP(Datu_ievade!AF$13*Datu_ievade!$E$269,0)</f>
        <v>#DIV/0!</v>
      </c>
      <c r="AF38" s="230" t="e">
        <f>ROUNDUP(Datu_ievade!AG$13*Datu_ievade!$E$269,0)</f>
        <v>#DIV/0!</v>
      </c>
      <c r="AG38" s="230" t="e">
        <f>ROUNDUP(Datu_ievade!AH$13*Datu_ievade!$E$269,0)</f>
        <v>#DIV/0!</v>
      </c>
      <c r="AH38" s="230" t="e">
        <f>ROUNDUP(Datu_ievade!AI$13*Datu_ievade!$E$269,0)</f>
        <v>#DIV/0!</v>
      </c>
      <c r="AI38" s="230" t="e">
        <f>ROUNDUP(Datu_ievade!AJ$13*Datu_ievade!$E$269,0)</f>
        <v>#DIV/0!</v>
      </c>
      <c r="AJ38" s="230" t="e">
        <f>ROUNDUP(Datu_ievade!AK$13*Datu_ievade!$E$269,0)</f>
        <v>#DIV/0!</v>
      </c>
      <c r="AK38" s="230" t="e">
        <f>ROUNDUP(Datu_ievade!AL$13*Datu_ievade!$E$269,0)</f>
        <v>#DIV/0!</v>
      </c>
      <c r="AL38" s="230" t="e">
        <f>ROUNDUP(Datu_ievade!AM$13*Datu_ievade!$E$269,0)</f>
        <v>#DIV/0!</v>
      </c>
      <c r="AM38" s="230" t="e">
        <f>ROUNDUP(Datu_ievade!AN$13*Datu_ievade!$E$269,0)</f>
        <v>#DIV/0!</v>
      </c>
      <c r="AN38" s="230" t="e">
        <f>ROUNDUP(Datu_ievade!AO$13*Datu_ievade!$E$269,0)</f>
        <v>#DIV/0!</v>
      </c>
      <c r="AO38" s="230" t="e">
        <f>ROUNDUP(Datu_ievade!AP$13*Datu_ievade!$E$269,0)</f>
        <v>#DIV/0!</v>
      </c>
      <c r="AP38" s="230" t="e">
        <f>ROUNDUP(Datu_ievade!AQ$13*Datu_ievade!$E$269,0)</f>
        <v>#DIV/0!</v>
      </c>
      <c r="AQ38" s="230" t="e">
        <f>ROUNDUP(Datu_ievade!AR$13*Datu_ievade!$E$269,0)</f>
        <v>#DIV/0!</v>
      </c>
      <c r="AR38" s="230" t="e">
        <f>ROUNDUP(Datu_ievade!AS$13*Datu_ievade!$E$269,0)</f>
        <v>#DIV/0!</v>
      </c>
      <c r="AS38" s="230" t="e">
        <f>ROUNDUP(Datu_ievade!AT$13*Datu_ievade!$E$269,0)</f>
        <v>#DIV/0!</v>
      </c>
      <c r="AT38" s="230" t="e">
        <f>ROUNDUP(Datu_ievade!AU$13*Datu_ievade!$E$269,0)</f>
        <v>#DIV/0!</v>
      </c>
      <c r="AU38" s="230" t="e">
        <f>ROUNDUP(Datu_ievade!AV$13*Datu_ievade!$E$269,0)</f>
        <v>#DIV/0!</v>
      </c>
      <c r="AV38" s="230" t="e">
        <f>ROUNDUP(Datu_ievade!AW$13*Datu_ievade!$E$269,0)</f>
        <v>#DIV/0!</v>
      </c>
      <c r="AW38" s="230" t="e">
        <f>ROUNDUP(Datu_ievade!AX$13*Datu_ievade!$E$269,0)</f>
        <v>#DIV/0!</v>
      </c>
      <c r="AX38" s="230" t="e">
        <f>ROUNDUP(Datu_ievade!AY$13*Datu_ievade!$E$269,0)</f>
        <v>#DIV/0!</v>
      </c>
      <c r="AY38" s="230" t="e">
        <f>ROUNDUP(Datu_ievade!AZ$13*Datu_ievade!$E$269,0)</f>
        <v>#DIV/0!</v>
      </c>
      <c r="AZ38" s="230" t="e">
        <f>ROUNDUP(Datu_ievade!BA$13*Datu_ievade!$E$269,0)</f>
        <v>#DIV/0!</v>
      </c>
      <c r="BA38" s="230" t="e">
        <f>ROUNDUP(Datu_ievade!BB$13*Datu_ievade!$E$269,0)</f>
        <v>#DIV/0!</v>
      </c>
    </row>
    <row r="39" spans="3:53" s="161" customFormat="1">
      <c r="C39" s="158" t="s">
        <v>826</v>
      </c>
      <c r="D39" s="230" t="e">
        <f>D38*D36</f>
        <v>#DIV/0!</v>
      </c>
      <c r="E39" s="230" t="e">
        <f t="shared" ref="E39" si="14">E38*E36</f>
        <v>#DIV/0!</v>
      </c>
      <c r="F39" s="230" t="e">
        <f t="shared" ref="F39" si="15">F38*F36</f>
        <v>#DIV/0!</v>
      </c>
      <c r="G39" s="230" t="e">
        <f t="shared" ref="G39" si="16">G38*G36</f>
        <v>#DIV/0!</v>
      </c>
      <c r="H39" s="230" t="e">
        <f t="shared" ref="H39" si="17">H38*H36</f>
        <v>#DIV/0!</v>
      </c>
      <c r="I39" s="230" t="e">
        <f t="shared" ref="I39" si="18">I38*I36</f>
        <v>#DIV/0!</v>
      </c>
      <c r="J39" s="230" t="e">
        <f t="shared" ref="J39" si="19">J38*J36</f>
        <v>#DIV/0!</v>
      </c>
      <c r="K39" s="230" t="e">
        <f t="shared" ref="K39" si="20">K38*K36</f>
        <v>#DIV/0!</v>
      </c>
      <c r="L39" s="230" t="e">
        <f t="shared" ref="L39" si="21">L38*L36</f>
        <v>#DIV/0!</v>
      </c>
      <c r="M39" s="230" t="e">
        <f t="shared" ref="M39" si="22">M38*M36</f>
        <v>#DIV/0!</v>
      </c>
      <c r="N39" s="230" t="e">
        <f t="shared" ref="N39" si="23">N38*N36</f>
        <v>#DIV/0!</v>
      </c>
      <c r="O39" s="230" t="e">
        <f t="shared" ref="O39" si="24">O38*O36</f>
        <v>#DIV/0!</v>
      </c>
      <c r="P39" s="230" t="e">
        <f t="shared" ref="P39" si="25">P38*P36</f>
        <v>#DIV/0!</v>
      </c>
      <c r="Q39" s="230" t="e">
        <f t="shared" ref="Q39" si="26">Q38*Q36</f>
        <v>#DIV/0!</v>
      </c>
      <c r="R39" s="230" t="e">
        <f t="shared" ref="R39" si="27">R38*R36</f>
        <v>#DIV/0!</v>
      </c>
      <c r="S39" s="230" t="e">
        <f t="shared" ref="S39" si="28">S38*S36</f>
        <v>#DIV/0!</v>
      </c>
      <c r="T39" s="230" t="e">
        <f t="shared" ref="T39" si="29">T38*T36</f>
        <v>#DIV/0!</v>
      </c>
      <c r="U39" s="230" t="e">
        <f t="shared" ref="U39" si="30">U38*U36</f>
        <v>#DIV/0!</v>
      </c>
      <c r="V39" s="230" t="e">
        <f t="shared" ref="V39" si="31">V38*V36</f>
        <v>#DIV/0!</v>
      </c>
      <c r="W39" s="230" t="e">
        <f t="shared" ref="W39" si="32">W38*W36</f>
        <v>#DIV/0!</v>
      </c>
      <c r="X39" s="230" t="e">
        <f t="shared" ref="X39" si="33">X38*X36</f>
        <v>#DIV/0!</v>
      </c>
      <c r="Y39" s="230" t="e">
        <f t="shared" ref="Y39" si="34">Y38*Y36</f>
        <v>#DIV/0!</v>
      </c>
      <c r="Z39" s="230" t="e">
        <f t="shared" ref="Z39" si="35">Z38*Z36</f>
        <v>#DIV/0!</v>
      </c>
      <c r="AA39" s="230" t="e">
        <f t="shared" ref="AA39" si="36">AA38*AA36</f>
        <v>#DIV/0!</v>
      </c>
      <c r="AB39" s="230" t="e">
        <f t="shared" ref="AB39" si="37">AB38*AB36</f>
        <v>#DIV/0!</v>
      </c>
      <c r="AC39" s="230" t="e">
        <f t="shared" ref="AC39" si="38">AC38*AC36</f>
        <v>#DIV/0!</v>
      </c>
      <c r="AD39" s="230" t="e">
        <f t="shared" ref="AD39" si="39">AD38*AD36</f>
        <v>#DIV/0!</v>
      </c>
      <c r="AE39" s="230" t="e">
        <f t="shared" ref="AE39" si="40">AE38*AE36</f>
        <v>#DIV/0!</v>
      </c>
      <c r="AF39" s="230" t="e">
        <f t="shared" ref="AF39" si="41">AF38*AF36</f>
        <v>#DIV/0!</v>
      </c>
      <c r="AG39" s="230" t="e">
        <f t="shared" ref="AG39" si="42">AG38*AG36</f>
        <v>#DIV/0!</v>
      </c>
      <c r="AH39" s="230" t="e">
        <f t="shared" ref="AH39" si="43">AH38*AH36</f>
        <v>#DIV/0!</v>
      </c>
      <c r="AI39" s="230" t="e">
        <f t="shared" ref="AI39" si="44">AI38*AI36</f>
        <v>#DIV/0!</v>
      </c>
      <c r="AJ39" s="230" t="e">
        <f t="shared" ref="AJ39" si="45">AJ38*AJ36</f>
        <v>#DIV/0!</v>
      </c>
      <c r="AK39" s="230" t="e">
        <f t="shared" ref="AK39" si="46">AK38*AK36</f>
        <v>#DIV/0!</v>
      </c>
      <c r="AL39" s="230" t="e">
        <f t="shared" ref="AL39" si="47">AL38*AL36</f>
        <v>#DIV/0!</v>
      </c>
      <c r="AM39" s="230" t="e">
        <f t="shared" ref="AM39" si="48">AM38*AM36</f>
        <v>#DIV/0!</v>
      </c>
      <c r="AN39" s="230" t="e">
        <f t="shared" ref="AN39" si="49">AN38*AN36</f>
        <v>#DIV/0!</v>
      </c>
      <c r="AO39" s="230" t="e">
        <f t="shared" ref="AO39" si="50">AO38*AO36</f>
        <v>#DIV/0!</v>
      </c>
      <c r="AP39" s="230" t="e">
        <f t="shared" ref="AP39" si="51">AP38*AP36</f>
        <v>#DIV/0!</v>
      </c>
      <c r="AQ39" s="230" t="e">
        <f t="shared" ref="AQ39" si="52">AQ38*AQ36</f>
        <v>#DIV/0!</v>
      </c>
      <c r="AR39" s="230" t="e">
        <f t="shared" ref="AR39" si="53">AR38*AR36</f>
        <v>#DIV/0!</v>
      </c>
      <c r="AS39" s="230" t="e">
        <f t="shared" ref="AS39" si="54">AS38*AS36</f>
        <v>#DIV/0!</v>
      </c>
      <c r="AT39" s="230" t="e">
        <f t="shared" ref="AT39" si="55">AT38*AT36</f>
        <v>#DIV/0!</v>
      </c>
      <c r="AU39" s="230" t="e">
        <f t="shared" ref="AU39" si="56">AU38*AU36</f>
        <v>#DIV/0!</v>
      </c>
      <c r="AV39" s="230" t="e">
        <f t="shared" ref="AV39" si="57">AV38*AV36</f>
        <v>#DIV/0!</v>
      </c>
      <c r="AW39" s="230" t="e">
        <f t="shared" ref="AW39" si="58">AW38*AW36</f>
        <v>#DIV/0!</v>
      </c>
      <c r="AX39" s="230" t="e">
        <f t="shared" ref="AX39" si="59">AX38*AX36</f>
        <v>#DIV/0!</v>
      </c>
      <c r="AY39" s="230" t="e">
        <f t="shared" ref="AY39" si="60">AY38*AY36</f>
        <v>#DIV/0!</v>
      </c>
      <c r="AZ39" s="230" t="e">
        <f t="shared" ref="AZ39" si="61">AZ38*AZ36</f>
        <v>#DIV/0!</v>
      </c>
      <c r="BA39" s="230" t="e">
        <f t="shared" ref="BA39" si="62">BA38*BA36</f>
        <v>#DIV/0!</v>
      </c>
    </row>
    <row r="40" spans="3:53" s="161" customFormat="1">
      <c r="C40" s="158" t="s">
        <v>709</v>
      </c>
      <c r="D40" s="255" t="e">
        <f>D39/SUM($D$24:$BA$24,$D$39:$BA$39)</f>
        <v>#DIV/0!</v>
      </c>
      <c r="E40" s="255" t="e">
        <f t="shared" ref="E40" si="63">E39/SUM($D$24:$BA$24,$D$39:$BA$39)</f>
        <v>#DIV/0!</v>
      </c>
      <c r="F40" s="255" t="e">
        <f t="shared" ref="F40" si="64">F39/SUM($D$24:$BA$24,$D$39:$BA$39)</f>
        <v>#DIV/0!</v>
      </c>
      <c r="G40" s="255" t="e">
        <f t="shared" ref="G40" si="65">G39/SUM($D$24:$BA$24,$D$39:$BA$39)</f>
        <v>#DIV/0!</v>
      </c>
      <c r="H40" s="255" t="e">
        <f t="shared" ref="H40" si="66">H39/SUM($D$24:$BA$24,$D$39:$BA$39)</f>
        <v>#DIV/0!</v>
      </c>
      <c r="I40" s="255" t="e">
        <f t="shared" ref="I40" si="67">I39/SUM($D$24:$BA$24,$D$39:$BA$39)</f>
        <v>#DIV/0!</v>
      </c>
      <c r="J40" s="255" t="e">
        <f t="shared" ref="J40" si="68">J39/SUM($D$24:$BA$24,$D$39:$BA$39)</f>
        <v>#DIV/0!</v>
      </c>
      <c r="K40" s="255" t="e">
        <f t="shared" ref="K40" si="69">K39/SUM($D$24:$BA$24,$D$39:$BA$39)</f>
        <v>#DIV/0!</v>
      </c>
      <c r="L40" s="255" t="e">
        <f t="shared" ref="L40" si="70">L39/SUM($D$24:$BA$24,$D$39:$BA$39)</f>
        <v>#DIV/0!</v>
      </c>
      <c r="M40" s="255" t="e">
        <f t="shared" ref="M40" si="71">M39/SUM($D$24:$BA$24,$D$39:$BA$39)</f>
        <v>#DIV/0!</v>
      </c>
      <c r="N40" s="255" t="e">
        <f t="shared" ref="N40" si="72">N39/SUM($D$24:$BA$24,$D$39:$BA$39)</f>
        <v>#DIV/0!</v>
      </c>
      <c r="O40" s="255" t="e">
        <f t="shared" ref="O40" si="73">O39/SUM($D$24:$BA$24,$D$39:$BA$39)</f>
        <v>#DIV/0!</v>
      </c>
      <c r="P40" s="255" t="e">
        <f t="shared" ref="P40" si="74">P39/SUM($D$24:$BA$24,$D$39:$BA$39)</f>
        <v>#DIV/0!</v>
      </c>
      <c r="Q40" s="255" t="e">
        <f t="shared" ref="Q40" si="75">Q39/SUM($D$24:$BA$24,$D$39:$BA$39)</f>
        <v>#DIV/0!</v>
      </c>
      <c r="R40" s="255" t="e">
        <f t="shared" ref="R40" si="76">R39/SUM($D$24:$BA$24,$D$39:$BA$39)</f>
        <v>#DIV/0!</v>
      </c>
      <c r="S40" s="255" t="e">
        <f t="shared" ref="S40" si="77">S39/SUM($D$24:$BA$24,$D$39:$BA$39)</f>
        <v>#DIV/0!</v>
      </c>
      <c r="T40" s="255" t="e">
        <f t="shared" ref="T40" si="78">T39/SUM($D$24:$BA$24,$D$39:$BA$39)</f>
        <v>#DIV/0!</v>
      </c>
      <c r="U40" s="255" t="e">
        <f t="shared" ref="U40" si="79">U39/SUM($D$24:$BA$24,$D$39:$BA$39)</f>
        <v>#DIV/0!</v>
      </c>
      <c r="V40" s="255" t="e">
        <f t="shared" ref="V40" si="80">V39/SUM($D$24:$BA$24,$D$39:$BA$39)</f>
        <v>#DIV/0!</v>
      </c>
      <c r="W40" s="255" t="e">
        <f t="shared" ref="W40" si="81">W39/SUM($D$24:$BA$24,$D$39:$BA$39)</f>
        <v>#DIV/0!</v>
      </c>
      <c r="X40" s="255" t="e">
        <f t="shared" ref="X40" si="82">X39/SUM($D$24:$BA$24,$D$39:$BA$39)</f>
        <v>#DIV/0!</v>
      </c>
      <c r="Y40" s="255" t="e">
        <f t="shared" ref="Y40" si="83">Y39/SUM($D$24:$BA$24,$D$39:$BA$39)</f>
        <v>#DIV/0!</v>
      </c>
      <c r="Z40" s="255" t="e">
        <f t="shared" ref="Z40" si="84">Z39/SUM($D$24:$BA$24,$D$39:$BA$39)</f>
        <v>#DIV/0!</v>
      </c>
      <c r="AA40" s="255" t="e">
        <f t="shared" ref="AA40" si="85">AA39/SUM($D$24:$BA$24,$D$39:$BA$39)</f>
        <v>#DIV/0!</v>
      </c>
      <c r="AB40" s="255" t="e">
        <f t="shared" ref="AB40" si="86">AB39/SUM($D$24:$BA$24,$D$39:$BA$39)</f>
        <v>#DIV/0!</v>
      </c>
      <c r="AC40" s="255" t="e">
        <f t="shared" ref="AC40" si="87">AC39/SUM($D$24:$BA$24,$D$39:$BA$39)</f>
        <v>#DIV/0!</v>
      </c>
      <c r="AD40" s="255" t="e">
        <f t="shared" ref="AD40" si="88">AD39/SUM($D$24:$BA$24,$D$39:$BA$39)</f>
        <v>#DIV/0!</v>
      </c>
      <c r="AE40" s="255" t="e">
        <f t="shared" ref="AE40" si="89">AE39/SUM($D$24:$BA$24,$D$39:$BA$39)</f>
        <v>#DIV/0!</v>
      </c>
      <c r="AF40" s="255" t="e">
        <f t="shared" ref="AF40" si="90">AF39/SUM($D$24:$BA$24,$D$39:$BA$39)</f>
        <v>#DIV/0!</v>
      </c>
      <c r="AG40" s="255" t="e">
        <f t="shared" ref="AG40" si="91">AG39/SUM($D$24:$BA$24,$D$39:$BA$39)</f>
        <v>#DIV/0!</v>
      </c>
      <c r="AH40" s="255" t="e">
        <f t="shared" ref="AH40" si="92">AH39/SUM($D$24:$BA$24,$D$39:$BA$39)</f>
        <v>#DIV/0!</v>
      </c>
      <c r="AI40" s="255" t="e">
        <f t="shared" ref="AI40" si="93">AI39/SUM($D$24:$BA$24,$D$39:$BA$39)</f>
        <v>#DIV/0!</v>
      </c>
      <c r="AJ40" s="255" t="e">
        <f t="shared" ref="AJ40" si="94">AJ39/SUM($D$24:$BA$24,$D$39:$BA$39)</f>
        <v>#DIV/0!</v>
      </c>
      <c r="AK40" s="255" t="e">
        <f t="shared" ref="AK40" si="95">AK39/SUM($D$24:$BA$24,$D$39:$BA$39)</f>
        <v>#DIV/0!</v>
      </c>
      <c r="AL40" s="255" t="e">
        <f t="shared" ref="AL40" si="96">AL39/SUM($D$24:$BA$24,$D$39:$BA$39)</f>
        <v>#DIV/0!</v>
      </c>
      <c r="AM40" s="255" t="e">
        <f t="shared" ref="AM40" si="97">AM39/SUM($D$24:$BA$24,$D$39:$BA$39)</f>
        <v>#DIV/0!</v>
      </c>
      <c r="AN40" s="255" t="e">
        <f t="shared" ref="AN40" si="98">AN39/SUM($D$24:$BA$24,$D$39:$BA$39)</f>
        <v>#DIV/0!</v>
      </c>
      <c r="AO40" s="255" t="e">
        <f t="shared" ref="AO40" si="99">AO39/SUM($D$24:$BA$24,$D$39:$BA$39)</f>
        <v>#DIV/0!</v>
      </c>
      <c r="AP40" s="255" t="e">
        <f t="shared" ref="AP40" si="100">AP39/SUM($D$24:$BA$24,$D$39:$BA$39)</f>
        <v>#DIV/0!</v>
      </c>
      <c r="AQ40" s="255" t="e">
        <f t="shared" ref="AQ40" si="101">AQ39/SUM($D$24:$BA$24,$D$39:$BA$39)</f>
        <v>#DIV/0!</v>
      </c>
      <c r="AR40" s="255" t="e">
        <f t="shared" ref="AR40" si="102">AR39/SUM($D$24:$BA$24,$D$39:$BA$39)</f>
        <v>#DIV/0!</v>
      </c>
      <c r="AS40" s="255" t="e">
        <f t="shared" ref="AS40" si="103">AS39/SUM($D$24:$BA$24,$D$39:$BA$39)</f>
        <v>#DIV/0!</v>
      </c>
      <c r="AT40" s="255" t="e">
        <f t="shared" ref="AT40" si="104">AT39/SUM($D$24:$BA$24,$D$39:$BA$39)</f>
        <v>#DIV/0!</v>
      </c>
      <c r="AU40" s="255" t="e">
        <f t="shared" ref="AU40" si="105">AU39/SUM($D$24:$BA$24,$D$39:$BA$39)</f>
        <v>#DIV/0!</v>
      </c>
      <c r="AV40" s="255" t="e">
        <f t="shared" ref="AV40" si="106">AV39/SUM($D$24:$BA$24,$D$39:$BA$39)</f>
        <v>#DIV/0!</v>
      </c>
      <c r="AW40" s="255" t="e">
        <f t="shared" ref="AW40" si="107">AW39/SUM($D$24:$BA$24,$D$39:$BA$39)</f>
        <v>#DIV/0!</v>
      </c>
      <c r="AX40" s="255" t="e">
        <f t="shared" ref="AX40" si="108">AX39/SUM($D$24:$BA$24,$D$39:$BA$39)</f>
        <v>#DIV/0!</v>
      </c>
      <c r="AY40" s="255" t="e">
        <f t="shared" ref="AY40" si="109">AY39/SUM($D$24:$BA$24,$D$39:$BA$39)</f>
        <v>#DIV/0!</v>
      </c>
      <c r="AZ40" s="255" t="e">
        <f t="shared" ref="AZ40" si="110">AZ39/SUM($D$24:$BA$24,$D$39:$BA$39)</f>
        <v>#DIV/0!</v>
      </c>
      <c r="BA40" s="255" t="e">
        <f t="shared" ref="BA40" si="111">BA39/SUM($D$24:$BA$24,$D$39:$BA$39)</f>
        <v>#DIV/0!</v>
      </c>
    </row>
    <row r="41" spans="3:53" s="161" customFormat="1">
      <c r="C41" s="158" t="s">
        <v>828</v>
      </c>
      <c r="D41" s="255" t="e">
        <f>D39/SUM($D$39:$BA$39)</f>
        <v>#DIV/0!</v>
      </c>
      <c r="E41" s="255" t="e">
        <f t="shared" ref="E41:BA41" si="112">E39/SUM($D$39:$BA$39)</f>
        <v>#DIV/0!</v>
      </c>
      <c r="F41" s="255" t="e">
        <f t="shared" si="112"/>
        <v>#DIV/0!</v>
      </c>
      <c r="G41" s="255" t="e">
        <f t="shared" si="112"/>
        <v>#DIV/0!</v>
      </c>
      <c r="H41" s="255" t="e">
        <f t="shared" si="112"/>
        <v>#DIV/0!</v>
      </c>
      <c r="I41" s="255" t="e">
        <f t="shared" si="112"/>
        <v>#DIV/0!</v>
      </c>
      <c r="J41" s="255" t="e">
        <f t="shared" si="112"/>
        <v>#DIV/0!</v>
      </c>
      <c r="K41" s="255" t="e">
        <f t="shared" si="112"/>
        <v>#DIV/0!</v>
      </c>
      <c r="L41" s="255" t="e">
        <f t="shared" si="112"/>
        <v>#DIV/0!</v>
      </c>
      <c r="M41" s="255" t="e">
        <f t="shared" si="112"/>
        <v>#DIV/0!</v>
      </c>
      <c r="N41" s="255" t="e">
        <f t="shared" si="112"/>
        <v>#DIV/0!</v>
      </c>
      <c r="O41" s="255" t="e">
        <f t="shared" si="112"/>
        <v>#DIV/0!</v>
      </c>
      <c r="P41" s="255" t="e">
        <f t="shared" si="112"/>
        <v>#DIV/0!</v>
      </c>
      <c r="Q41" s="255" t="e">
        <f t="shared" si="112"/>
        <v>#DIV/0!</v>
      </c>
      <c r="R41" s="255" t="e">
        <f t="shared" si="112"/>
        <v>#DIV/0!</v>
      </c>
      <c r="S41" s="255" t="e">
        <f t="shared" si="112"/>
        <v>#DIV/0!</v>
      </c>
      <c r="T41" s="255" t="e">
        <f t="shared" si="112"/>
        <v>#DIV/0!</v>
      </c>
      <c r="U41" s="255" t="e">
        <f t="shared" si="112"/>
        <v>#DIV/0!</v>
      </c>
      <c r="V41" s="255" t="e">
        <f t="shared" si="112"/>
        <v>#DIV/0!</v>
      </c>
      <c r="W41" s="255" t="e">
        <f t="shared" si="112"/>
        <v>#DIV/0!</v>
      </c>
      <c r="X41" s="255" t="e">
        <f t="shared" si="112"/>
        <v>#DIV/0!</v>
      </c>
      <c r="Y41" s="255" t="e">
        <f t="shared" si="112"/>
        <v>#DIV/0!</v>
      </c>
      <c r="Z41" s="255" t="e">
        <f t="shared" si="112"/>
        <v>#DIV/0!</v>
      </c>
      <c r="AA41" s="255" t="e">
        <f t="shared" si="112"/>
        <v>#DIV/0!</v>
      </c>
      <c r="AB41" s="255" t="e">
        <f t="shared" si="112"/>
        <v>#DIV/0!</v>
      </c>
      <c r="AC41" s="255" t="e">
        <f t="shared" si="112"/>
        <v>#DIV/0!</v>
      </c>
      <c r="AD41" s="255" t="e">
        <f t="shared" si="112"/>
        <v>#DIV/0!</v>
      </c>
      <c r="AE41" s="255" t="e">
        <f t="shared" si="112"/>
        <v>#DIV/0!</v>
      </c>
      <c r="AF41" s="255" t="e">
        <f t="shared" si="112"/>
        <v>#DIV/0!</v>
      </c>
      <c r="AG41" s="255" t="e">
        <f t="shared" si="112"/>
        <v>#DIV/0!</v>
      </c>
      <c r="AH41" s="255" t="e">
        <f t="shared" si="112"/>
        <v>#DIV/0!</v>
      </c>
      <c r="AI41" s="255" t="e">
        <f t="shared" si="112"/>
        <v>#DIV/0!</v>
      </c>
      <c r="AJ41" s="255" t="e">
        <f t="shared" si="112"/>
        <v>#DIV/0!</v>
      </c>
      <c r="AK41" s="255" t="e">
        <f t="shared" si="112"/>
        <v>#DIV/0!</v>
      </c>
      <c r="AL41" s="255" t="e">
        <f t="shared" si="112"/>
        <v>#DIV/0!</v>
      </c>
      <c r="AM41" s="255" t="e">
        <f t="shared" si="112"/>
        <v>#DIV/0!</v>
      </c>
      <c r="AN41" s="255" t="e">
        <f t="shared" si="112"/>
        <v>#DIV/0!</v>
      </c>
      <c r="AO41" s="255" t="e">
        <f t="shared" si="112"/>
        <v>#DIV/0!</v>
      </c>
      <c r="AP41" s="255" t="e">
        <f t="shared" si="112"/>
        <v>#DIV/0!</v>
      </c>
      <c r="AQ41" s="255" t="e">
        <f t="shared" si="112"/>
        <v>#DIV/0!</v>
      </c>
      <c r="AR41" s="255" t="e">
        <f t="shared" si="112"/>
        <v>#DIV/0!</v>
      </c>
      <c r="AS41" s="255" t="e">
        <f t="shared" si="112"/>
        <v>#DIV/0!</v>
      </c>
      <c r="AT41" s="255" t="e">
        <f t="shared" si="112"/>
        <v>#DIV/0!</v>
      </c>
      <c r="AU41" s="255" t="e">
        <f t="shared" si="112"/>
        <v>#DIV/0!</v>
      </c>
      <c r="AV41" s="255" t="e">
        <f t="shared" si="112"/>
        <v>#DIV/0!</v>
      </c>
      <c r="AW41" s="255" t="e">
        <f t="shared" si="112"/>
        <v>#DIV/0!</v>
      </c>
      <c r="AX41" s="255" t="e">
        <f t="shared" si="112"/>
        <v>#DIV/0!</v>
      </c>
      <c r="AY41" s="255" t="e">
        <f t="shared" si="112"/>
        <v>#DIV/0!</v>
      </c>
      <c r="AZ41" s="255" t="e">
        <f t="shared" si="112"/>
        <v>#DIV/0!</v>
      </c>
      <c r="BA41" s="255" t="e">
        <f t="shared" si="112"/>
        <v>#DIV/0!</v>
      </c>
    </row>
    <row r="42" spans="3:53" s="155" customFormat="1">
      <c r="C42" s="265" t="s">
        <v>1089</v>
      </c>
      <c r="D42" s="159">
        <f>Datu_ievade!E28</f>
        <v>0</v>
      </c>
      <c r="E42" s="159">
        <f>Datu_ievade!F28</f>
        <v>0</v>
      </c>
      <c r="F42" s="159">
        <f>Datu_ievade!G28</f>
        <v>0</v>
      </c>
      <c r="G42" s="159">
        <f>Datu_ievade!H28</f>
        <v>0</v>
      </c>
      <c r="H42" s="159">
        <f>Datu_ievade!I28</f>
        <v>0</v>
      </c>
      <c r="I42" s="159">
        <f>Datu_ievade!J28</f>
        <v>0</v>
      </c>
      <c r="J42" s="159">
        <f>Datu_ievade!K28</f>
        <v>0</v>
      </c>
      <c r="K42" s="159">
        <f>Datu_ievade!L28</f>
        <v>0</v>
      </c>
      <c r="L42" s="159">
        <f>Datu_ievade!M28</f>
        <v>0</v>
      </c>
      <c r="M42" s="159">
        <f>Datu_ievade!N28</f>
        <v>0</v>
      </c>
      <c r="N42" s="159">
        <f>Datu_ievade!O28</f>
        <v>0</v>
      </c>
      <c r="O42" s="159">
        <f>Datu_ievade!P28</f>
        <v>0</v>
      </c>
      <c r="P42" s="159">
        <f>Datu_ievade!Q28</f>
        <v>0</v>
      </c>
      <c r="Q42" s="159">
        <f>Datu_ievade!R28</f>
        <v>0</v>
      </c>
      <c r="R42" s="159">
        <f>Datu_ievade!S28</f>
        <v>0</v>
      </c>
      <c r="S42" s="159">
        <f>Datu_ievade!T28</f>
        <v>0</v>
      </c>
      <c r="T42" s="159">
        <f>Datu_ievade!U28</f>
        <v>0</v>
      </c>
      <c r="U42" s="159">
        <f>Datu_ievade!V28</f>
        <v>0</v>
      </c>
      <c r="V42" s="159">
        <f>Datu_ievade!W28</f>
        <v>0</v>
      </c>
      <c r="W42" s="159">
        <f>Datu_ievade!X28</f>
        <v>0</v>
      </c>
      <c r="X42" s="159">
        <f>Datu_ievade!Y28</f>
        <v>0</v>
      </c>
      <c r="Y42" s="159">
        <f>Datu_ievade!Z28</f>
        <v>0</v>
      </c>
      <c r="Z42" s="159">
        <f>Datu_ievade!AA28</f>
        <v>0</v>
      </c>
      <c r="AA42" s="159">
        <f>Datu_ievade!AB28</f>
        <v>0</v>
      </c>
      <c r="AB42" s="159">
        <f>Datu_ievade!AC28</f>
        <v>0</v>
      </c>
      <c r="AC42" s="159">
        <f>Datu_ievade!AD28</f>
        <v>0</v>
      </c>
      <c r="AD42" s="159">
        <f>Datu_ievade!AE28</f>
        <v>0</v>
      </c>
      <c r="AE42" s="159">
        <f>Datu_ievade!AF28</f>
        <v>0</v>
      </c>
      <c r="AF42" s="159">
        <f>Datu_ievade!AG28</f>
        <v>0</v>
      </c>
      <c r="AG42" s="159">
        <f>Datu_ievade!AH28</f>
        <v>0</v>
      </c>
      <c r="AH42" s="159">
        <f>Datu_ievade!AI28</f>
        <v>0</v>
      </c>
      <c r="AI42" s="159">
        <f>Datu_ievade!AJ28</f>
        <v>0</v>
      </c>
      <c r="AJ42" s="159">
        <f>Datu_ievade!AK28</f>
        <v>0</v>
      </c>
      <c r="AK42" s="159">
        <f>Datu_ievade!AL28</f>
        <v>0</v>
      </c>
      <c r="AL42" s="159">
        <f>Datu_ievade!AM28</f>
        <v>0</v>
      </c>
      <c r="AM42" s="159">
        <f>Datu_ievade!AN28</f>
        <v>0</v>
      </c>
      <c r="AN42" s="159">
        <f>Datu_ievade!AO28</f>
        <v>0</v>
      </c>
      <c r="AO42" s="159">
        <f>Datu_ievade!AP28</f>
        <v>0</v>
      </c>
      <c r="AP42" s="159">
        <f>Datu_ievade!AQ28</f>
        <v>0</v>
      </c>
      <c r="AQ42" s="159">
        <f>Datu_ievade!AR28</f>
        <v>0</v>
      </c>
      <c r="AR42" s="159">
        <f>Datu_ievade!AS28</f>
        <v>0</v>
      </c>
      <c r="AS42" s="159">
        <f>Datu_ievade!AT28</f>
        <v>0</v>
      </c>
      <c r="AT42" s="159">
        <f>Datu_ievade!AU28</f>
        <v>0</v>
      </c>
      <c r="AU42" s="159">
        <f>Datu_ievade!AV28</f>
        <v>0</v>
      </c>
      <c r="AV42" s="159">
        <f>Datu_ievade!AW28</f>
        <v>0</v>
      </c>
      <c r="AW42" s="159">
        <f>Datu_ievade!AX28</f>
        <v>0</v>
      </c>
      <c r="AX42" s="159">
        <f>Datu_ievade!AY28</f>
        <v>0</v>
      </c>
      <c r="AY42" s="159">
        <f>Datu_ievade!AZ28</f>
        <v>0</v>
      </c>
      <c r="AZ42" s="159">
        <f>Datu_ievade!BA28</f>
        <v>0</v>
      </c>
      <c r="BA42" s="159">
        <f>Datu_ievade!BB28</f>
        <v>0</v>
      </c>
    </row>
    <row r="43" spans="3:53" s="240" customFormat="1">
      <c r="C43" s="158" t="s">
        <v>706</v>
      </c>
      <c r="D43" s="255">
        <f>IF(OR(D42=1,D42=3),D38/(SUMIF(Iekārtu_mērogošana!$D$26:$BA$26,1,Iekārtu_mērogošana!$D$23:$BA$23)+SUMIF(Iekārtu_mērogošana!$D$26:$BA$26,3,Iekārtu_mērogošana!$D$23:$BA$23)+SUMIF(Iekārtu_mērogošana!$D$42:$BA$42,1,Iekārtu_mērogošana!$D$38:$BA$38)+SUMIF(Iekārtu_mērogošana!$D$42:$BA$42,3,Iekārtu_mērogošana!$D$38:$BA$38)),0)</f>
        <v>0</v>
      </c>
      <c r="E43" s="255">
        <f>IF(OR(E42=1,E42=3),E38/(SUMIF(Iekārtu_mērogošana!$D$26:$BA$26,1,Iekārtu_mērogošana!$D$23:$BA$23)+SUMIF(Iekārtu_mērogošana!$D$26:$BA$26,3,Iekārtu_mērogošana!$D$23:$BA$23)+SUMIF(Iekārtu_mērogošana!$D$42:$BA$42,1,Iekārtu_mērogošana!$D$38:$BA$38)+SUMIF(Iekārtu_mērogošana!$D$42:$BA$42,3,Iekārtu_mērogošana!$D$38:$BA$38)),0)</f>
        <v>0</v>
      </c>
      <c r="F43" s="255">
        <f>IF(OR(F42=1,F42=3),F38/(SUMIF(Iekārtu_mērogošana!$D$26:$BA$26,1,Iekārtu_mērogošana!$D$23:$BA$23)+SUMIF(Iekārtu_mērogošana!$D$26:$BA$26,3,Iekārtu_mērogošana!$D$23:$BA$23)+SUMIF(Iekārtu_mērogošana!$D$42:$BA$42,1,Iekārtu_mērogošana!$D$38:$BA$38)+SUMIF(Iekārtu_mērogošana!$D$42:$BA$42,3,Iekārtu_mērogošana!$D$38:$BA$38)),0)</f>
        <v>0</v>
      </c>
      <c r="G43" s="255">
        <f>IF(OR(G42=1,G42=3),G38/(SUMIF(Iekārtu_mērogošana!$D$26:$BA$26,1,Iekārtu_mērogošana!$D$23:$BA$23)+SUMIF(Iekārtu_mērogošana!$D$26:$BA$26,3,Iekārtu_mērogošana!$D$23:$BA$23)+SUMIF(Iekārtu_mērogošana!$D$42:$BA$42,1,Iekārtu_mērogošana!$D$38:$BA$38)+SUMIF(Iekārtu_mērogošana!$D$42:$BA$42,3,Iekārtu_mērogošana!$D$38:$BA$38)),0)</f>
        <v>0</v>
      </c>
      <c r="H43" s="255">
        <f>IF(OR(H42=1,H42=3),H38/(SUMIF(Iekārtu_mērogošana!$D$26:$BA$26,1,Iekārtu_mērogošana!$D$23:$BA$23)+SUMIF(Iekārtu_mērogošana!$D$26:$BA$26,3,Iekārtu_mērogošana!$D$23:$BA$23)+SUMIF(Iekārtu_mērogošana!$D$42:$BA$42,1,Iekārtu_mērogošana!$D$38:$BA$38)+SUMIF(Iekārtu_mērogošana!$D$42:$BA$42,3,Iekārtu_mērogošana!$D$38:$BA$38)),0)</f>
        <v>0</v>
      </c>
      <c r="I43" s="255">
        <f>IF(OR(I42=1,I42=3),I38/(SUMIF(Iekārtu_mērogošana!$D$26:$BA$26,1,Iekārtu_mērogošana!$D$23:$BA$23)+SUMIF(Iekārtu_mērogošana!$D$26:$BA$26,3,Iekārtu_mērogošana!$D$23:$BA$23)+SUMIF(Iekārtu_mērogošana!$D$42:$BA$42,1,Iekārtu_mērogošana!$D$38:$BA$38)+SUMIF(Iekārtu_mērogošana!$D$42:$BA$42,3,Iekārtu_mērogošana!$D$38:$BA$38)),0)</f>
        <v>0</v>
      </c>
      <c r="J43" s="255">
        <f>IF(OR(J42=1,J42=3),J38/(SUMIF(Iekārtu_mērogošana!$D$26:$BA$26,1,Iekārtu_mērogošana!$D$23:$BA$23)+SUMIF(Iekārtu_mērogošana!$D$26:$BA$26,3,Iekārtu_mērogošana!$D$23:$BA$23)+SUMIF(Iekārtu_mērogošana!$D$42:$BA$42,1,Iekārtu_mērogošana!$D$38:$BA$38)+SUMIF(Iekārtu_mērogošana!$D$42:$BA$42,3,Iekārtu_mērogošana!$D$38:$BA$38)),0)</f>
        <v>0</v>
      </c>
      <c r="K43" s="255">
        <f>IF(OR(K42=1,K42=3),K38/(SUMIF(Iekārtu_mērogošana!$D$26:$BA$26,1,Iekārtu_mērogošana!$D$23:$BA$23)+SUMIF(Iekārtu_mērogošana!$D$26:$BA$26,3,Iekārtu_mērogošana!$D$23:$BA$23)+SUMIF(Iekārtu_mērogošana!$D$42:$BA$42,1,Iekārtu_mērogošana!$D$38:$BA$38)+SUMIF(Iekārtu_mērogošana!$D$42:$BA$42,3,Iekārtu_mērogošana!$D$38:$BA$38)),0)</f>
        <v>0</v>
      </c>
      <c r="L43" s="255">
        <f>IF(OR(L42=1,L42=3),L38/(SUMIF(Iekārtu_mērogošana!$D$26:$BA$26,1,Iekārtu_mērogošana!$D$23:$BA$23)+SUMIF(Iekārtu_mērogošana!$D$26:$BA$26,3,Iekārtu_mērogošana!$D$23:$BA$23)+SUMIF(Iekārtu_mērogošana!$D$42:$BA$42,1,Iekārtu_mērogošana!$D$38:$BA$38)+SUMIF(Iekārtu_mērogošana!$D$42:$BA$42,3,Iekārtu_mērogošana!$D$38:$BA$38)),0)</f>
        <v>0</v>
      </c>
      <c r="M43" s="255">
        <f>IF(OR(M42=1,M42=3),M38/(SUMIF(Iekārtu_mērogošana!$D$26:$BA$26,1,Iekārtu_mērogošana!$D$23:$BA$23)+SUMIF(Iekārtu_mērogošana!$D$26:$BA$26,3,Iekārtu_mērogošana!$D$23:$BA$23)+SUMIF(Iekārtu_mērogošana!$D$42:$BA$42,1,Iekārtu_mērogošana!$D$38:$BA$38)+SUMIF(Iekārtu_mērogošana!$D$42:$BA$42,3,Iekārtu_mērogošana!$D$38:$BA$38)),0)</f>
        <v>0</v>
      </c>
      <c r="N43" s="255">
        <f>IF(OR(N42=1,N42=3),N38/(SUMIF(Iekārtu_mērogošana!$D$26:$BA$26,1,Iekārtu_mērogošana!$D$23:$BA$23)+SUMIF(Iekārtu_mērogošana!$D$26:$BA$26,3,Iekārtu_mērogošana!$D$23:$BA$23)+SUMIF(Iekārtu_mērogošana!$D$42:$BA$42,1,Iekārtu_mērogošana!$D$38:$BA$38)+SUMIF(Iekārtu_mērogošana!$D$42:$BA$42,3,Iekārtu_mērogošana!$D$38:$BA$38)),0)</f>
        <v>0</v>
      </c>
      <c r="O43" s="255">
        <f>IF(OR(O42=1,O42=3),O38/(SUMIF(Iekārtu_mērogošana!$D$26:$BA$26,1,Iekārtu_mērogošana!$D$23:$BA$23)+SUMIF(Iekārtu_mērogošana!$D$26:$BA$26,3,Iekārtu_mērogošana!$D$23:$BA$23)+SUMIF(Iekārtu_mērogošana!$D$42:$BA$42,1,Iekārtu_mērogošana!$D$38:$BA$38)+SUMIF(Iekārtu_mērogošana!$D$42:$BA$42,3,Iekārtu_mērogošana!$D$38:$BA$38)),0)</f>
        <v>0</v>
      </c>
      <c r="P43" s="255">
        <f>IF(OR(P42=1,P42=3),P38/(SUMIF(Iekārtu_mērogošana!$D$26:$BA$26,1,Iekārtu_mērogošana!$D$23:$BA$23)+SUMIF(Iekārtu_mērogošana!$D$26:$BA$26,3,Iekārtu_mērogošana!$D$23:$BA$23)+SUMIF(Iekārtu_mērogošana!$D$42:$BA$42,1,Iekārtu_mērogošana!$D$38:$BA$38)+SUMIF(Iekārtu_mērogošana!$D$42:$BA$42,3,Iekārtu_mērogošana!$D$38:$BA$38)),0)</f>
        <v>0</v>
      </c>
      <c r="Q43" s="255">
        <f>IF(OR(Q42=1,Q42=3),Q38/(SUMIF(Iekārtu_mērogošana!$D$26:$BA$26,1,Iekārtu_mērogošana!$D$23:$BA$23)+SUMIF(Iekārtu_mērogošana!$D$26:$BA$26,3,Iekārtu_mērogošana!$D$23:$BA$23)+SUMIF(Iekārtu_mērogošana!$D$42:$BA$42,1,Iekārtu_mērogošana!$D$38:$BA$38)+SUMIF(Iekārtu_mērogošana!$D$42:$BA$42,3,Iekārtu_mērogošana!$D$38:$BA$38)),0)</f>
        <v>0</v>
      </c>
      <c r="R43" s="255">
        <f>IF(OR(R42=1,R42=3),R38/(SUMIF(Iekārtu_mērogošana!$D$26:$BA$26,1,Iekārtu_mērogošana!$D$23:$BA$23)+SUMIF(Iekārtu_mērogošana!$D$26:$BA$26,3,Iekārtu_mērogošana!$D$23:$BA$23)+SUMIF(Iekārtu_mērogošana!$D$42:$BA$42,1,Iekārtu_mērogošana!$D$38:$BA$38)+SUMIF(Iekārtu_mērogošana!$D$42:$BA$42,3,Iekārtu_mērogošana!$D$38:$BA$38)),0)</f>
        <v>0</v>
      </c>
      <c r="S43" s="255">
        <f>IF(OR(S42=1,S42=3),S38/(SUMIF(Iekārtu_mērogošana!$D$26:$BA$26,1,Iekārtu_mērogošana!$D$23:$BA$23)+SUMIF(Iekārtu_mērogošana!$D$26:$BA$26,3,Iekārtu_mērogošana!$D$23:$BA$23)+SUMIF(Iekārtu_mērogošana!$D$42:$BA$42,1,Iekārtu_mērogošana!$D$38:$BA$38)+SUMIF(Iekārtu_mērogošana!$D$42:$BA$42,3,Iekārtu_mērogošana!$D$38:$BA$38)),0)</f>
        <v>0</v>
      </c>
      <c r="T43" s="255">
        <f>IF(OR(T42=1,T42=3),T38/(SUMIF(Iekārtu_mērogošana!$D$26:$BA$26,1,Iekārtu_mērogošana!$D$23:$BA$23)+SUMIF(Iekārtu_mērogošana!$D$26:$BA$26,3,Iekārtu_mērogošana!$D$23:$BA$23)+SUMIF(Iekārtu_mērogošana!$D$42:$BA$42,1,Iekārtu_mērogošana!$D$38:$BA$38)+SUMIF(Iekārtu_mērogošana!$D$42:$BA$42,3,Iekārtu_mērogošana!$D$38:$BA$38)),0)</f>
        <v>0</v>
      </c>
      <c r="U43" s="255">
        <f>IF(OR(U42=1,U42=3),U38/(SUMIF(Iekārtu_mērogošana!$D$26:$BA$26,1,Iekārtu_mērogošana!$D$23:$BA$23)+SUMIF(Iekārtu_mērogošana!$D$26:$BA$26,3,Iekārtu_mērogošana!$D$23:$BA$23)+SUMIF(Iekārtu_mērogošana!$D$42:$BA$42,1,Iekārtu_mērogošana!$D$38:$BA$38)+SUMIF(Iekārtu_mērogošana!$D$42:$BA$42,3,Iekārtu_mērogošana!$D$38:$BA$38)),0)</f>
        <v>0</v>
      </c>
      <c r="V43" s="255">
        <f>IF(OR(V42=1,V42=3),V38/(SUMIF(Iekārtu_mērogošana!$D$26:$BA$26,1,Iekārtu_mērogošana!$D$23:$BA$23)+SUMIF(Iekārtu_mērogošana!$D$26:$BA$26,3,Iekārtu_mērogošana!$D$23:$BA$23)+SUMIF(Iekārtu_mērogošana!$D$42:$BA$42,1,Iekārtu_mērogošana!$D$38:$BA$38)+SUMIF(Iekārtu_mērogošana!$D$42:$BA$42,3,Iekārtu_mērogošana!$D$38:$BA$38)),0)</f>
        <v>0</v>
      </c>
      <c r="W43" s="255">
        <f>IF(OR(W42=1,W42=3),W38/(SUMIF(Iekārtu_mērogošana!$D$26:$BA$26,1,Iekārtu_mērogošana!$D$23:$BA$23)+SUMIF(Iekārtu_mērogošana!$D$26:$BA$26,3,Iekārtu_mērogošana!$D$23:$BA$23)+SUMIF(Iekārtu_mērogošana!$D$42:$BA$42,1,Iekārtu_mērogošana!$D$38:$BA$38)+SUMIF(Iekārtu_mērogošana!$D$42:$BA$42,3,Iekārtu_mērogošana!$D$38:$BA$38)),0)</f>
        <v>0</v>
      </c>
      <c r="X43" s="255">
        <f>IF(OR(X42=1,X42=3),X38/(SUMIF(Iekārtu_mērogošana!$D$26:$BA$26,1,Iekārtu_mērogošana!$D$23:$BA$23)+SUMIF(Iekārtu_mērogošana!$D$26:$BA$26,3,Iekārtu_mērogošana!$D$23:$BA$23)+SUMIF(Iekārtu_mērogošana!$D$42:$BA$42,1,Iekārtu_mērogošana!$D$38:$BA$38)+SUMIF(Iekārtu_mērogošana!$D$42:$BA$42,3,Iekārtu_mērogošana!$D$38:$BA$38)),0)</f>
        <v>0</v>
      </c>
      <c r="Y43" s="255">
        <f>IF(OR(Y42=1,Y42=3),Y38/(SUMIF(Iekārtu_mērogošana!$D$26:$BA$26,1,Iekārtu_mērogošana!$D$23:$BA$23)+SUMIF(Iekārtu_mērogošana!$D$26:$BA$26,3,Iekārtu_mērogošana!$D$23:$BA$23)+SUMIF(Iekārtu_mērogošana!$D$42:$BA$42,1,Iekārtu_mērogošana!$D$38:$BA$38)+SUMIF(Iekārtu_mērogošana!$D$42:$BA$42,3,Iekārtu_mērogošana!$D$38:$BA$38)),0)</f>
        <v>0</v>
      </c>
      <c r="Z43" s="255">
        <f>IF(OR(Z42=1,Z42=3),Z38/(SUMIF(Iekārtu_mērogošana!$D$26:$BA$26,1,Iekārtu_mērogošana!$D$23:$BA$23)+SUMIF(Iekārtu_mērogošana!$D$26:$BA$26,3,Iekārtu_mērogošana!$D$23:$BA$23)+SUMIF(Iekārtu_mērogošana!$D$42:$BA$42,1,Iekārtu_mērogošana!$D$38:$BA$38)+SUMIF(Iekārtu_mērogošana!$D$42:$BA$42,3,Iekārtu_mērogošana!$D$38:$BA$38)),0)</f>
        <v>0</v>
      </c>
      <c r="AA43" s="255">
        <f>IF(OR(AA42=1,AA42=3),AA38/(SUMIF(Iekārtu_mērogošana!$D$26:$BA$26,1,Iekārtu_mērogošana!$D$23:$BA$23)+SUMIF(Iekārtu_mērogošana!$D$26:$BA$26,3,Iekārtu_mērogošana!$D$23:$BA$23)+SUMIF(Iekārtu_mērogošana!$D$42:$BA$42,1,Iekārtu_mērogošana!$D$38:$BA$38)+SUMIF(Iekārtu_mērogošana!$D$42:$BA$42,3,Iekārtu_mērogošana!$D$38:$BA$38)),0)</f>
        <v>0</v>
      </c>
      <c r="AB43" s="255">
        <f>IF(OR(AB42=1,AB42=3),AB38/(SUMIF(Iekārtu_mērogošana!$D$26:$BA$26,1,Iekārtu_mērogošana!$D$23:$BA$23)+SUMIF(Iekārtu_mērogošana!$D$26:$BA$26,3,Iekārtu_mērogošana!$D$23:$BA$23)+SUMIF(Iekārtu_mērogošana!$D$42:$BA$42,1,Iekārtu_mērogošana!$D$38:$BA$38)+SUMIF(Iekārtu_mērogošana!$D$42:$BA$42,3,Iekārtu_mērogošana!$D$38:$BA$38)),0)</f>
        <v>0</v>
      </c>
      <c r="AC43" s="255">
        <f>IF(OR(AC42=1,AC42=3),AC38/(SUMIF(Iekārtu_mērogošana!$D$26:$BA$26,1,Iekārtu_mērogošana!$D$23:$BA$23)+SUMIF(Iekārtu_mērogošana!$D$26:$BA$26,3,Iekārtu_mērogošana!$D$23:$BA$23)+SUMIF(Iekārtu_mērogošana!$D$42:$BA$42,1,Iekārtu_mērogošana!$D$38:$BA$38)+SUMIF(Iekārtu_mērogošana!$D$42:$BA$42,3,Iekārtu_mērogošana!$D$38:$BA$38)),0)</f>
        <v>0</v>
      </c>
      <c r="AD43" s="255">
        <f>IF(OR(AD42=1,AD42=3),AD38/(SUMIF(Iekārtu_mērogošana!$D$26:$BA$26,1,Iekārtu_mērogošana!$D$23:$BA$23)+SUMIF(Iekārtu_mērogošana!$D$26:$BA$26,3,Iekārtu_mērogošana!$D$23:$BA$23)+SUMIF(Iekārtu_mērogošana!$D$42:$BA$42,1,Iekārtu_mērogošana!$D$38:$BA$38)+SUMIF(Iekārtu_mērogošana!$D$42:$BA$42,3,Iekārtu_mērogošana!$D$38:$BA$38)),0)</f>
        <v>0</v>
      </c>
      <c r="AE43" s="255">
        <f>IF(OR(AE42=1,AE42=3),AE38/(SUMIF(Iekārtu_mērogošana!$D$26:$BA$26,1,Iekārtu_mērogošana!$D$23:$BA$23)+SUMIF(Iekārtu_mērogošana!$D$26:$BA$26,3,Iekārtu_mērogošana!$D$23:$BA$23)+SUMIF(Iekārtu_mērogošana!$D$42:$BA$42,1,Iekārtu_mērogošana!$D$38:$BA$38)+SUMIF(Iekārtu_mērogošana!$D$42:$BA$42,3,Iekārtu_mērogošana!$D$38:$BA$38)),0)</f>
        <v>0</v>
      </c>
      <c r="AF43" s="255">
        <f>IF(OR(AF42=1,AF42=3),AF38/(SUMIF(Iekārtu_mērogošana!$D$26:$BA$26,1,Iekārtu_mērogošana!$D$23:$BA$23)+SUMIF(Iekārtu_mērogošana!$D$26:$BA$26,3,Iekārtu_mērogošana!$D$23:$BA$23)+SUMIF(Iekārtu_mērogošana!$D$42:$BA$42,1,Iekārtu_mērogošana!$D$38:$BA$38)+SUMIF(Iekārtu_mērogošana!$D$42:$BA$42,3,Iekārtu_mērogošana!$D$38:$BA$38)),0)</f>
        <v>0</v>
      </c>
      <c r="AG43" s="255">
        <f>IF(OR(AG42=1,AG42=3),AG38/(SUMIF(Iekārtu_mērogošana!$D$26:$BA$26,1,Iekārtu_mērogošana!$D$23:$BA$23)+SUMIF(Iekārtu_mērogošana!$D$26:$BA$26,3,Iekārtu_mērogošana!$D$23:$BA$23)+SUMIF(Iekārtu_mērogošana!$D$42:$BA$42,1,Iekārtu_mērogošana!$D$38:$BA$38)+SUMIF(Iekārtu_mērogošana!$D$42:$BA$42,3,Iekārtu_mērogošana!$D$38:$BA$38)),0)</f>
        <v>0</v>
      </c>
      <c r="AH43" s="255">
        <f>IF(OR(AH42=1,AH42=3),AH38/(SUMIF(Iekārtu_mērogošana!$D$26:$BA$26,1,Iekārtu_mērogošana!$D$23:$BA$23)+SUMIF(Iekārtu_mērogošana!$D$26:$BA$26,3,Iekārtu_mērogošana!$D$23:$BA$23)+SUMIF(Iekārtu_mērogošana!$D$42:$BA$42,1,Iekārtu_mērogošana!$D$38:$BA$38)+SUMIF(Iekārtu_mērogošana!$D$42:$BA$42,3,Iekārtu_mērogošana!$D$38:$BA$38)),0)</f>
        <v>0</v>
      </c>
      <c r="AI43" s="255">
        <f>IF(OR(AI42=1,AI42=3),AI38/(SUMIF(Iekārtu_mērogošana!$D$26:$BA$26,1,Iekārtu_mērogošana!$D$23:$BA$23)+SUMIF(Iekārtu_mērogošana!$D$26:$BA$26,3,Iekārtu_mērogošana!$D$23:$BA$23)+SUMIF(Iekārtu_mērogošana!$D$42:$BA$42,1,Iekārtu_mērogošana!$D$38:$BA$38)+SUMIF(Iekārtu_mērogošana!$D$42:$BA$42,3,Iekārtu_mērogošana!$D$38:$BA$38)),0)</f>
        <v>0</v>
      </c>
      <c r="AJ43" s="255">
        <f>IF(OR(AJ42=1,AJ42=3),AJ38/(SUMIF(Iekārtu_mērogošana!$D$26:$BA$26,1,Iekārtu_mērogošana!$D$23:$BA$23)+SUMIF(Iekārtu_mērogošana!$D$26:$BA$26,3,Iekārtu_mērogošana!$D$23:$BA$23)+SUMIF(Iekārtu_mērogošana!$D$42:$BA$42,1,Iekārtu_mērogošana!$D$38:$BA$38)+SUMIF(Iekārtu_mērogošana!$D$42:$BA$42,3,Iekārtu_mērogošana!$D$38:$BA$38)),0)</f>
        <v>0</v>
      </c>
      <c r="AK43" s="255">
        <f>IF(OR(AK42=1,AK42=3),AK38/(SUMIF(Iekārtu_mērogošana!$D$26:$BA$26,1,Iekārtu_mērogošana!$D$23:$BA$23)+SUMIF(Iekārtu_mērogošana!$D$26:$BA$26,3,Iekārtu_mērogošana!$D$23:$BA$23)+SUMIF(Iekārtu_mērogošana!$D$42:$BA$42,1,Iekārtu_mērogošana!$D$38:$BA$38)+SUMIF(Iekārtu_mērogošana!$D$42:$BA$42,3,Iekārtu_mērogošana!$D$38:$BA$38)),0)</f>
        <v>0</v>
      </c>
      <c r="AL43" s="255">
        <f>IF(OR(AL42=1,AL42=3),AL38/(SUMIF(Iekārtu_mērogošana!$D$26:$BA$26,1,Iekārtu_mērogošana!$D$23:$BA$23)+SUMIF(Iekārtu_mērogošana!$D$26:$BA$26,3,Iekārtu_mērogošana!$D$23:$BA$23)+SUMIF(Iekārtu_mērogošana!$D$42:$BA$42,1,Iekārtu_mērogošana!$D$38:$BA$38)+SUMIF(Iekārtu_mērogošana!$D$42:$BA$42,3,Iekārtu_mērogošana!$D$38:$BA$38)),0)</f>
        <v>0</v>
      </c>
      <c r="AM43" s="255">
        <f>IF(OR(AM42=1,AM42=3),AM38/(SUMIF(Iekārtu_mērogošana!$D$26:$BA$26,1,Iekārtu_mērogošana!$D$23:$BA$23)+SUMIF(Iekārtu_mērogošana!$D$26:$BA$26,3,Iekārtu_mērogošana!$D$23:$BA$23)+SUMIF(Iekārtu_mērogošana!$D$42:$BA$42,1,Iekārtu_mērogošana!$D$38:$BA$38)+SUMIF(Iekārtu_mērogošana!$D$42:$BA$42,3,Iekārtu_mērogošana!$D$38:$BA$38)),0)</f>
        <v>0</v>
      </c>
      <c r="AN43" s="255">
        <f>IF(OR(AN42=1,AN42=3),AN38/(SUMIF(Iekārtu_mērogošana!$D$26:$BA$26,1,Iekārtu_mērogošana!$D$23:$BA$23)+SUMIF(Iekārtu_mērogošana!$D$26:$BA$26,3,Iekārtu_mērogošana!$D$23:$BA$23)+SUMIF(Iekārtu_mērogošana!$D$42:$BA$42,1,Iekārtu_mērogošana!$D$38:$BA$38)+SUMIF(Iekārtu_mērogošana!$D$42:$BA$42,3,Iekārtu_mērogošana!$D$38:$BA$38)),0)</f>
        <v>0</v>
      </c>
      <c r="AO43" s="255">
        <f>IF(OR(AO42=1,AO42=3),AO38/(SUMIF(Iekārtu_mērogošana!$D$26:$BA$26,1,Iekārtu_mērogošana!$D$23:$BA$23)+SUMIF(Iekārtu_mērogošana!$D$26:$BA$26,3,Iekārtu_mērogošana!$D$23:$BA$23)+SUMIF(Iekārtu_mērogošana!$D$42:$BA$42,1,Iekārtu_mērogošana!$D$38:$BA$38)+SUMIF(Iekārtu_mērogošana!$D$42:$BA$42,3,Iekārtu_mērogošana!$D$38:$BA$38)),0)</f>
        <v>0</v>
      </c>
      <c r="AP43" s="255">
        <f>IF(OR(AP42=1,AP42=3),AP38/(SUMIF(Iekārtu_mērogošana!$D$26:$BA$26,1,Iekārtu_mērogošana!$D$23:$BA$23)+SUMIF(Iekārtu_mērogošana!$D$26:$BA$26,3,Iekārtu_mērogošana!$D$23:$BA$23)+SUMIF(Iekārtu_mērogošana!$D$42:$BA$42,1,Iekārtu_mērogošana!$D$38:$BA$38)+SUMIF(Iekārtu_mērogošana!$D$42:$BA$42,3,Iekārtu_mērogošana!$D$38:$BA$38)),0)</f>
        <v>0</v>
      </c>
      <c r="AQ43" s="255">
        <f>IF(OR(AQ42=1,AQ42=3),AQ38/(SUMIF(Iekārtu_mērogošana!$D$26:$BA$26,1,Iekārtu_mērogošana!$D$23:$BA$23)+SUMIF(Iekārtu_mērogošana!$D$26:$BA$26,3,Iekārtu_mērogošana!$D$23:$BA$23)+SUMIF(Iekārtu_mērogošana!$D$42:$BA$42,1,Iekārtu_mērogošana!$D$38:$BA$38)+SUMIF(Iekārtu_mērogošana!$D$42:$BA$42,3,Iekārtu_mērogošana!$D$38:$BA$38)),0)</f>
        <v>0</v>
      </c>
      <c r="AR43" s="255">
        <f>IF(OR(AR42=1,AR42=3),AR38/(SUMIF(Iekārtu_mērogošana!$D$26:$BA$26,1,Iekārtu_mērogošana!$D$23:$BA$23)+SUMIF(Iekārtu_mērogošana!$D$26:$BA$26,3,Iekārtu_mērogošana!$D$23:$BA$23)+SUMIF(Iekārtu_mērogošana!$D$42:$BA$42,1,Iekārtu_mērogošana!$D$38:$BA$38)+SUMIF(Iekārtu_mērogošana!$D$42:$BA$42,3,Iekārtu_mērogošana!$D$38:$BA$38)),0)</f>
        <v>0</v>
      </c>
      <c r="AS43" s="255">
        <f>IF(OR(AS42=1,AS42=3),AS38/(SUMIF(Iekārtu_mērogošana!$D$26:$BA$26,1,Iekārtu_mērogošana!$D$23:$BA$23)+SUMIF(Iekārtu_mērogošana!$D$26:$BA$26,3,Iekārtu_mērogošana!$D$23:$BA$23)+SUMIF(Iekārtu_mērogošana!$D$42:$BA$42,1,Iekārtu_mērogošana!$D$38:$BA$38)+SUMIF(Iekārtu_mērogošana!$D$42:$BA$42,3,Iekārtu_mērogošana!$D$38:$BA$38)),0)</f>
        <v>0</v>
      </c>
      <c r="AT43" s="255">
        <f>IF(OR(AT42=1,AT42=3),AT38/(SUMIF(Iekārtu_mērogošana!$D$26:$BA$26,1,Iekārtu_mērogošana!$D$23:$BA$23)+SUMIF(Iekārtu_mērogošana!$D$26:$BA$26,3,Iekārtu_mērogošana!$D$23:$BA$23)+SUMIF(Iekārtu_mērogošana!$D$42:$BA$42,1,Iekārtu_mērogošana!$D$38:$BA$38)+SUMIF(Iekārtu_mērogošana!$D$42:$BA$42,3,Iekārtu_mērogošana!$D$38:$BA$38)),0)</f>
        <v>0</v>
      </c>
      <c r="AU43" s="255">
        <f>IF(OR(AU42=1,AU42=3),AU38/(SUMIF(Iekārtu_mērogošana!$D$26:$BA$26,1,Iekārtu_mērogošana!$D$23:$BA$23)+SUMIF(Iekārtu_mērogošana!$D$26:$BA$26,3,Iekārtu_mērogošana!$D$23:$BA$23)+SUMIF(Iekārtu_mērogošana!$D$42:$BA$42,1,Iekārtu_mērogošana!$D$38:$BA$38)+SUMIF(Iekārtu_mērogošana!$D$42:$BA$42,3,Iekārtu_mērogošana!$D$38:$BA$38)),0)</f>
        <v>0</v>
      </c>
      <c r="AV43" s="255">
        <f>IF(OR(AV42=1,AV42=3),AV38/(SUMIF(Iekārtu_mērogošana!$D$26:$BA$26,1,Iekārtu_mērogošana!$D$23:$BA$23)+SUMIF(Iekārtu_mērogošana!$D$26:$BA$26,3,Iekārtu_mērogošana!$D$23:$BA$23)+SUMIF(Iekārtu_mērogošana!$D$42:$BA$42,1,Iekārtu_mērogošana!$D$38:$BA$38)+SUMIF(Iekārtu_mērogošana!$D$42:$BA$42,3,Iekārtu_mērogošana!$D$38:$BA$38)),0)</f>
        <v>0</v>
      </c>
      <c r="AW43" s="255">
        <f>IF(OR(AW42=1,AW42=3),AW38/(SUMIF(Iekārtu_mērogošana!$D$26:$BA$26,1,Iekārtu_mērogošana!$D$23:$BA$23)+SUMIF(Iekārtu_mērogošana!$D$26:$BA$26,3,Iekārtu_mērogošana!$D$23:$BA$23)+SUMIF(Iekārtu_mērogošana!$D$42:$BA$42,1,Iekārtu_mērogošana!$D$38:$BA$38)+SUMIF(Iekārtu_mērogošana!$D$42:$BA$42,3,Iekārtu_mērogošana!$D$38:$BA$38)),0)</f>
        <v>0</v>
      </c>
      <c r="AX43" s="255">
        <f>IF(OR(AX42=1,AX42=3),AX38/(SUMIF(Iekārtu_mērogošana!$D$26:$BA$26,1,Iekārtu_mērogošana!$D$23:$BA$23)+SUMIF(Iekārtu_mērogošana!$D$26:$BA$26,3,Iekārtu_mērogošana!$D$23:$BA$23)+SUMIF(Iekārtu_mērogošana!$D$42:$BA$42,1,Iekārtu_mērogošana!$D$38:$BA$38)+SUMIF(Iekārtu_mērogošana!$D$42:$BA$42,3,Iekārtu_mērogošana!$D$38:$BA$38)),0)</f>
        <v>0</v>
      </c>
      <c r="AY43" s="255">
        <f>IF(OR(AY42=1,AY42=3),AY38/(SUMIF(Iekārtu_mērogošana!$D$26:$BA$26,1,Iekārtu_mērogošana!$D$23:$BA$23)+SUMIF(Iekārtu_mērogošana!$D$26:$BA$26,3,Iekārtu_mērogošana!$D$23:$BA$23)+SUMIF(Iekārtu_mērogošana!$D$42:$BA$42,1,Iekārtu_mērogošana!$D$38:$BA$38)+SUMIF(Iekārtu_mērogošana!$D$42:$BA$42,3,Iekārtu_mērogošana!$D$38:$BA$38)),0)</f>
        <v>0</v>
      </c>
      <c r="AZ43" s="255">
        <f>IF(OR(AZ42=1,AZ42=3),AZ38/(SUMIF(Iekārtu_mērogošana!$D$26:$BA$26,1,Iekārtu_mērogošana!$D$23:$BA$23)+SUMIF(Iekārtu_mērogošana!$D$26:$BA$26,3,Iekārtu_mērogošana!$D$23:$BA$23)+SUMIF(Iekārtu_mērogošana!$D$42:$BA$42,1,Iekārtu_mērogošana!$D$38:$BA$38)+SUMIF(Iekārtu_mērogošana!$D$42:$BA$42,3,Iekārtu_mērogošana!$D$38:$BA$38)),0)</f>
        <v>0</v>
      </c>
      <c r="BA43" s="255">
        <f>IF(OR(BA42=1,BA42=3),BA38/(SUMIF(Iekārtu_mērogošana!$D$26:$BA$26,1,Iekārtu_mērogošana!$D$23:$BA$23)+SUMIF(Iekārtu_mērogošana!$D$26:$BA$26,3,Iekārtu_mērogošana!$D$23:$BA$23)+SUMIF(Iekārtu_mērogošana!$D$42:$BA$42,1,Iekārtu_mērogošana!$D$38:$BA$38)+SUMIF(Iekārtu_mērogošana!$D$42:$BA$42,3,Iekārtu_mērogošana!$D$38:$BA$38)),0)</f>
        <v>0</v>
      </c>
    </row>
    <row r="44" spans="3:53">
      <c r="C44" s="158" t="s">
        <v>707</v>
      </c>
      <c r="D44" s="166" t="e">
        <f>D38/$D$11</f>
        <v>#DIV/0!</v>
      </c>
      <c r="E44" s="166" t="e">
        <f>E38/$D$11</f>
        <v>#DIV/0!</v>
      </c>
      <c r="F44" s="166" t="e">
        <f t="shared" ref="F44:BA44" si="113">F38/$D$11</f>
        <v>#DIV/0!</v>
      </c>
      <c r="G44" s="166" t="e">
        <f t="shared" si="113"/>
        <v>#DIV/0!</v>
      </c>
      <c r="H44" s="166" t="e">
        <f t="shared" si="113"/>
        <v>#DIV/0!</v>
      </c>
      <c r="I44" s="166" t="e">
        <f t="shared" si="113"/>
        <v>#DIV/0!</v>
      </c>
      <c r="J44" s="166" t="e">
        <f t="shared" si="113"/>
        <v>#DIV/0!</v>
      </c>
      <c r="K44" s="166" t="e">
        <f t="shared" si="113"/>
        <v>#DIV/0!</v>
      </c>
      <c r="L44" s="166" t="e">
        <f t="shared" si="113"/>
        <v>#DIV/0!</v>
      </c>
      <c r="M44" s="166" t="e">
        <f t="shared" si="113"/>
        <v>#DIV/0!</v>
      </c>
      <c r="N44" s="166" t="e">
        <f t="shared" si="113"/>
        <v>#DIV/0!</v>
      </c>
      <c r="O44" s="166" t="e">
        <f t="shared" si="113"/>
        <v>#DIV/0!</v>
      </c>
      <c r="P44" s="166" t="e">
        <f t="shared" si="113"/>
        <v>#DIV/0!</v>
      </c>
      <c r="Q44" s="166" t="e">
        <f t="shared" si="113"/>
        <v>#DIV/0!</v>
      </c>
      <c r="R44" s="166" t="e">
        <f t="shared" si="113"/>
        <v>#DIV/0!</v>
      </c>
      <c r="S44" s="166" t="e">
        <f t="shared" si="113"/>
        <v>#DIV/0!</v>
      </c>
      <c r="T44" s="166" t="e">
        <f t="shared" si="113"/>
        <v>#DIV/0!</v>
      </c>
      <c r="U44" s="166" t="e">
        <f t="shared" si="113"/>
        <v>#DIV/0!</v>
      </c>
      <c r="V44" s="166" t="e">
        <f t="shared" si="113"/>
        <v>#DIV/0!</v>
      </c>
      <c r="W44" s="166" t="e">
        <f t="shared" si="113"/>
        <v>#DIV/0!</v>
      </c>
      <c r="X44" s="166" t="e">
        <f t="shared" si="113"/>
        <v>#DIV/0!</v>
      </c>
      <c r="Y44" s="166" t="e">
        <f t="shared" si="113"/>
        <v>#DIV/0!</v>
      </c>
      <c r="Z44" s="166" t="e">
        <f t="shared" si="113"/>
        <v>#DIV/0!</v>
      </c>
      <c r="AA44" s="166" t="e">
        <f t="shared" si="113"/>
        <v>#DIV/0!</v>
      </c>
      <c r="AB44" s="166" t="e">
        <f t="shared" si="113"/>
        <v>#DIV/0!</v>
      </c>
      <c r="AC44" s="166" t="e">
        <f t="shared" si="113"/>
        <v>#DIV/0!</v>
      </c>
      <c r="AD44" s="166" t="e">
        <f t="shared" si="113"/>
        <v>#DIV/0!</v>
      </c>
      <c r="AE44" s="166" t="e">
        <f t="shared" si="113"/>
        <v>#DIV/0!</v>
      </c>
      <c r="AF44" s="166" t="e">
        <f t="shared" si="113"/>
        <v>#DIV/0!</v>
      </c>
      <c r="AG44" s="166" t="e">
        <f t="shared" si="113"/>
        <v>#DIV/0!</v>
      </c>
      <c r="AH44" s="166" t="e">
        <f t="shared" si="113"/>
        <v>#DIV/0!</v>
      </c>
      <c r="AI44" s="166" t="e">
        <f t="shared" si="113"/>
        <v>#DIV/0!</v>
      </c>
      <c r="AJ44" s="166" t="e">
        <f t="shared" si="113"/>
        <v>#DIV/0!</v>
      </c>
      <c r="AK44" s="166" t="e">
        <f t="shared" si="113"/>
        <v>#DIV/0!</v>
      </c>
      <c r="AL44" s="166" t="e">
        <f t="shared" si="113"/>
        <v>#DIV/0!</v>
      </c>
      <c r="AM44" s="166" t="e">
        <f t="shared" si="113"/>
        <v>#DIV/0!</v>
      </c>
      <c r="AN44" s="166" t="e">
        <f t="shared" si="113"/>
        <v>#DIV/0!</v>
      </c>
      <c r="AO44" s="166" t="e">
        <f t="shared" si="113"/>
        <v>#DIV/0!</v>
      </c>
      <c r="AP44" s="166" t="e">
        <f t="shared" si="113"/>
        <v>#DIV/0!</v>
      </c>
      <c r="AQ44" s="166" t="e">
        <f t="shared" si="113"/>
        <v>#DIV/0!</v>
      </c>
      <c r="AR44" s="166" t="e">
        <f t="shared" si="113"/>
        <v>#DIV/0!</v>
      </c>
      <c r="AS44" s="166" t="e">
        <f t="shared" si="113"/>
        <v>#DIV/0!</v>
      </c>
      <c r="AT44" s="166" t="e">
        <f t="shared" si="113"/>
        <v>#DIV/0!</v>
      </c>
      <c r="AU44" s="166" t="e">
        <f t="shared" si="113"/>
        <v>#DIV/0!</v>
      </c>
      <c r="AV44" s="166" t="e">
        <f t="shared" si="113"/>
        <v>#DIV/0!</v>
      </c>
      <c r="AW44" s="166" t="e">
        <f t="shared" si="113"/>
        <v>#DIV/0!</v>
      </c>
      <c r="AX44" s="166" t="e">
        <f t="shared" si="113"/>
        <v>#DIV/0!</v>
      </c>
      <c r="AY44" s="166" t="e">
        <f t="shared" si="113"/>
        <v>#DIV/0!</v>
      </c>
      <c r="AZ44" s="166" t="e">
        <f t="shared" si="113"/>
        <v>#DIV/0!</v>
      </c>
      <c r="BA44" s="166" t="e">
        <f t="shared" si="113"/>
        <v>#DIV/0!</v>
      </c>
    </row>
    <row r="45" spans="3:53">
      <c r="C45" s="158" t="s">
        <v>708</v>
      </c>
      <c r="D45" s="166" t="e">
        <f>D38/$D$12</f>
        <v>#DIV/0!</v>
      </c>
      <c r="E45" s="166" t="e">
        <f>E38/$D$12</f>
        <v>#DIV/0!</v>
      </c>
      <c r="F45" s="166" t="e">
        <f t="shared" ref="F45:BA45" si="114">F38/$D$12</f>
        <v>#DIV/0!</v>
      </c>
      <c r="G45" s="166" t="e">
        <f t="shared" si="114"/>
        <v>#DIV/0!</v>
      </c>
      <c r="H45" s="166" t="e">
        <f t="shared" si="114"/>
        <v>#DIV/0!</v>
      </c>
      <c r="I45" s="166" t="e">
        <f t="shared" si="114"/>
        <v>#DIV/0!</v>
      </c>
      <c r="J45" s="166" t="e">
        <f t="shared" si="114"/>
        <v>#DIV/0!</v>
      </c>
      <c r="K45" s="166" t="e">
        <f t="shared" si="114"/>
        <v>#DIV/0!</v>
      </c>
      <c r="L45" s="166" t="e">
        <f t="shared" si="114"/>
        <v>#DIV/0!</v>
      </c>
      <c r="M45" s="166" t="e">
        <f t="shared" si="114"/>
        <v>#DIV/0!</v>
      </c>
      <c r="N45" s="166" t="e">
        <f t="shared" si="114"/>
        <v>#DIV/0!</v>
      </c>
      <c r="O45" s="166" t="e">
        <f t="shared" si="114"/>
        <v>#DIV/0!</v>
      </c>
      <c r="P45" s="166" t="e">
        <f t="shared" si="114"/>
        <v>#DIV/0!</v>
      </c>
      <c r="Q45" s="166" t="e">
        <f t="shared" si="114"/>
        <v>#DIV/0!</v>
      </c>
      <c r="R45" s="166" t="e">
        <f t="shared" si="114"/>
        <v>#DIV/0!</v>
      </c>
      <c r="S45" s="166" t="e">
        <f t="shared" si="114"/>
        <v>#DIV/0!</v>
      </c>
      <c r="T45" s="166" t="e">
        <f t="shared" si="114"/>
        <v>#DIV/0!</v>
      </c>
      <c r="U45" s="166" t="e">
        <f t="shared" si="114"/>
        <v>#DIV/0!</v>
      </c>
      <c r="V45" s="166" t="e">
        <f t="shared" si="114"/>
        <v>#DIV/0!</v>
      </c>
      <c r="W45" s="166" t="e">
        <f t="shared" si="114"/>
        <v>#DIV/0!</v>
      </c>
      <c r="X45" s="166" t="e">
        <f t="shared" si="114"/>
        <v>#DIV/0!</v>
      </c>
      <c r="Y45" s="166" t="e">
        <f t="shared" si="114"/>
        <v>#DIV/0!</v>
      </c>
      <c r="Z45" s="166" t="e">
        <f t="shared" si="114"/>
        <v>#DIV/0!</v>
      </c>
      <c r="AA45" s="166" t="e">
        <f t="shared" si="114"/>
        <v>#DIV/0!</v>
      </c>
      <c r="AB45" s="166" t="e">
        <f t="shared" si="114"/>
        <v>#DIV/0!</v>
      </c>
      <c r="AC45" s="166" t="e">
        <f t="shared" si="114"/>
        <v>#DIV/0!</v>
      </c>
      <c r="AD45" s="166" t="e">
        <f t="shared" si="114"/>
        <v>#DIV/0!</v>
      </c>
      <c r="AE45" s="166" t="e">
        <f t="shared" si="114"/>
        <v>#DIV/0!</v>
      </c>
      <c r="AF45" s="166" t="e">
        <f t="shared" si="114"/>
        <v>#DIV/0!</v>
      </c>
      <c r="AG45" s="166" t="e">
        <f t="shared" si="114"/>
        <v>#DIV/0!</v>
      </c>
      <c r="AH45" s="166" t="e">
        <f t="shared" si="114"/>
        <v>#DIV/0!</v>
      </c>
      <c r="AI45" s="166" t="e">
        <f t="shared" si="114"/>
        <v>#DIV/0!</v>
      </c>
      <c r="AJ45" s="166" t="e">
        <f t="shared" si="114"/>
        <v>#DIV/0!</v>
      </c>
      <c r="AK45" s="166" t="e">
        <f t="shared" si="114"/>
        <v>#DIV/0!</v>
      </c>
      <c r="AL45" s="166" t="e">
        <f t="shared" si="114"/>
        <v>#DIV/0!</v>
      </c>
      <c r="AM45" s="166" t="e">
        <f t="shared" si="114"/>
        <v>#DIV/0!</v>
      </c>
      <c r="AN45" s="166" t="e">
        <f t="shared" si="114"/>
        <v>#DIV/0!</v>
      </c>
      <c r="AO45" s="166" t="e">
        <f t="shared" si="114"/>
        <v>#DIV/0!</v>
      </c>
      <c r="AP45" s="166" t="e">
        <f t="shared" si="114"/>
        <v>#DIV/0!</v>
      </c>
      <c r="AQ45" s="166" t="e">
        <f t="shared" si="114"/>
        <v>#DIV/0!</v>
      </c>
      <c r="AR45" s="166" t="e">
        <f t="shared" si="114"/>
        <v>#DIV/0!</v>
      </c>
      <c r="AS45" s="166" t="e">
        <f t="shared" si="114"/>
        <v>#DIV/0!</v>
      </c>
      <c r="AT45" s="166" t="e">
        <f t="shared" si="114"/>
        <v>#DIV/0!</v>
      </c>
      <c r="AU45" s="166" t="e">
        <f t="shared" si="114"/>
        <v>#DIV/0!</v>
      </c>
      <c r="AV45" s="166" t="e">
        <f t="shared" si="114"/>
        <v>#DIV/0!</v>
      </c>
      <c r="AW45" s="166" t="e">
        <f t="shared" si="114"/>
        <v>#DIV/0!</v>
      </c>
      <c r="AX45" s="166" t="e">
        <f t="shared" si="114"/>
        <v>#DIV/0!</v>
      </c>
      <c r="AY45" s="166" t="e">
        <f t="shared" si="114"/>
        <v>#DIV/0!</v>
      </c>
      <c r="AZ45" s="166" t="e">
        <f t="shared" si="114"/>
        <v>#DIV/0!</v>
      </c>
      <c r="BA45" s="166" t="e">
        <f t="shared" si="114"/>
        <v>#DIV/0!</v>
      </c>
    </row>
    <row r="46" spans="3:53">
      <c r="C46" s="158" t="s">
        <v>829</v>
      </c>
      <c r="D46" s="90" t="e">
        <f>D36*D44</f>
        <v>#DIV/0!</v>
      </c>
      <c r="E46" s="90" t="e">
        <f>E36*E44</f>
        <v>#DIV/0!</v>
      </c>
      <c r="F46" s="90" t="e">
        <f t="shared" ref="F46:BA46" si="115">F36*F44</f>
        <v>#DIV/0!</v>
      </c>
      <c r="G46" s="90" t="e">
        <f t="shared" si="115"/>
        <v>#DIV/0!</v>
      </c>
      <c r="H46" s="90" t="e">
        <f t="shared" si="115"/>
        <v>#DIV/0!</v>
      </c>
      <c r="I46" s="90" t="e">
        <f t="shared" si="115"/>
        <v>#DIV/0!</v>
      </c>
      <c r="J46" s="90" t="e">
        <f t="shared" si="115"/>
        <v>#DIV/0!</v>
      </c>
      <c r="K46" s="90" t="e">
        <f t="shared" si="115"/>
        <v>#DIV/0!</v>
      </c>
      <c r="L46" s="90" t="e">
        <f t="shared" si="115"/>
        <v>#DIV/0!</v>
      </c>
      <c r="M46" s="90" t="e">
        <f t="shared" si="115"/>
        <v>#DIV/0!</v>
      </c>
      <c r="N46" s="90" t="e">
        <f t="shared" si="115"/>
        <v>#DIV/0!</v>
      </c>
      <c r="O46" s="90" t="e">
        <f t="shared" si="115"/>
        <v>#DIV/0!</v>
      </c>
      <c r="P46" s="90" t="e">
        <f t="shared" si="115"/>
        <v>#DIV/0!</v>
      </c>
      <c r="Q46" s="90" t="e">
        <f t="shared" si="115"/>
        <v>#DIV/0!</v>
      </c>
      <c r="R46" s="90" t="e">
        <f t="shared" si="115"/>
        <v>#DIV/0!</v>
      </c>
      <c r="S46" s="90" t="e">
        <f t="shared" si="115"/>
        <v>#DIV/0!</v>
      </c>
      <c r="T46" s="90" t="e">
        <f t="shared" si="115"/>
        <v>#DIV/0!</v>
      </c>
      <c r="U46" s="90" t="e">
        <f t="shared" si="115"/>
        <v>#DIV/0!</v>
      </c>
      <c r="V46" s="90" t="e">
        <f t="shared" si="115"/>
        <v>#DIV/0!</v>
      </c>
      <c r="W46" s="90" t="e">
        <f t="shared" si="115"/>
        <v>#DIV/0!</v>
      </c>
      <c r="X46" s="90" t="e">
        <f t="shared" si="115"/>
        <v>#DIV/0!</v>
      </c>
      <c r="Y46" s="90" t="e">
        <f t="shared" si="115"/>
        <v>#DIV/0!</v>
      </c>
      <c r="Z46" s="90" t="e">
        <f t="shared" si="115"/>
        <v>#DIV/0!</v>
      </c>
      <c r="AA46" s="90" t="e">
        <f t="shared" si="115"/>
        <v>#DIV/0!</v>
      </c>
      <c r="AB46" s="90" t="e">
        <f t="shared" si="115"/>
        <v>#DIV/0!</v>
      </c>
      <c r="AC46" s="90" t="e">
        <f t="shared" si="115"/>
        <v>#DIV/0!</v>
      </c>
      <c r="AD46" s="90" t="e">
        <f t="shared" si="115"/>
        <v>#DIV/0!</v>
      </c>
      <c r="AE46" s="90" t="e">
        <f t="shared" si="115"/>
        <v>#DIV/0!</v>
      </c>
      <c r="AF46" s="90" t="e">
        <f t="shared" si="115"/>
        <v>#DIV/0!</v>
      </c>
      <c r="AG46" s="90" t="e">
        <f t="shared" si="115"/>
        <v>#DIV/0!</v>
      </c>
      <c r="AH46" s="90" t="e">
        <f t="shared" si="115"/>
        <v>#DIV/0!</v>
      </c>
      <c r="AI46" s="90" t="e">
        <f t="shared" si="115"/>
        <v>#DIV/0!</v>
      </c>
      <c r="AJ46" s="90" t="e">
        <f t="shared" si="115"/>
        <v>#DIV/0!</v>
      </c>
      <c r="AK46" s="90" t="e">
        <f t="shared" si="115"/>
        <v>#DIV/0!</v>
      </c>
      <c r="AL46" s="90" t="e">
        <f t="shared" si="115"/>
        <v>#DIV/0!</v>
      </c>
      <c r="AM46" s="90" t="e">
        <f t="shared" si="115"/>
        <v>#DIV/0!</v>
      </c>
      <c r="AN46" s="90" t="e">
        <f t="shared" si="115"/>
        <v>#DIV/0!</v>
      </c>
      <c r="AO46" s="90" t="e">
        <f t="shared" si="115"/>
        <v>#DIV/0!</v>
      </c>
      <c r="AP46" s="90" t="e">
        <f t="shared" si="115"/>
        <v>#DIV/0!</v>
      </c>
      <c r="AQ46" s="90" t="e">
        <f t="shared" si="115"/>
        <v>#DIV/0!</v>
      </c>
      <c r="AR46" s="90" t="e">
        <f t="shared" si="115"/>
        <v>#DIV/0!</v>
      </c>
      <c r="AS46" s="90" t="e">
        <f t="shared" si="115"/>
        <v>#DIV/0!</v>
      </c>
      <c r="AT46" s="90" t="e">
        <f t="shared" si="115"/>
        <v>#DIV/0!</v>
      </c>
      <c r="AU46" s="90" t="e">
        <f t="shared" si="115"/>
        <v>#DIV/0!</v>
      </c>
      <c r="AV46" s="90" t="e">
        <f t="shared" si="115"/>
        <v>#DIV/0!</v>
      </c>
      <c r="AW46" s="90" t="e">
        <f t="shared" si="115"/>
        <v>#DIV/0!</v>
      </c>
      <c r="AX46" s="90" t="e">
        <f t="shared" si="115"/>
        <v>#DIV/0!</v>
      </c>
      <c r="AY46" s="90" t="e">
        <f t="shared" si="115"/>
        <v>#DIV/0!</v>
      </c>
      <c r="AZ46" s="90" t="e">
        <f t="shared" si="115"/>
        <v>#DIV/0!</v>
      </c>
      <c r="BA46" s="90" t="e">
        <f t="shared" si="115"/>
        <v>#DIV/0!</v>
      </c>
    </row>
    <row r="47" spans="3:53">
      <c r="C47" s="158" t="s">
        <v>830</v>
      </c>
      <c r="D47" s="90" t="e">
        <f>D36*D45</f>
        <v>#DIV/0!</v>
      </c>
      <c r="E47" s="90" t="e">
        <f>E36*E45</f>
        <v>#DIV/0!</v>
      </c>
      <c r="F47" s="90" t="e">
        <f t="shared" ref="F47:BA47" si="116">F36*F45</f>
        <v>#DIV/0!</v>
      </c>
      <c r="G47" s="90" t="e">
        <f t="shared" si="116"/>
        <v>#DIV/0!</v>
      </c>
      <c r="H47" s="90" t="e">
        <f t="shared" si="116"/>
        <v>#DIV/0!</v>
      </c>
      <c r="I47" s="90" t="e">
        <f t="shared" si="116"/>
        <v>#DIV/0!</v>
      </c>
      <c r="J47" s="90" t="e">
        <f t="shared" si="116"/>
        <v>#DIV/0!</v>
      </c>
      <c r="K47" s="90" t="e">
        <f t="shared" si="116"/>
        <v>#DIV/0!</v>
      </c>
      <c r="L47" s="90" t="e">
        <f t="shared" si="116"/>
        <v>#DIV/0!</v>
      </c>
      <c r="M47" s="90" t="e">
        <f t="shared" si="116"/>
        <v>#DIV/0!</v>
      </c>
      <c r="N47" s="90" t="e">
        <f t="shared" si="116"/>
        <v>#DIV/0!</v>
      </c>
      <c r="O47" s="90" t="e">
        <f t="shared" si="116"/>
        <v>#DIV/0!</v>
      </c>
      <c r="P47" s="90" t="e">
        <f t="shared" si="116"/>
        <v>#DIV/0!</v>
      </c>
      <c r="Q47" s="90" t="e">
        <f t="shared" si="116"/>
        <v>#DIV/0!</v>
      </c>
      <c r="R47" s="90" t="e">
        <f t="shared" si="116"/>
        <v>#DIV/0!</v>
      </c>
      <c r="S47" s="90" t="e">
        <f t="shared" si="116"/>
        <v>#DIV/0!</v>
      </c>
      <c r="T47" s="90" t="e">
        <f t="shared" si="116"/>
        <v>#DIV/0!</v>
      </c>
      <c r="U47" s="90" t="e">
        <f t="shared" si="116"/>
        <v>#DIV/0!</v>
      </c>
      <c r="V47" s="90" t="e">
        <f t="shared" si="116"/>
        <v>#DIV/0!</v>
      </c>
      <c r="W47" s="90" t="e">
        <f t="shared" si="116"/>
        <v>#DIV/0!</v>
      </c>
      <c r="X47" s="90" t="e">
        <f t="shared" si="116"/>
        <v>#DIV/0!</v>
      </c>
      <c r="Y47" s="90" t="e">
        <f t="shared" si="116"/>
        <v>#DIV/0!</v>
      </c>
      <c r="Z47" s="90" t="e">
        <f t="shared" si="116"/>
        <v>#DIV/0!</v>
      </c>
      <c r="AA47" s="90" t="e">
        <f t="shared" si="116"/>
        <v>#DIV/0!</v>
      </c>
      <c r="AB47" s="90" t="e">
        <f t="shared" si="116"/>
        <v>#DIV/0!</v>
      </c>
      <c r="AC47" s="90" t="e">
        <f t="shared" si="116"/>
        <v>#DIV/0!</v>
      </c>
      <c r="AD47" s="90" t="e">
        <f t="shared" si="116"/>
        <v>#DIV/0!</v>
      </c>
      <c r="AE47" s="90" t="e">
        <f t="shared" si="116"/>
        <v>#DIV/0!</v>
      </c>
      <c r="AF47" s="90" t="e">
        <f t="shared" si="116"/>
        <v>#DIV/0!</v>
      </c>
      <c r="AG47" s="90" t="e">
        <f t="shared" si="116"/>
        <v>#DIV/0!</v>
      </c>
      <c r="AH47" s="90" t="e">
        <f t="shared" si="116"/>
        <v>#DIV/0!</v>
      </c>
      <c r="AI47" s="90" t="e">
        <f t="shared" si="116"/>
        <v>#DIV/0!</v>
      </c>
      <c r="AJ47" s="90" t="e">
        <f t="shared" si="116"/>
        <v>#DIV/0!</v>
      </c>
      <c r="AK47" s="90" t="e">
        <f t="shared" si="116"/>
        <v>#DIV/0!</v>
      </c>
      <c r="AL47" s="90" t="e">
        <f t="shared" si="116"/>
        <v>#DIV/0!</v>
      </c>
      <c r="AM47" s="90" t="e">
        <f t="shared" si="116"/>
        <v>#DIV/0!</v>
      </c>
      <c r="AN47" s="90" t="e">
        <f t="shared" si="116"/>
        <v>#DIV/0!</v>
      </c>
      <c r="AO47" s="90" t="e">
        <f t="shared" si="116"/>
        <v>#DIV/0!</v>
      </c>
      <c r="AP47" s="90" t="e">
        <f t="shared" si="116"/>
        <v>#DIV/0!</v>
      </c>
      <c r="AQ47" s="90" t="e">
        <f t="shared" si="116"/>
        <v>#DIV/0!</v>
      </c>
      <c r="AR47" s="90" t="e">
        <f t="shared" si="116"/>
        <v>#DIV/0!</v>
      </c>
      <c r="AS47" s="90" t="e">
        <f t="shared" si="116"/>
        <v>#DIV/0!</v>
      </c>
      <c r="AT47" s="90" t="e">
        <f t="shared" si="116"/>
        <v>#DIV/0!</v>
      </c>
      <c r="AU47" s="90" t="e">
        <f t="shared" si="116"/>
        <v>#DIV/0!</v>
      </c>
      <c r="AV47" s="90" t="e">
        <f t="shared" si="116"/>
        <v>#DIV/0!</v>
      </c>
      <c r="AW47" s="90" t="e">
        <f t="shared" si="116"/>
        <v>#DIV/0!</v>
      </c>
      <c r="AX47" s="90" t="e">
        <f t="shared" si="116"/>
        <v>#DIV/0!</v>
      </c>
      <c r="AY47" s="90" t="e">
        <f t="shared" si="116"/>
        <v>#DIV/0!</v>
      </c>
      <c r="AZ47" s="90" t="e">
        <f t="shared" si="116"/>
        <v>#DIV/0!</v>
      </c>
      <c r="BA47" s="90" t="e">
        <f t="shared" si="116"/>
        <v>#DIV/0!</v>
      </c>
    </row>
    <row r="49" spans="2:53">
      <c r="C49" s="126" t="s">
        <v>831</v>
      </c>
      <c r="D49" s="90" t="e">
        <f>D46+D30</f>
        <v>#DIV/0!</v>
      </c>
      <c r="E49" s="90" t="e">
        <f t="shared" ref="E49:M49" si="117">E46+E30</f>
        <v>#DIV/0!</v>
      </c>
      <c r="F49" s="90" t="e">
        <f t="shared" si="117"/>
        <v>#DIV/0!</v>
      </c>
      <c r="G49" s="90" t="e">
        <f t="shared" si="117"/>
        <v>#DIV/0!</v>
      </c>
      <c r="H49" s="90" t="e">
        <f t="shared" si="117"/>
        <v>#DIV/0!</v>
      </c>
      <c r="I49" s="90" t="e">
        <f t="shared" si="117"/>
        <v>#DIV/0!</v>
      </c>
      <c r="J49" s="90" t="e">
        <f t="shared" si="117"/>
        <v>#DIV/0!</v>
      </c>
      <c r="K49" s="90" t="e">
        <f t="shared" si="117"/>
        <v>#DIV/0!</v>
      </c>
      <c r="L49" s="90" t="e">
        <f t="shared" si="117"/>
        <v>#DIV/0!</v>
      </c>
      <c r="M49" s="90" t="e">
        <f t="shared" si="117"/>
        <v>#DIV/0!</v>
      </c>
      <c r="N49" s="90" t="e">
        <f t="shared" ref="N49:BA49" si="118">N46+N30</f>
        <v>#DIV/0!</v>
      </c>
      <c r="O49" s="90" t="e">
        <f t="shared" si="118"/>
        <v>#DIV/0!</v>
      </c>
      <c r="P49" s="90" t="e">
        <f t="shared" si="118"/>
        <v>#DIV/0!</v>
      </c>
      <c r="Q49" s="90" t="e">
        <f t="shared" si="118"/>
        <v>#DIV/0!</v>
      </c>
      <c r="R49" s="90" t="e">
        <f t="shared" si="118"/>
        <v>#DIV/0!</v>
      </c>
      <c r="S49" s="90" t="e">
        <f t="shared" si="118"/>
        <v>#DIV/0!</v>
      </c>
      <c r="T49" s="90" t="e">
        <f t="shared" si="118"/>
        <v>#DIV/0!</v>
      </c>
      <c r="U49" s="90" t="e">
        <f t="shared" si="118"/>
        <v>#DIV/0!</v>
      </c>
      <c r="V49" s="90" t="e">
        <f t="shared" si="118"/>
        <v>#DIV/0!</v>
      </c>
      <c r="W49" s="90" t="e">
        <f t="shared" si="118"/>
        <v>#DIV/0!</v>
      </c>
      <c r="X49" s="90" t="e">
        <f t="shared" si="118"/>
        <v>#DIV/0!</v>
      </c>
      <c r="Y49" s="90" t="e">
        <f t="shared" si="118"/>
        <v>#DIV/0!</v>
      </c>
      <c r="Z49" s="90" t="e">
        <f t="shared" si="118"/>
        <v>#DIV/0!</v>
      </c>
      <c r="AA49" s="90" t="e">
        <f t="shared" si="118"/>
        <v>#DIV/0!</v>
      </c>
      <c r="AB49" s="90" t="e">
        <f t="shared" si="118"/>
        <v>#DIV/0!</v>
      </c>
      <c r="AC49" s="90" t="e">
        <f t="shared" si="118"/>
        <v>#DIV/0!</v>
      </c>
      <c r="AD49" s="90" t="e">
        <f t="shared" si="118"/>
        <v>#DIV/0!</v>
      </c>
      <c r="AE49" s="90" t="e">
        <f t="shared" si="118"/>
        <v>#DIV/0!</v>
      </c>
      <c r="AF49" s="90" t="e">
        <f t="shared" si="118"/>
        <v>#DIV/0!</v>
      </c>
      <c r="AG49" s="90" t="e">
        <f t="shared" si="118"/>
        <v>#DIV/0!</v>
      </c>
      <c r="AH49" s="90" t="e">
        <f t="shared" si="118"/>
        <v>#DIV/0!</v>
      </c>
      <c r="AI49" s="90" t="e">
        <f t="shared" si="118"/>
        <v>#DIV/0!</v>
      </c>
      <c r="AJ49" s="90" t="e">
        <f t="shared" si="118"/>
        <v>#DIV/0!</v>
      </c>
      <c r="AK49" s="90" t="e">
        <f t="shared" si="118"/>
        <v>#DIV/0!</v>
      </c>
      <c r="AL49" s="90" t="e">
        <f t="shared" si="118"/>
        <v>#DIV/0!</v>
      </c>
      <c r="AM49" s="90" t="e">
        <f t="shared" si="118"/>
        <v>#DIV/0!</v>
      </c>
      <c r="AN49" s="90" t="e">
        <f t="shared" si="118"/>
        <v>#DIV/0!</v>
      </c>
      <c r="AO49" s="90" t="e">
        <f t="shared" si="118"/>
        <v>#DIV/0!</v>
      </c>
      <c r="AP49" s="90" t="e">
        <f t="shared" si="118"/>
        <v>#DIV/0!</v>
      </c>
      <c r="AQ49" s="90" t="e">
        <f t="shared" si="118"/>
        <v>#DIV/0!</v>
      </c>
      <c r="AR49" s="90" t="e">
        <f t="shared" si="118"/>
        <v>#DIV/0!</v>
      </c>
      <c r="AS49" s="90" t="e">
        <f t="shared" si="118"/>
        <v>#DIV/0!</v>
      </c>
      <c r="AT49" s="90" t="e">
        <f t="shared" si="118"/>
        <v>#DIV/0!</v>
      </c>
      <c r="AU49" s="90" t="e">
        <f t="shared" si="118"/>
        <v>#DIV/0!</v>
      </c>
      <c r="AV49" s="90" t="e">
        <f t="shared" si="118"/>
        <v>#DIV/0!</v>
      </c>
      <c r="AW49" s="90" t="e">
        <f t="shared" si="118"/>
        <v>#DIV/0!</v>
      </c>
      <c r="AX49" s="90" t="e">
        <f t="shared" si="118"/>
        <v>#DIV/0!</v>
      </c>
      <c r="AY49" s="90" t="e">
        <f t="shared" si="118"/>
        <v>#DIV/0!</v>
      </c>
      <c r="AZ49" s="90" t="e">
        <f t="shared" si="118"/>
        <v>#DIV/0!</v>
      </c>
      <c r="BA49" s="90" t="e">
        <f t="shared" si="118"/>
        <v>#DIV/0!</v>
      </c>
    </row>
    <row r="50" spans="2:53">
      <c r="C50" s="126" t="s">
        <v>832</v>
      </c>
      <c r="D50" s="90" t="e">
        <f>D47+D31</f>
        <v>#DIV/0!</v>
      </c>
      <c r="E50" s="90" t="e">
        <f t="shared" ref="E50:M50" si="119">E47+E31</f>
        <v>#DIV/0!</v>
      </c>
      <c r="F50" s="90" t="e">
        <f t="shared" si="119"/>
        <v>#DIV/0!</v>
      </c>
      <c r="G50" s="90" t="e">
        <f t="shared" si="119"/>
        <v>#DIV/0!</v>
      </c>
      <c r="H50" s="90" t="e">
        <f t="shared" si="119"/>
        <v>#DIV/0!</v>
      </c>
      <c r="I50" s="90" t="e">
        <f t="shared" si="119"/>
        <v>#DIV/0!</v>
      </c>
      <c r="J50" s="90" t="e">
        <f t="shared" si="119"/>
        <v>#DIV/0!</v>
      </c>
      <c r="K50" s="90" t="e">
        <f t="shared" si="119"/>
        <v>#DIV/0!</v>
      </c>
      <c r="L50" s="90" t="e">
        <f t="shared" si="119"/>
        <v>#DIV/0!</v>
      </c>
      <c r="M50" s="90" t="e">
        <f t="shared" si="119"/>
        <v>#DIV/0!</v>
      </c>
      <c r="N50" s="90" t="e">
        <f t="shared" ref="N50:BA50" si="120">N47+N31</f>
        <v>#DIV/0!</v>
      </c>
      <c r="O50" s="90" t="e">
        <f t="shared" si="120"/>
        <v>#DIV/0!</v>
      </c>
      <c r="P50" s="90" t="e">
        <f t="shared" si="120"/>
        <v>#DIV/0!</v>
      </c>
      <c r="Q50" s="90" t="e">
        <f t="shared" si="120"/>
        <v>#DIV/0!</v>
      </c>
      <c r="R50" s="90" t="e">
        <f t="shared" si="120"/>
        <v>#DIV/0!</v>
      </c>
      <c r="S50" s="90" t="e">
        <f t="shared" si="120"/>
        <v>#DIV/0!</v>
      </c>
      <c r="T50" s="90" t="e">
        <f t="shared" si="120"/>
        <v>#DIV/0!</v>
      </c>
      <c r="U50" s="90" t="e">
        <f t="shared" si="120"/>
        <v>#DIV/0!</v>
      </c>
      <c r="V50" s="90" t="e">
        <f t="shared" si="120"/>
        <v>#DIV/0!</v>
      </c>
      <c r="W50" s="90" t="e">
        <f t="shared" si="120"/>
        <v>#DIV/0!</v>
      </c>
      <c r="X50" s="90" t="e">
        <f t="shared" si="120"/>
        <v>#DIV/0!</v>
      </c>
      <c r="Y50" s="90" t="e">
        <f t="shared" si="120"/>
        <v>#DIV/0!</v>
      </c>
      <c r="Z50" s="90" t="e">
        <f t="shared" si="120"/>
        <v>#DIV/0!</v>
      </c>
      <c r="AA50" s="90" t="e">
        <f t="shared" si="120"/>
        <v>#DIV/0!</v>
      </c>
      <c r="AB50" s="90" t="e">
        <f t="shared" si="120"/>
        <v>#DIV/0!</v>
      </c>
      <c r="AC50" s="90" t="e">
        <f t="shared" si="120"/>
        <v>#DIV/0!</v>
      </c>
      <c r="AD50" s="90" t="e">
        <f t="shared" si="120"/>
        <v>#DIV/0!</v>
      </c>
      <c r="AE50" s="90" t="e">
        <f t="shared" si="120"/>
        <v>#DIV/0!</v>
      </c>
      <c r="AF50" s="90" t="e">
        <f t="shared" si="120"/>
        <v>#DIV/0!</v>
      </c>
      <c r="AG50" s="90" t="e">
        <f t="shared" si="120"/>
        <v>#DIV/0!</v>
      </c>
      <c r="AH50" s="90" t="e">
        <f t="shared" si="120"/>
        <v>#DIV/0!</v>
      </c>
      <c r="AI50" s="90" t="e">
        <f t="shared" si="120"/>
        <v>#DIV/0!</v>
      </c>
      <c r="AJ50" s="90" t="e">
        <f t="shared" si="120"/>
        <v>#DIV/0!</v>
      </c>
      <c r="AK50" s="90" t="e">
        <f t="shared" si="120"/>
        <v>#DIV/0!</v>
      </c>
      <c r="AL50" s="90" t="e">
        <f t="shared" si="120"/>
        <v>#DIV/0!</v>
      </c>
      <c r="AM50" s="90" t="e">
        <f t="shared" si="120"/>
        <v>#DIV/0!</v>
      </c>
      <c r="AN50" s="90" t="e">
        <f t="shared" si="120"/>
        <v>#DIV/0!</v>
      </c>
      <c r="AO50" s="90" t="e">
        <f t="shared" si="120"/>
        <v>#DIV/0!</v>
      </c>
      <c r="AP50" s="90" t="e">
        <f t="shared" si="120"/>
        <v>#DIV/0!</v>
      </c>
      <c r="AQ50" s="90" t="e">
        <f t="shared" si="120"/>
        <v>#DIV/0!</v>
      </c>
      <c r="AR50" s="90" t="e">
        <f t="shared" si="120"/>
        <v>#DIV/0!</v>
      </c>
      <c r="AS50" s="90" t="e">
        <f t="shared" si="120"/>
        <v>#DIV/0!</v>
      </c>
      <c r="AT50" s="90" t="e">
        <f t="shared" si="120"/>
        <v>#DIV/0!</v>
      </c>
      <c r="AU50" s="90" t="e">
        <f t="shared" si="120"/>
        <v>#DIV/0!</v>
      </c>
      <c r="AV50" s="90" t="e">
        <f t="shared" si="120"/>
        <v>#DIV/0!</v>
      </c>
      <c r="AW50" s="90" t="e">
        <f t="shared" si="120"/>
        <v>#DIV/0!</v>
      </c>
      <c r="AX50" s="90" t="e">
        <f t="shared" si="120"/>
        <v>#DIV/0!</v>
      </c>
      <c r="AY50" s="90" t="e">
        <f t="shared" si="120"/>
        <v>#DIV/0!</v>
      </c>
      <c r="AZ50" s="90" t="e">
        <f t="shared" si="120"/>
        <v>#DIV/0!</v>
      </c>
      <c r="BA50" s="90" t="e">
        <f t="shared" si="120"/>
        <v>#DIV/0!</v>
      </c>
    </row>
    <row r="52" spans="2:53">
      <c r="C52" s="126" t="s">
        <v>834</v>
      </c>
      <c r="D52" s="129" t="e">
        <f>SUM(D49:BA49)</f>
        <v>#DIV/0!</v>
      </c>
      <c r="E52" s="105" t="s">
        <v>835</v>
      </c>
    </row>
    <row r="53" spans="2:53">
      <c r="C53" s="126" t="s">
        <v>833</v>
      </c>
      <c r="D53" s="129" t="e">
        <f>SUM(D50:BA50)</f>
        <v>#DIV/0!</v>
      </c>
      <c r="E53" s="240" t="s">
        <v>835</v>
      </c>
    </row>
    <row r="54" spans="2:53">
      <c r="C54" s="134"/>
    </row>
    <row r="55" spans="2:53">
      <c r="C55" s="134" t="s">
        <v>711</v>
      </c>
      <c r="D55" s="138">
        <v>1</v>
      </c>
      <c r="H55" s="194" t="s">
        <v>992</v>
      </c>
    </row>
    <row r="56" spans="2:53">
      <c r="C56" s="134"/>
    </row>
    <row r="57" spans="2:53">
      <c r="C57" s="134" t="s">
        <v>712</v>
      </c>
      <c r="D57" s="129" t="e">
        <f>D52*$D$55</f>
        <v>#DIV/0!</v>
      </c>
      <c r="E57" s="240" t="s">
        <v>835</v>
      </c>
    </row>
    <row r="58" spans="2:53">
      <c r="C58" s="134" t="s">
        <v>713</v>
      </c>
      <c r="D58" s="129" t="e">
        <f>D53*$D$55</f>
        <v>#DIV/0!</v>
      </c>
      <c r="E58" s="240" t="s">
        <v>835</v>
      </c>
    </row>
    <row r="59" spans="2:53">
      <c r="C59" s="140"/>
    </row>
    <row r="60" spans="2:53">
      <c r="B60" s="105" t="s">
        <v>710</v>
      </c>
      <c r="C60" s="134"/>
    </row>
    <row r="62" spans="2:53">
      <c r="B62" s="111" t="s">
        <v>1090</v>
      </c>
    </row>
    <row r="64" spans="2:53" ht="87.75" customHeight="1">
      <c r="D64" s="125" t="s">
        <v>1088</v>
      </c>
      <c r="E64" s="125" t="s">
        <v>836</v>
      </c>
    </row>
    <row r="65" spans="2:7">
      <c r="C65" s="126" t="s">
        <v>837</v>
      </c>
      <c r="D65" s="127" t="e">
        <f>IF(D57&lt;=1000,"1 Gbps",IF(D57&lt;=2000,"1 Gbps",IF(D57&gt;2000,"10 Gbps","")))</f>
        <v>#DIV/0!</v>
      </c>
      <c r="E65" s="127" t="e">
        <f>IF(AND(D65="1 Gbps",D57&lt;=1000),1,IF(AND(D65="1 Gbps",D57&gt;1000,D57&lt;=2000),2,IF(D65="10 Gbps",ROUNDUP(D57/10000,0),"")))</f>
        <v>#DIV/0!</v>
      </c>
    </row>
    <row r="66" spans="2:7">
      <c r="C66" s="126" t="s">
        <v>838</v>
      </c>
      <c r="D66" s="127" t="e">
        <f>IF(D58&lt;=1000,"1 Gbps",IF(D58&lt;=2000,"1 Gbps",IF(D58&gt;2000,"10 Gbps","")))</f>
        <v>#DIV/0!</v>
      </c>
      <c r="E66" s="127" t="e">
        <f>IF(AND(D66="1 Gbps",D58&lt;=1000),1,IF(AND(D66="1 Gbps",D58&gt;1000,D58&lt;=2000),2,IF(D66="10 Gbps",ROUNDUP(D58/10000,0),"")))</f>
        <v>#DIV/0!</v>
      </c>
    </row>
    <row r="67" spans="2:7">
      <c r="C67" s="140"/>
    </row>
    <row r="68" spans="2:7">
      <c r="C68" s="265" t="s">
        <v>1091</v>
      </c>
      <c r="E68" s="129" t="e">
        <f>D57/E65</f>
        <v>#DIV/0!</v>
      </c>
      <c r="F68" s="145"/>
    </row>
    <row r="69" spans="2:7">
      <c r="C69" s="134"/>
    </row>
    <row r="70" spans="2:7">
      <c r="C70" s="105" t="s">
        <v>714</v>
      </c>
      <c r="D70" s="138">
        <v>2</v>
      </c>
    </row>
    <row r="71" spans="2:7">
      <c r="C71" s="134"/>
    </row>
    <row r="72" spans="2:7" ht="60">
      <c r="C72" s="134"/>
      <c r="D72" s="125" t="s">
        <v>1088</v>
      </c>
      <c r="E72" s="125" t="s">
        <v>839</v>
      </c>
    </row>
    <row r="73" spans="2:7">
      <c r="C73" s="134" t="s">
        <v>993</v>
      </c>
      <c r="D73" s="127" t="e">
        <f>D65</f>
        <v>#DIV/0!</v>
      </c>
      <c r="E73" s="127" t="e">
        <f>E65*D11*$D$70</f>
        <v>#DIV/0!</v>
      </c>
    </row>
    <row r="74" spans="2:7">
      <c r="C74" s="134" t="s">
        <v>994</v>
      </c>
      <c r="D74" s="127" t="e">
        <f>D66</f>
        <v>#DIV/0!</v>
      </c>
      <c r="E74" s="127" t="e">
        <f>E66*D12*$D$70</f>
        <v>#DIV/0!</v>
      </c>
    </row>
    <row r="77" spans="2:7">
      <c r="B77" s="161" t="s">
        <v>995</v>
      </c>
      <c r="D77" s="161"/>
    </row>
    <row r="78" spans="2:7" ht="60">
      <c r="B78" s="161"/>
      <c r="D78" s="125" t="s">
        <v>1088</v>
      </c>
      <c r="E78" s="125" t="s">
        <v>839</v>
      </c>
    </row>
    <row r="79" spans="2:7">
      <c r="C79" s="134" t="s">
        <v>996</v>
      </c>
      <c r="D79" s="127" t="e">
        <f t="shared" ref="D79:D80" si="121">D73</f>
        <v>#DIV/0!</v>
      </c>
      <c r="E79" s="127" t="e">
        <f>$E$73-$D$12*D70</f>
        <v>#DIV/0!</v>
      </c>
    </row>
    <row r="80" spans="2:7">
      <c r="C80" s="134" t="s">
        <v>997</v>
      </c>
      <c r="D80" s="169" t="e">
        <f t="shared" si="121"/>
        <v>#DIV/0!</v>
      </c>
      <c r="E80" s="169"/>
      <c r="F80" s="161"/>
      <c r="G80" s="161"/>
    </row>
    <row r="82" spans="2:9">
      <c r="B82" s="106" t="s">
        <v>840</v>
      </c>
      <c r="C82" s="134"/>
    </row>
    <row r="83" spans="2:9" ht="60">
      <c r="B83" s="105" t="s">
        <v>841</v>
      </c>
      <c r="C83" s="134"/>
      <c r="D83" s="125" t="s">
        <v>1088</v>
      </c>
      <c r="E83" s="125" t="s">
        <v>839</v>
      </c>
    </row>
    <row r="84" spans="2:9">
      <c r="C84" s="134" t="s">
        <v>842</v>
      </c>
      <c r="D84" s="127" t="e">
        <f>$D$65</f>
        <v>#DIV/0!</v>
      </c>
      <c r="E84" s="129" t="e">
        <f>$E$73</f>
        <v>#DIV/0!</v>
      </c>
      <c r="H84" s="24"/>
    </row>
    <row r="85" spans="2:9">
      <c r="C85" s="136" t="s">
        <v>843</v>
      </c>
      <c r="D85" s="127" t="e">
        <f>$D$66</f>
        <v>#DIV/0!</v>
      </c>
      <c r="E85" s="129" t="e">
        <f>$E$74</f>
        <v>#DIV/0!</v>
      </c>
      <c r="H85" s="24"/>
    </row>
    <row r="86" spans="2:9">
      <c r="C86" s="136"/>
      <c r="H86" s="24"/>
    </row>
    <row r="87" spans="2:9">
      <c r="C87" s="265" t="s">
        <v>1092</v>
      </c>
      <c r="D87" s="136"/>
      <c r="E87" s="139">
        <f>D12</f>
        <v>0</v>
      </c>
      <c r="H87" s="24"/>
      <c r="I87" s="23" t="s">
        <v>1119</v>
      </c>
    </row>
    <row r="88" spans="2:9">
      <c r="C88" s="136"/>
      <c r="H88" s="24"/>
    </row>
    <row r="89" spans="2:9" ht="60">
      <c r="B89" s="105" t="s">
        <v>998</v>
      </c>
      <c r="C89" s="136"/>
      <c r="D89" s="125" t="s">
        <v>1088</v>
      </c>
      <c r="E89" s="125" t="s">
        <v>839</v>
      </c>
      <c r="H89" s="24"/>
    </row>
    <row r="90" spans="2:9">
      <c r="C90" s="136" t="s">
        <v>844</v>
      </c>
      <c r="D90" s="127" t="e">
        <f>D65</f>
        <v>#DIV/0!</v>
      </c>
      <c r="E90" s="129" t="e">
        <f>$E$73</f>
        <v>#DIV/0!</v>
      </c>
    </row>
    <row r="91" spans="2:9">
      <c r="C91" s="136" t="s">
        <v>845</v>
      </c>
      <c r="D91" s="127" t="e">
        <f>$D$66</f>
        <v>#DIV/0!</v>
      </c>
      <c r="E91" s="129" t="e">
        <f>$E$74</f>
        <v>#DIV/0!</v>
      </c>
    </row>
    <row r="92" spans="2:9">
      <c r="C92" s="136"/>
    </row>
    <row r="93" spans="2:9">
      <c r="C93" s="134"/>
    </row>
    <row r="94" spans="2:9">
      <c r="B94" s="155" t="s">
        <v>846</v>
      </c>
    </row>
    <row r="95" spans="2:9" s="155" customFormat="1"/>
    <row r="96" spans="2:9" s="155" customFormat="1">
      <c r="C96" s="40" t="s">
        <v>999</v>
      </c>
      <c r="E96" s="168">
        <f>D12</f>
        <v>0</v>
      </c>
      <c r="F96" s="161"/>
    </row>
    <row r="97" spans="2:13">
      <c r="F97" s="161"/>
      <c r="G97" s="161"/>
    </row>
    <row r="98" spans="2:13">
      <c r="B98" s="105" t="s">
        <v>847</v>
      </c>
      <c r="F98" s="161"/>
      <c r="G98" s="161"/>
    </row>
    <row r="100" spans="2:13">
      <c r="C100" s="105" t="s">
        <v>848</v>
      </c>
      <c r="E100" s="139" t="e">
        <f>E79</f>
        <v>#DIV/0!</v>
      </c>
    </row>
    <row r="104" spans="2:13">
      <c r="B104" s="105" t="s">
        <v>1093</v>
      </c>
      <c r="G104" s="161"/>
    </row>
    <row r="105" spans="2:13" ht="90">
      <c r="C105" s="105" t="s">
        <v>849</v>
      </c>
      <c r="E105" s="268" t="s">
        <v>1094</v>
      </c>
      <c r="F105" s="268" t="s">
        <v>1095</v>
      </c>
      <c r="G105" s="161"/>
      <c r="H105" s="40"/>
      <c r="I105" s="40"/>
      <c r="J105" s="40"/>
      <c r="K105" s="40"/>
      <c r="L105" s="40"/>
      <c r="M105" s="40"/>
    </row>
    <row r="106" spans="2:13">
      <c r="B106" s="105">
        <v>1</v>
      </c>
      <c r="C106" s="131">
        <v>10000</v>
      </c>
      <c r="D106" s="105" t="s">
        <v>835</v>
      </c>
      <c r="E106" s="141" t="e">
        <f>IF(AND($E$68&lt;=C106,$E$68&gt;C107),1,0)*$E$65</f>
        <v>#DIV/0!</v>
      </c>
      <c r="F106" s="141" t="s">
        <v>718</v>
      </c>
      <c r="G106" s="142"/>
      <c r="H106" s="142"/>
      <c r="I106" s="142"/>
      <c r="J106" s="142"/>
      <c r="K106" s="40"/>
      <c r="L106" s="40"/>
      <c r="M106" s="142"/>
    </row>
    <row r="107" spans="2:13">
      <c r="B107" s="105">
        <v>2</v>
      </c>
      <c r="C107" s="131">
        <v>9000</v>
      </c>
      <c r="D107" s="240" t="s">
        <v>835</v>
      </c>
      <c r="E107" s="141" t="e">
        <f t="shared" ref="E107:E124" si="122">IF(AND($E$68&lt;=C107,$E$68&gt;C108),1,0)*$E$65</f>
        <v>#DIV/0!</v>
      </c>
      <c r="F107" s="141" t="s">
        <v>718</v>
      </c>
      <c r="G107" s="142"/>
      <c r="H107" s="142"/>
      <c r="I107" s="142"/>
      <c r="J107" s="142"/>
      <c r="K107" s="40"/>
      <c r="L107" s="40"/>
      <c r="M107" s="142"/>
    </row>
    <row r="108" spans="2:13">
      <c r="B108" s="105">
        <v>3</v>
      </c>
      <c r="C108" s="131">
        <v>8000</v>
      </c>
      <c r="D108" s="240" t="s">
        <v>835</v>
      </c>
      <c r="E108" s="141" t="e">
        <f t="shared" si="122"/>
        <v>#DIV/0!</v>
      </c>
      <c r="F108" s="141" t="s">
        <v>718</v>
      </c>
      <c r="G108" s="142"/>
      <c r="H108" s="142"/>
      <c r="I108" s="142"/>
      <c r="J108" s="142"/>
      <c r="K108" s="40"/>
      <c r="L108" s="40"/>
      <c r="M108" s="142"/>
    </row>
    <row r="109" spans="2:13">
      <c r="B109" s="105">
        <v>4</v>
      </c>
      <c r="C109" s="131">
        <v>7000</v>
      </c>
      <c r="D109" s="240" t="s">
        <v>835</v>
      </c>
      <c r="E109" s="141" t="e">
        <f t="shared" si="122"/>
        <v>#DIV/0!</v>
      </c>
      <c r="F109" s="141" t="s">
        <v>718</v>
      </c>
      <c r="G109" s="142"/>
      <c r="H109" s="142"/>
      <c r="I109" s="142"/>
      <c r="J109" s="142"/>
      <c r="K109" s="40"/>
      <c r="L109" s="40"/>
      <c r="M109" s="142"/>
    </row>
    <row r="110" spans="2:13">
      <c r="B110" s="105">
        <v>5</v>
      </c>
      <c r="C110" s="131">
        <v>6000</v>
      </c>
      <c r="D110" s="240" t="s">
        <v>835</v>
      </c>
      <c r="E110" s="141" t="e">
        <f t="shared" si="122"/>
        <v>#DIV/0!</v>
      </c>
      <c r="F110" s="141" t="s">
        <v>718</v>
      </c>
      <c r="G110" s="142"/>
      <c r="H110" s="142"/>
      <c r="I110" s="142"/>
      <c r="J110" s="142"/>
      <c r="K110" s="40"/>
      <c r="L110" s="40"/>
      <c r="M110" s="142"/>
    </row>
    <row r="111" spans="2:13">
      <c r="B111" s="105">
        <v>6</v>
      </c>
      <c r="C111" s="131">
        <v>5000</v>
      </c>
      <c r="D111" s="240" t="s">
        <v>835</v>
      </c>
      <c r="E111" s="141" t="e">
        <f t="shared" si="122"/>
        <v>#DIV/0!</v>
      </c>
      <c r="F111" s="141" t="s">
        <v>718</v>
      </c>
      <c r="G111" s="142"/>
      <c r="H111" s="142"/>
      <c r="I111" s="142"/>
      <c r="J111" s="142"/>
      <c r="K111" s="40"/>
      <c r="L111" s="40"/>
      <c r="M111" s="142"/>
    </row>
    <row r="112" spans="2:13">
      <c r="B112" s="105">
        <v>7</v>
      </c>
      <c r="C112" s="131">
        <v>4000</v>
      </c>
      <c r="D112" s="240" t="s">
        <v>835</v>
      </c>
      <c r="E112" s="141" t="e">
        <f t="shared" si="122"/>
        <v>#DIV/0!</v>
      </c>
      <c r="F112" s="141" t="s">
        <v>718</v>
      </c>
      <c r="G112" s="142"/>
      <c r="H112" s="142"/>
      <c r="I112" s="142"/>
      <c r="J112" s="142"/>
      <c r="K112" s="40"/>
      <c r="L112" s="40"/>
      <c r="M112" s="142"/>
    </row>
    <row r="113" spans="2:13">
      <c r="B113" s="105">
        <v>8</v>
      </c>
      <c r="C113" s="131">
        <v>3000</v>
      </c>
      <c r="D113" s="240" t="s">
        <v>835</v>
      </c>
      <c r="E113" s="141" t="e">
        <f t="shared" si="122"/>
        <v>#DIV/0!</v>
      </c>
      <c r="F113" s="141" t="s">
        <v>718</v>
      </c>
      <c r="G113" s="142"/>
      <c r="H113" s="142"/>
      <c r="I113" s="142"/>
      <c r="J113" s="142"/>
      <c r="K113" s="40"/>
      <c r="L113" s="40"/>
      <c r="M113" s="142"/>
    </row>
    <row r="114" spans="2:13">
      <c r="B114" s="105">
        <v>9</v>
      </c>
      <c r="C114" s="131">
        <v>2000</v>
      </c>
      <c r="D114" s="240" t="s">
        <v>835</v>
      </c>
      <c r="E114" s="141" t="e">
        <f t="shared" si="122"/>
        <v>#DIV/0!</v>
      </c>
      <c r="F114" s="141" t="s">
        <v>718</v>
      </c>
      <c r="G114" s="142"/>
      <c r="H114" s="142"/>
      <c r="I114" s="142"/>
      <c r="J114" s="142"/>
      <c r="K114" s="40"/>
      <c r="L114" s="40"/>
      <c r="M114" s="142"/>
    </row>
    <row r="115" spans="2:13">
      <c r="B115" s="105">
        <v>10</v>
      </c>
      <c r="C115" s="131">
        <v>1000</v>
      </c>
      <c r="D115" s="240" t="s">
        <v>835</v>
      </c>
      <c r="E115" s="141" t="e">
        <f t="shared" si="122"/>
        <v>#DIV/0!</v>
      </c>
      <c r="F115" s="141" t="s">
        <v>718</v>
      </c>
      <c r="G115" s="142"/>
      <c r="H115" s="142"/>
      <c r="I115" s="142"/>
      <c r="J115" s="142"/>
      <c r="K115" s="40"/>
      <c r="L115" s="40"/>
      <c r="M115" s="142"/>
    </row>
    <row r="116" spans="2:13">
      <c r="B116" s="105">
        <v>11</v>
      </c>
      <c r="C116" s="131">
        <v>900</v>
      </c>
      <c r="D116" s="240" t="s">
        <v>835</v>
      </c>
      <c r="E116" s="141" t="e">
        <f t="shared" si="122"/>
        <v>#DIV/0!</v>
      </c>
      <c r="F116" s="141" t="s">
        <v>718</v>
      </c>
      <c r="G116" s="142"/>
      <c r="H116" s="142"/>
      <c r="I116" s="142"/>
      <c r="J116" s="142"/>
      <c r="K116" s="40"/>
      <c r="L116" s="40"/>
      <c r="M116" s="142"/>
    </row>
    <row r="117" spans="2:13">
      <c r="B117" s="105">
        <v>12</v>
      </c>
      <c r="C117" s="131">
        <v>800</v>
      </c>
      <c r="D117" s="240" t="s">
        <v>835</v>
      </c>
      <c r="E117" s="141" t="e">
        <f t="shared" si="122"/>
        <v>#DIV/0!</v>
      </c>
      <c r="F117" s="141" t="s">
        <v>718</v>
      </c>
      <c r="G117" s="142"/>
      <c r="H117" s="142"/>
      <c r="I117" s="142"/>
      <c r="J117" s="142"/>
      <c r="K117" s="40"/>
      <c r="L117" s="40"/>
      <c r="M117" s="142"/>
    </row>
    <row r="118" spans="2:13">
      <c r="B118" s="105">
        <v>13</v>
      </c>
      <c r="C118" s="131">
        <v>700</v>
      </c>
      <c r="D118" s="240" t="s">
        <v>835</v>
      </c>
      <c r="E118" s="141" t="e">
        <f t="shared" si="122"/>
        <v>#DIV/0!</v>
      </c>
      <c r="F118" s="141" t="s">
        <v>718</v>
      </c>
      <c r="G118" s="142"/>
      <c r="H118" s="142"/>
      <c r="I118" s="142"/>
      <c r="J118" s="142"/>
      <c r="K118" s="40"/>
      <c r="L118" s="40"/>
      <c r="M118" s="142"/>
    </row>
    <row r="119" spans="2:13">
      <c r="B119" s="105">
        <v>14</v>
      </c>
      <c r="C119" s="131">
        <v>600</v>
      </c>
      <c r="D119" s="240" t="s">
        <v>835</v>
      </c>
      <c r="E119" s="141" t="e">
        <f t="shared" si="122"/>
        <v>#DIV/0!</v>
      </c>
      <c r="F119" s="141" t="s">
        <v>718</v>
      </c>
      <c r="G119" s="142"/>
      <c r="H119" s="142"/>
      <c r="I119" s="142"/>
      <c r="J119" s="142"/>
      <c r="K119" s="40"/>
      <c r="L119" s="40"/>
      <c r="M119" s="142"/>
    </row>
    <row r="120" spans="2:13">
      <c r="B120" s="105">
        <v>15</v>
      </c>
      <c r="C120" s="131">
        <v>500</v>
      </c>
      <c r="D120" s="240" t="s">
        <v>835</v>
      </c>
      <c r="E120" s="141" t="e">
        <f t="shared" si="122"/>
        <v>#DIV/0!</v>
      </c>
      <c r="F120" s="141" t="s">
        <v>718</v>
      </c>
      <c r="G120" s="142"/>
      <c r="H120" s="142"/>
      <c r="I120" s="142"/>
      <c r="J120" s="142"/>
      <c r="K120" s="40"/>
      <c r="L120" s="40"/>
      <c r="M120" s="142"/>
    </row>
    <row r="121" spans="2:13">
      <c r="B121" s="105">
        <v>16</v>
      </c>
      <c r="C121" s="131">
        <v>400</v>
      </c>
      <c r="D121" s="240" t="s">
        <v>835</v>
      </c>
      <c r="E121" s="141" t="e">
        <f t="shared" si="122"/>
        <v>#DIV/0!</v>
      </c>
      <c r="F121" s="141" t="s">
        <v>718</v>
      </c>
      <c r="G121" s="142"/>
      <c r="H121" s="142"/>
      <c r="I121" s="142"/>
      <c r="J121" s="142"/>
      <c r="K121" s="40"/>
      <c r="L121" s="40"/>
      <c r="M121" s="142"/>
    </row>
    <row r="122" spans="2:13">
      <c r="B122" s="105">
        <v>17</v>
      </c>
      <c r="C122" s="131">
        <v>300</v>
      </c>
      <c r="D122" s="240" t="s">
        <v>835</v>
      </c>
      <c r="E122" s="141" t="e">
        <f t="shared" si="122"/>
        <v>#DIV/0!</v>
      </c>
      <c r="F122" s="141" t="s">
        <v>718</v>
      </c>
      <c r="G122" s="142"/>
      <c r="H122" s="142"/>
      <c r="I122" s="142"/>
      <c r="J122" s="142"/>
      <c r="K122" s="40"/>
      <c r="L122" s="40"/>
      <c r="M122" s="142"/>
    </row>
    <row r="123" spans="2:13">
      <c r="B123" s="105">
        <v>18</v>
      </c>
      <c r="C123" s="131">
        <v>200</v>
      </c>
      <c r="D123" s="240" t="s">
        <v>835</v>
      </c>
      <c r="E123" s="141" t="e">
        <f t="shared" si="122"/>
        <v>#DIV/0!</v>
      </c>
      <c r="F123" s="141" t="s">
        <v>718</v>
      </c>
      <c r="G123" s="142"/>
      <c r="H123" s="142"/>
      <c r="I123" s="142"/>
      <c r="J123" s="142"/>
      <c r="K123" s="40"/>
      <c r="L123" s="40"/>
      <c r="M123" s="142"/>
    </row>
    <row r="124" spans="2:13">
      <c r="B124" s="105">
        <v>19</v>
      </c>
      <c r="C124" s="131">
        <v>100</v>
      </c>
      <c r="D124" s="240" t="s">
        <v>835</v>
      </c>
      <c r="E124" s="141" t="e">
        <f t="shared" si="122"/>
        <v>#DIV/0!</v>
      </c>
      <c r="F124" s="141" t="s">
        <v>718</v>
      </c>
      <c r="G124" s="142"/>
      <c r="H124" s="142"/>
      <c r="I124" s="142"/>
      <c r="J124" s="142"/>
      <c r="K124" s="40"/>
      <c r="L124" s="40"/>
      <c r="M124" s="142"/>
    </row>
    <row r="127" spans="2:13">
      <c r="C127" s="105" t="s">
        <v>714</v>
      </c>
    </row>
    <row r="129" spans="2:6">
      <c r="B129" s="105" t="s">
        <v>1096</v>
      </c>
    </row>
    <row r="130" spans="2:6" ht="75">
      <c r="C130" s="240" t="s">
        <v>849</v>
      </c>
      <c r="E130" s="268" t="s">
        <v>850</v>
      </c>
      <c r="F130" s="268" t="s">
        <v>851</v>
      </c>
    </row>
    <row r="131" spans="2:6">
      <c r="B131" s="105">
        <v>1</v>
      </c>
      <c r="C131" s="131">
        <v>10000</v>
      </c>
      <c r="D131" s="240" t="s">
        <v>835</v>
      </c>
      <c r="E131" s="127" t="e">
        <f>E106*$D$70</f>
        <v>#DIV/0!</v>
      </c>
      <c r="F131" s="263" t="s">
        <v>718</v>
      </c>
    </row>
    <row r="132" spans="2:6">
      <c r="B132" s="105">
        <v>2</v>
      </c>
      <c r="C132" s="131">
        <v>9000</v>
      </c>
      <c r="D132" s="240" t="s">
        <v>835</v>
      </c>
      <c r="E132" s="127" t="e">
        <f t="shared" ref="E132:E149" si="123">E107*$D$70</f>
        <v>#DIV/0!</v>
      </c>
      <c r="F132" s="263" t="s">
        <v>718</v>
      </c>
    </row>
    <row r="133" spans="2:6">
      <c r="B133" s="105">
        <v>3</v>
      </c>
      <c r="C133" s="131">
        <v>8000</v>
      </c>
      <c r="D133" s="240" t="s">
        <v>835</v>
      </c>
      <c r="E133" s="127" t="e">
        <f t="shared" si="123"/>
        <v>#DIV/0!</v>
      </c>
      <c r="F133" s="263" t="s">
        <v>718</v>
      </c>
    </row>
    <row r="134" spans="2:6">
      <c r="B134" s="105">
        <v>4</v>
      </c>
      <c r="C134" s="131">
        <v>7000</v>
      </c>
      <c r="D134" s="240" t="s">
        <v>835</v>
      </c>
      <c r="E134" s="127" t="e">
        <f t="shared" si="123"/>
        <v>#DIV/0!</v>
      </c>
      <c r="F134" s="263" t="s">
        <v>718</v>
      </c>
    </row>
    <row r="135" spans="2:6">
      <c r="B135" s="105">
        <v>5</v>
      </c>
      <c r="C135" s="131">
        <v>6000</v>
      </c>
      <c r="D135" s="240" t="s">
        <v>835</v>
      </c>
      <c r="E135" s="127" t="e">
        <f t="shared" si="123"/>
        <v>#DIV/0!</v>
      </c>
      <c r="F135" s="263" t="s">
        <v>718</v>
      </c>
    </row>
    <row r="136" spans="2:6">
      <c r="B136" s="105">
        <v>6</v>
      </c>
      <c r="C136" s="131">
        <v>5000</v>
      </c>
      <c r="D136" s="240" t="s">
        <v>835</v>
      </c>
      <c r="E136" s="127" t="e">
        <f t="shared" si="123"/>
        <v>#DIV/0!</v>
      </c>
      <c r="F136" s="263" t="s">
        <v>718</v>
      </c>
    </row>
    <row r="137" spans="2:6">
      <c r="B137" s="105">
        <v>7</v>
      </c>
      <c r="C137" s="131">
        <v>4000</v>
      </c>
      <c r="D137" s="240" t="s">
        <v>835</v>
      </c>
      <c r="E137" s="127" t="e">
        <f t="shared" si="123"/>
        <v>#DIV/0!</v>
      </c>
      <c r="F137" s="263" t="s">
        <v>718</v>
      </c>
    </row>
    <row r="138" spans="2:6">
      <c r="B138" s="105">
        <v>8</v>
      </c>
      <c r="C138" s="131">
        <v>3000</v>
      </c>
      <c r="D138" s="240" t="s">
        <v>835</v>
      </c>
      <c r="E138" s="127" t="e">
        <f t="shared" si="123"/>
        <v>#DIV/0!</v>
      </c>
      <c r="F138" s="263" t="s">
        <v>718</v>
      </c>
    </row>
    <row r="139" spans="2:6">
      <c r="B139" s="105">
        <v>9</v>
      </c>
      <c r="C139" s="131">
        <v>2000</v>
      </c>
      <c r="D139" s="240" t="s">
        <v>835</v>
      </c>
      <c r="E139" s="127" t="e">
        <f t="shared" si="123"/>
        <v>#DIV/0!</v>
      </c>
      <c r="F139" s="263" t="s">
        <v>718</v>
      </c>
    </row>
    <row r="140" spans="2:6">
      <c r="B140" s="105">
        <v>10</v>
      </c>
      <c r="C140" s="131">
        <v>1000</v>
      </c>
      <c r="D140" s="240" t="s">
        <v>835</v>
      </c>
      <c r="E140" s="127" t="e">
        <f t="shared" si="123"/>
        <v>#DIV/0!</v>
      </c>
      <c r="F140" s="263" t="s">
        <v>718</v>
      </c>
    </row>
    <row r="141" spans="2:6">
      <c r="B141" s="105">
        <v>11</v>
      </c>
      <c r="C141" s="131">
        <v>900</v>
      </c>
      <c r="D141" s="240" t="s">
        <v>835</v>
      </c>
      <c r="E141" s="127" t="e">
        <f t="shared" si="123"/>
        <v>#DIV/0!</v>
      </c>
      <c r="F141" s="263" t="s">
        <v>718</v>
      </c>
    </row>
    <row r="142" spans="2:6">
      <c r="B142" s="105">
        <v>12</v>
      </c>
      <c r="C142" s="131">
        <v>800</v>
      </c>
      <c r="D142" s="240" t="s">
        <v>835</v>
      </c>
      <c r="E142" s="127" t="e">
        <f t="shared" si="123"/>
        <v>#DIV/0!</v>
      </c>
      <c r="F142" s="263" t="s">
        <v>718</v>
      </c>
    </row>
    <row r="143" spans="2:6">
      <c r="B143" s="105">
        <v>13</v>
      </c>
      <c r="C143" s="131">
        <v>700</v>
      </c>
      <c r="D143" s="240" t="s">
        <v>835</v>
      </c>
      <c r="E143" s="127" t="e">
        <f t="shared" si="123"/>
        <v>#DIV/0!</v>
      </c>
      <c r="F143" s="263" t="s">
        <v>718</v>
      </c>
    </row>
    <row r="144" spans="2:6">
      <c r="B144" s="105">
        <v>14</v>
      </c>
      <c r="C144" s="131">
        <v>600</v>
      </c>
      <c r="D144" s="240" t="s">
        <v>835</v>
      </c>
      <c r="E144" s="127" t="e">
        <f t="shared" si="123"/>
        <v>#DIV/0!</v>
      </c>
      <c r="F144" s="263" t="s">
        <v>718</v>
      </c>
    </row>
    <row r="145" spans="2:6">
      <c r="B145" s="105">
        <v>15</v>
      </c>
      <c r="C145" s="131">
        <v>500</v>
      </c>
      <c r="D145" s="240" t="s">
        <v>835</v>
      </c>
      <c r="E145" s="127" t="e">
        <f t="shared" si="123"/>
        <v>#DIV/0!</v>
      </c>
      <c r="F145" s="263" t="s">
        <v>718</v>
      </c>
    </row>
    <row r="146" spans="2:6">
      <c r="B146" s="105">
        <v>16</v>
      </c>
      <c r="C146" s="131">
        <v>400</v>
      </c>
      <c r="D146" s="240" t="s">
        <v>835</v>
      </c>
      <c r="E146" s="127" t="e">
        <f t="shared" si="123"/>
        <v>#DIV/0!</v>
      </c>
      <c r="F146" s="263" t="s">
        <v>718</v>
      </c>
    </row>
    <row r="147" spans="2:6">
      <c r="B147" s="105">
        <v>17</v>
      </c>
      <c r="C147" s="131">
        <v>300</v>
      </c>
      <c r="D147" s="240" t="s">
        <v>835</v>
      </c>
      <c r="E147" s="127" t="e">
        <f t="shared" si="123"/>
        <v>#DIV/0!</v>
      </c>
      <c r="F147" s="263" t="s">
        <v>718</v>
      </c>
    </row>
    <row r="148" spans="2:6">
      <c r="B148" s="105">
        <v>18</v>
      </c>
      <c r="C148" s="131">
        <v>200</v>
      </c>
      <c r="D148" s="240" t="s">
        <v>835</v>
      </c>
      <c r="E148" s="127" t="e">
        <f t="shared" si="123"/>
        <v>#DIV/0!</v>
      </c>
      <c r="F148" s="263" t="s">
        <v>718</v>
      </c>
    </row>
    <row r="149" spans="2:6">
      <c r="B149" s="105">
        <v>19</v>
      </c>
      <c r="C149" s="131">
        <v>100</v>
      </c>
      <c r="D149" s="240" t="s">
        <v>835</v>
      </c>
      <c r="E149" s="127" t="e">
        <f t="shared" si="123"/>
        <v>#DIV/0!</v>
      </c>
      <c r="F149" s="263" t="s">
        <v>718</v>
      </c>
    </row>
    <row r="151" spans="2:6">
      <c r="C151" s="105" t="s">
        <v>852</v>
      </c>
      <c r="E151" s="127" t="e">
        <f>SUM($E$131:$E$149)*$D$11-$D$12*$D$70</f>
        <v>#DIV/0!</v>
      </c>
    </row>
    <row r="154" spans="2:6">
      <c r="B154" s="105" t="s">
        <v>1097</v>
      </c>
    </row>
    <row r="155" spans="2:6">
      <c r="C155" s="155"/>
      <c r="D155" s="155"/>
      <c r="E155" s="161"/>
    </row>
    <row r="156" spans="2:6">
      <c r="C156" s="155" t="s">
        <v>1098</v>
      </c>
      <c r="D156" s="141" t="e">
        <f>(SUM($D$22:$BA$22)+SUM($D$37:$BA$37))/$D$12</f>
        <v>#DIV/0!</v>
      </c>
      <c r="E156" s="155"/>
    </row>
    <row r="157" spans="2:6">
      <c r="C157" s="155" t="s">
        <v>1099</v>
      </c>
      <c r="D157" s="141" t="e">
        <f>D156/1000</f>
        <v>#DIV/0!</v>
      </c>
      <c r="E157" s="155"/>
    </row>
    <row r="158" spans="2:6">
      <c r="C158" s="105" t="s">
        <v>1000</v>
      </c>
      <c r="D158" s="160">
        <v>100</v>
      </c>
      <c r="E158" s="138" t="s">
        <v>582</v>
      </c>
    </row>
    <row r="159" spans="2:6">
      <c r="C159" s="155" t="s">
        <v>853</v>
      </c>
      <c r="D159" s="141" t="e">
        <f>ROUNDUP(D157/D158,0)</f>
        <v>#DIV/0!</v>
      </c>
      <c r="E159" s="155"/>
    </row>
    <row r="160" spans="2:6">
      <c r="C160" s="105" t="s">
        <v>714</v>
      </c>
      <c r="D160" s="141">
        <f>$D$70</f>
        <v>2</v>
      </c>
    </row>
    <row r="161" spans="3:4">
      <c r="C161" s="38" t="s">
        <v>854</v>
      </c>
      <c r="D161" s="127" t="e">
        <f>D159*D160</f>
        <v>#DIV/0!</v>
      </c>
    </row>
  </sheetData>
  <sheetProtection algorithmName="SHA-512" hashValue="tJ9aT1S8ZmxXx06m3g/xnRhNQVIKJjMyh0RJBa9GEmrFf1Gs0+08TAKCWMoYzcfAdmDT/g4R/KudtxxHxu3LUw==" saltValue="h08dhkv++fi6DWzt7hxQkg==" spinCount="100000" sheet="1"/>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F497D"/>
  </sheetPr>
  <dimension ref="A2:AN626"/>
  <sheetViews>
    <sheetView showGridLines="0" zoomScale="80" zoomScaleNormal="80" workbookViewId="0">
      <selection activeCell="I26" sqref="I26"/>
    </sheetView>
  </sheetViews>
  <sheetFormatPr defaultColWidth="11.5703125" defaultRowHeight="15"/>
  <cols>
    <col min="1" max="1" width="20.5703125" style="161" customWidth="1"/>
    <col min="2" max="2" width="12.28515625" style="161" customWidth="1"/>
    <col min="3" max="3" width="16.7109375" style="161" customWidth="1"/>
    <col min="4" max="4" width="13.7109375" style="161" customWidth="1"/>
    <col min="5" max="6" width="16.7109375" style="161" customWidth="1"/>
    <col min="7" max="14" width="29.28515625" style="161" customWidth="1"/>
    <col min="15" max="19" width="29.28515625" style="183" customWidth="1"/>
    <col min="20" max="21" width="29.28515625" style="235" customWidth="1"/>
    <col min="22" max="22" width="22.28515625" style="235" customWidth="1"/>
    <col min="23" max="23" width="21.28515625" style="183" customWidth="1"/>
    <col min="24" max="28" width="19.28515625" style="161" customWidth="1"/>
    <col min="29" max="29" width="13.7109375" style="196" customWidth="1"/>
    <col min="30" max="31" width="15.28515625" style="236" customWidth="1"/>
    <col min="32" max="34" width="16.7109375" style="161" customWidth="1"/>
    <col min="35" max="35" width="17.28515625" style="196" customWidth="1"/>
    <col min="36" max="36" width="11.5703125" style="161"/>
    <col min="37" max="37" width="14.28515625" style="161" customWidth="1"/>
    <col min="38" max="38" width="14.42578125" style="161" customWidth="1"/>
    <col min="39" max="16384" width="11.5703125" style="161"/>
  </cols>
  <sheetData>
    <row r="2" spans="1:40">
      <c r="I2" s="194" t="s">
        <v>992</v>
      </c>
    </row>
    <row r="3" spans="1:40" ht="100.9" customHeight="1">
      <c r="M3" s="234" t="s">
        <v>1001</v>
      </c>
      <c r="N3" s="234" t="s">
        <v>1002</v>
      </c>
      <c r="O3" s="234" t="s">
        <v>720</v>
      </c>
      <c r="P3" s="234" t="s">
        <v>1102</v>
      </c>
      <c r="Q3" s="234" t="s">
        <v>1103</v>
      </c>
      <c r="R3" s="234" t="s">
        <v>1003</v>
      </c>
      <c r="S3" s="234" t="s">
        <v>1004</v>
      </c>
      <c r="V3" s="280" t="s">
        <v>1123</v>
      </c>
      <c r="W3" s="283"/>
      <c r="X3" s="283"/>
      <c r="Y3" s="283"/>
      <c r="Z3" s="283"/>
      <c r="AA3" s="283"/>
      <c r="AB3" s="283"/>
      <c r="AC3" s="283"/>
      <c r="AD3" s="283"/>
      <c r="AE3" s="283"/>
      <c r="AF3" s="283"/>
      <c r="AG3" s="283"/>
      <c r="AH3" s="283"/>
      <c r="AI3" s="281"/>
      <c r="AK3" s="282" t="s">
        <v>1122</v>
      </c>
      <c r="AL3" s="282"/>
    </row>
    <row r="4" spans="1:40">
      <c r="M4" s="188">
        <f>Datu_ievade!$M$100</f>
        <v>0</v>
      </c>
      <c r="N4" s="188">
        <f>Datu_ievade!$M$101</f>
        <v>0</v>
      </c>
      <c r="O4" s="188">
        <f>Datu_ievade!$E$135</f>
        <v>0</v>
      </c>
      <c r="P4" s="191">
        <f>Datu_ievade!$E$123</f>
        <v>0</v>
      </c>
      <c r="Q4" s="188">
        <f>Datu_ievade!$E$126</f>
        <v>0</v>
      </c>
      <c r="R4" s="188">
        <f>Datu_ievade!$E$127</f>
        <v>0</v>
      </c>
      <c r="S4" s="191">
        <f>Datu_ievade!$E$128</f>
        <v>0</v>
      </c>
    </row>
    <row r="5" spans="1:40" ht="30">
      <c r="B5" s="154"/>
      <c r="D5" s="154"/>
      <c r="H5" s="125" t="s">
        <v>719</v>
      </c>
      <c r="I5" s="187">
        <f>Iekārtu_mērogošana!$D$55</f>
        <v>1</v>
      </c>
      <c r="AC5" s="239" t="s">
        <v>721</v>
      </c>
      <c r="AD5" s="239"/>
      <c r="AE5" s="239"/>
    </row>
    <row r="6" spans="1:40" ht="78" customHeight="1">
      <c r="A6" s="183"/>
      <c r="B6" s="182" t="s">
        <v>628</v>
      </c>
      <c r="D6" s="234" t="s">
        <v>628</v>
      </c>
      <c r="E6" s="186"/>
      <c r="F6" s="186"/>
      <c r="K6" s="280" t="s">
        <v>1100</v>
      </c>
      <c r="L6" s="281"/>
      <c r="M6" s="280" t="s">
        <v>1005</v>
      </c>
      <c r="N6" s="281"/>
      <c r="O6" s="282" t="s">
        <v>625</v>
      </c>
      <c r="P6" s="282"/>
      <c r="Q6" s="190" t="s">
        <v>1101</v>
      </c>
      <c r="V6" s="234" t="s">
        <v>942</v>
      </c>
      <c r="W6" s="234" t="s">
        <v>943</v>
      </c>
      <c r="X6" s="234" t="s">
        <v>944</v>
      </c>
      <c r="Y6" s="234" t="s">
        <v>945</v>
      </c>
      <c r="Z6" s="234" t="s">
        <v>946</v>
      </c>
      <c r="AA6" s="234" t="s">
        <v>947</v>
      </c>
      <c r="AC6" s="234" t="s">
        <v>714</v>
      </c>
      <c r="AD6" s="234" t="s">
        <v>948</v>
      </c>
      <c r="AE6" s="234" t="s">
        <v>949</v>
      </c>
      <c r="AF6" s="234" t="s">
        <v>950</v>
      </c>
      <c r="AG6" s="234" t="s">
        <v>951</v>
      </c>
      <c r="AH6" s="234" t="s">
        <v>952</v>
      </c>
      <c r="AI6" s="234" t="s">
        <v>953</v>
      </c>
      <c r="AK6" s="234" t="s">
        <v>954</v>
      </c>
      <c r="AL6" s="234" t="s">
        <v>955</v>
      </c>
      <c r="AM6" s="240"/>
    </row>
    <row r="7" spans="1:40" ht="60">
      <c r="A7" s="182" t="s">
        <v>629</v>
      </c>
      <c r="B7" s="182" t="s">
        <v>579</v>
      </c>
      <c r="C7" s="182" t="s">
        <v>855</v>
      </c>
      <c r="D7" s="184" t="s">
        <v>580</v>
      </c>
      <c r="E7" s="184" t="s">
        <v>856</v>
      </c>
      <c r="F7" s="184" t="s">
        <v>857</v>
      </c>
      <c r="G7" s="192" t="s">
        <v>827</v>
      </c>
      <c r="H7" s="234" t="s">
        <v>858</v>
      </c>
      <c r="I7" s="182" t="s">
        <v>859</v>
      </c>
      <c r="K7" s="190" t="s">
        <v>1008</v>
      </c>
      <c r="L7" s="190" t="s">
        <v>860</v>
      </c>
      <c r="M7" s="190" t="s">
        <v>1006</v>
      </c>
      <c r="N7" s="190" t="s">
        <v>1007</v>
      </c>
      <c r="O7" s="261" t="s">
        <v>722</v>
      </c>
      <c r="P7" s="270" t="s">
        <v>723</v>
      </c>
      <c r="Q7" s="261" t="s">
        <v>1104</v>
      </c>
      <c r="S7" s="183" t="s">
        <v>581</v>
      </c>
      <c r="V7" s="238" t="e">
        <f t="shared" ref="V7:W7" si="0">SUM(V10:V625)</f>
        <v>#DIV/0!</v>
      </c>
      <c r="W7" s="238" t="e">
        <f t="shared" si="0"/>
        <v>#DIV/0!</v>
      </c>
      <c r="X7" s="198" t="e">
        <f>SUM(X10:X625)</f>
        <v>#DIV/0!</v>
      </c>
      <c r="Y7" s="198" t="e">
        <f>SUM(Y10:Y625)</f>
        <v>#DIV/0!</v>
      </c>
      <c r="Z7" s="198" t="e">
        <f>SUM(Z10:Z625)</f>
        <v>#DIV/0!</v>
      </c>
      <c r="AA7" s="198" t="e">
        <f>SUM(AA10:AA625)</f>
        <v>#DIV/0!</v>
      </c>
      <c r="AB7" s="70"/>
      <c r="AC7" s="187">
        <v>2</v>
      </c>
      <c r="AD7" s="238" t="e">
        <f t="shared" ref="AD7:AI7" si="1">SUM(AD10:AD625)</f>
        <v>#DIV/0!</v>
      </c>
      <c r="AE7" s="238" t="e">
        <f t="shared" si="1"/>
        <v>#DIV/0!</v>
      </c>
      <c r="AF7" s="238" t="e">
        <f t="shared" si="1"/>
        <v>#DIV/0!</v>
      </c>
      <c r="AG7" s="238" t="e">
        <f t="shared" si="1"/>
        <v>#DIV/0!</v>
      </c>
      <c r="AH7" s="198" t="e">
        <f t="shared" si="1"/>
        <v>#DIV/0!</v>
      </c>
      <c r="AI7" s="198" t="e">
        <f t="shared" si="1"/>
        <v>#DIV/0!</v>
      </c>
      <c r="AJ7" s="70"/>
      <c r="AK7" s="198" t="e">
        <f>SUM(AK10:AK625)</f>
        <v>#DIV/0!</v>
      </c>
      <c r="AL7" s="198" t="e">
        <f>SUM(AL10:AL625)</f>
        <v>#DIV/0!</v>
      </c>
    </row>
    <row r="8" spans="1:40">
      <c r="A8" s="183"/>
      <c r="B8" s="183"/>
      <c r="C8" s="183"/>
      <c r="D8" s="189"/>
      <c r="E8" s="189"/>
      <c r="F8" s="189"/>
      <c r="G8" s="52"/>
      <c r="H8" s="183"/>
      <c r="I8" s="183"/>
      <c r="J8" s="192" t="s">
        <v>630</v>
      </c>
      <c r="K8" s="128"/>
      <c r="L8" s="127" t="e">
        <f t="shared" ref="L8:Q8" si="2">SUM(L10:L625)</f>
        <v>#DIV/0!</v>
      </c>
      <c r="M8" s="127" t="e">
        <f t="shared" si="2"/>
        <v>#DIV/0!</v>
      </c>
      <c r="N8" s="127" t="e">
        <f t="shared" si="2"/>
        <v>#DIV/0!</v>
      </c>
      <c r="O8" s="141" t="e">
        <f t="shared" si="2"/>
        <v>#DIV/0!</v>
      </c>
      <c r="P8" s="127" t="e">
        <f t="shared" si="2"/>
        <v>#DIV/0!</v>
      </c>
      <c r="Q8" s="127" t="e">
        <f t="shared" si="2"/>
        <v>#DIV/0!</v>
      </c>
      <c r="Z8" s="197"/>
      <c r="AA8" s="197"/>
      <c r="AB8" s="197"/>
      <c r="AC8" s="197"/>
      <c r="AD8" s="237"/>
      <c r="AE8" s="237"/>
      <c r="AF8" s="197"/>
      <c r="AG8" s="197"/>
      <c r="AH8" s="197"/>
      <c r="AI8" s="197"/>
      <c r="AJ8" s="196"/>
      <c r="AK8" s="196"/>
      <c r="AL8" s="196"/>
      <c r="AM8" s="196"/>
      <c r="AN8" s="196"/>
    </row>
    <row r="9" spans="1:40">
      <c r="A9" s="183"/>
      <c r="B9" s="183"/>
      <c r="C9" s="183"/>
      <c r="D9" s="183"/>
      <c r="E9" s="183"/>
      <c r="F9" s="183"/>
      <c r="G9" s="183"/>
      <c r="H9" s="183"/>
      <c r="O9" s="193"/>
    </row>
    <row r="10" spans="1:40">
      <c r="A10" s="128" t="s">
        <v>735</v>
      </c>
      <c r="B10" s="103"/>
      <c r="C10" s="85" t="e">
        <f>SUMPRODUCT(Datu_ievade!$E$12:$BB$12,Datu_ievade!$E$61:$BB$61)/SUM(Datu_ievade!$E$12:$BB$12)</f>
        <v>#DIV/0!</v>
      </c>
      <c r="D10" s="103"/>
      <c r="E10" s="85" t="e">
        <f>SUMPRODUCT(Datu_ievade!$E$13:$BB$13,Datu_ievade!$E$62:$BB$62)/SUM(Datu_ievade!$E$13:$BB$13)</f>
        <v>#DIV/0!</v>
      </c>
      <c r="F10" s="85" t="e">
        <f>(E10*D10+C10*B10)/(D10+B10)</f>
        <v>#DIV/0!</v>
      </c>
      <c r="G10" s="127" t="e">
        <f>ROUNDUP((B10+D10)*Datu_ievade!$E$269,0)</f>
        <v>#DIV/0!</v>
      </c>
      <c r="H10" s="141" t="e">
        <f t="shared" ref="H10:H73" si="3">G10*F10</f>
        <v>#DIV/0!</v>
      </c>
      <c r="I10" s="127" t="e">
        <f>(H10*$I$5)/1000</f>
        <v>#DIV/0!</v>
      </c>
      <c r="K10" s="127" t="e">
        <f>IF(I10&lt;=1,"1 Gbps",IF(I10&lt;=2,"1 Gbps",IF(I10&gt;2,"10 Gbps","")))</f>
        <v>#DIV/0!</v>
      </c>
      <c r="L10" s="127" t="e">
        <f>IF(AND(K10="1 Gbps",I10&lt;=1),1,IF(AND(K10="1 Gbps",I10&gt;1,I10&lt;=2),2,IF(K10="10 Gbps",ROUNDUP(I10/10,0),"")))</f>
        <v>#DIV/0!</v>
      </c>
      <c r="M10" s="127" t="e">
        <f>IF(K10="1 Gbps",L10*$M$4,0)</f>
        <v>#DIV/0!</v>
      </c>
      <c r="N10" s="127" t="e">
        <f>IF(K10="10 Gbps",L10*$N$4,0)</f>
        <v>#DIV/0!</v>
      </c>
      <c r="O10" s="141" t="e">
        <f>L10</f>
        <v>#DIV/0!</v>
      </c>
      <c r="P10" s="127" t="e">
        <f t="shared" ref="P10:P73" si="4">O10*$O$4</f>
        <v>#DIV/0!</v>
      </c>
      <c r="Q10" s="127" t="e">
        <f t="shared" ref="Q10:Q73" si="5">IF(G10&gt;0,$P$4*$Q$4+$R$4+$S$4,0)</f>
        <v>#DIV/0!</v>
      </c>
      <c r="V10" s="232" t="e">
        <f t="shared" ref="V10:V73" si="6">IF(I10&gt;0,IF(I10&lt;=0.01,ROUNDUP(I10,0),IF(MOD(I10,100)&lt;=0.01,ROUNDUP(MOD(I10,100),0),0)),0)</f>
        <v>#DIV/0!</v>
      </c>
      <c r="W10" s="232" t="e">
        <f t="shared" ref="W10:W73" si="7">IF(AND(I10&gt;0,I10&gt;0.01),IF(AND(I10&gt;1,I10&lt;=0.1),ROUNDUP(I10/0.1,0),IF(MOD(I10,100)&lt;=0.1,ROUNDUP(MOD(I10,100),-1),0)/10),0)</f>
        <v>#DIV/0!</v>
      </c>
      <c r="X10" s="232" t="e">
        <f t="shared" ref="X10:X73" si="8">IF(AND(I10&gt;0,I10&gt;0.1),IF(AND(I10&gt;1,I10&lt;=1),ROUNDUP(I10/1,0),IF(MOD(I10,100)&lt;=1,ROUNDUP(MOD(I10,100),-1),0)/10),0)</f>
        <v>#DIV/0!</v>
      </c>
      <c r="Y10" s="90" t="e">
        <f t="shared" ref="Y10:Y73" si="9">IF(AND(I10&gt;0,I10&gt;1),IF(AND(I10&gt;1,I10&lt;=10),ROUNDUP(I10/10,0),IF(MOD(I10,100)&lt;=10,ROUNDUP(MOD(I10,100),-1),0)/10),0)</f>
        <v>#DIV/0!</v>
      </c>
      <c r="Z10" s="232" t="e">
        <f t="shared" ref="Z10:Z73" si="10">IF(AND(I10&gt;0,I10&gt;10),IF(AND(I10&gt;1,I10&lt;=100),ROUNDUP(I10/100,0),IF(MOD(I10,100)&lt;=100,ROUNDUP(MOD(I10,100),-1),0)/10),0)</f>
        <v>#DIV/0!</v>
      </c>
      <c r="AA10" s="232" t="e">
        <f t="shared" ref="AA10:AA73" si="11">IF(AND(I10&gt;0,I10&gt;100),IF(AND(I10&gt;1,I10&lt;=400),ROUNDUP(I10/400,0),IF(MOD(I10,100)&lt;=400,ROUNDUP(MOD(I10,100),-1),0)/10),0)</f>
        <v>#DIV/0!</v>
      </c>
      <c r="AD10" s="232" t="e">
        <f t="shared" ref="AD10:AI10" si="12">V10*$AC$7</f>
        <v>#DIV/0!</v>
      </c>
      <c r="AE10" s="232" t="e">
        <f t="shared" si="12"/>
        <v>#DIV/0!</v>
      </c>
      <c r="AF10" s="90" t="e">
        <f t="shared" si="12"/>
        <v>#DIV/0!</v>
      </c>
      <c r="AG10" s="90" t="e">
        <f t="shared" si="12"/>
        <v>#DIV/0!</v>
      </c>
      <c r="AH10" s="90" t="e">
        <f t="shared" si="12"/>
        <v>#DIV/0!</v>
      </c>
      <c r="AI10" s="90" t="e">
        <f t="shared" si="12"/>
        <v>#DIV/0!</v>
      </c>
      <c r="AJ10" s="154"/>
      <c r="AK10" s="90" t="e">
        <f>SUM(AD10:AF10)</f>
        <v>#DIV/0!</v>
      </c>
      <c r="AL10" s="90" t="e">
        <f>AG10+AH10*10+AI10*40</f>
        <v>#DIV/0!</v>
      </c>
    </row>
    <row r="11" spans="1:40">
      <c r="A11" s="128" t="s">
        <v>736</v>
      </c>
      <c r="B11" s="103"/>
      <c r="C11" s="85" t="e">
        <f>SUMPRODUCT(Datu_ievade!$E$12:$BB$12,Datu_ievade!$E$61:$BB$61)/SUM(Datu_ievade!$E$12:$BB$12)</f>
        <v>#DIV/0!</v>
      </c>
      <c r="D11" s="103"/>
      <c r="E11" s="85" t="e">
        <f>SUMPRODUCT(Datu_ievade!$E$13:$BB$13,Datu_ievade!$E$62:$BB$62)/SUM(Datu_ievade!$E$13:$BB$13)</f>
        <v>#DIV/0!</v>
      </c>
      <c r="F11" s="85" t="e">
        <f t="shared" ref="F11:F74" si="13">(E11*D11+C11*B11)/(D11+B11)</f>
        <v>#DIV/0!</v>
      </c>
      <c r="G11" s="127" t="e">
        <f>ROUNDUP((B11+D11)*Datu_ievade!$E$269,0)</f>
        <v>#DIV/0!</v>
      </c>
      <c r="H11" s="141" t="e">
        <f t="shared" si="3"/>
        <v>#DIV/0!</v>
      </c>
      <c r="I11" s="127" t="e">
        <f t="shared" ref="I11:I74" si="14">(H11*$I$5)/1000</f>
        <v>#DIV/0!</v>
      </c>
      <c r="J11" s="223"/>
      <c r="K11" s="127" t="e">
        <f t="shared" ref="K11:K74" si="15">IF(I11&lt;=1,"1 Gbps",IF(I11&lt;=2,"1 Gbps",IF(I11&gt;2,"10 Gbps","")))</f>
        <v>#DIV/0!</v>
      </c>
      <c r="L11" s="127" t="e">
        <f t="shared" ref="L11:L74" si="16">IF(AND(K11="1 Gbps",I11&lt;=1),1,IF(AND(K11="1 Gbps",I11&gt;1,I11&lt;=2),2,IF(K11="10 Gbps",ROUNDUP(I11/10,0),"")))</f>
        <v>#DIV/0!</v>
      </c>
      <c r="M11" s="127" t="e">
        <f t="shared" ref="M11:M74" si="17">IF(K11="1 Gbps",L11*$M$4,0)</f>
        <v>#DIV/0!</v>
      </c>
      <c r="N11" s="127" t="e">
        <f t="shared" ref="N11:N74" si="18">IF(K11="10 Gbps",L11*$N$4,0)</f>
        <v>#DIV/0!</v>
      </c>
      <c r="O11" s="141" t="e">
        <f t="shared" ref="O11:O74" si="19">L11</f>
        <v>#DIV/0!</v>
      </c>
      <c r="P11" s="127" t="e">
        <f t="shared" si="4"/>
        <v>#DIV/0!</v>
      </c>
      <c r="Q11" s="127" t="e">
        <f t="shared" si="5"/>
        <v>#DIV/0!</v>
      </c>
      <c r="V11" s="232" t="e">
        <f t="shared" si="6"/>
        <v>#DIV/0!</v>
      </c>
      <c r="W11" s="232" t="e">
        <f t="shared" si="7"/>
        <v>#DIV/0!</v>
      </c>
      <c r="X11" s="232" t="e">
        <f t="shared" si="8"/>
        <v>#DIV/0!</v>
      </c>
      <c r="Y11" s="232" t="e">
        <f t="shared" si="9"/>
        <v>#DIV/0!</v>
      </c>
      <c r="Z11" s="232" t="e">
        <f t="shared" si="10"/>
        <v>#DIV/0!</v>
      </c>
      <c r="AA11" s="232" t="e">
        <f t="shared" si="11"/>
        <v>#DIV/0!</v>
      </c>
      <c r="AD11" s="232" t="e">
        <f t="shared" ref="AD11:AD74" si="20">V11*$AC$7</f>
        <v>#DIV/0!</v>
      </c>
      <c r="AE11" s="232" t="e">
        <f t="shared" ref="AE11:AE74" si="21">W11*$AC$7</f>
        <v>#DIV/0!</v>
      </c>
      <c r="AF11" s="90" t="e">
        <f t="shared" ref="AF11:AF74" si="22">X11*$AC$7</f>
        <v>#DIV/0!</v>
      </c>
      <c r="AG11" s="232" t="e">
        <f t="shared" ref="AG11:AG74" si="23">Y11*$AC$7</f>
        <v>#DIV/0!</v>
      </c>
      <c r="AH11" s="232" t="e">
        <f t="shared" ref="AH11:AH74" si="24">Z11*$AC$7</f>
        <v>#DIV/0!</v>
      </c>
      <c r="AI11" s="90" t="e">
        <f t="shared" ref="AI11:AI74" si="25">AA11*$AC$7</f>
        <v>#DIV/0!</v>
      </c>
      <c r="AJ11" s="154"/>
      <c r="AK11" s="232" t="e">
        <f t="shared" ref="AK11:AK74" si="26">SUM(AD11:AF11)</f>
        <v>#DIV/0!</v>
      </c>
      <c r="AL11" s="232" t="e">
        <f t="shared" ref="AL11:AL74" si="27">AG11+AH11*10+AI11*40</f>
        <v>#DIV/0!</v>
      </c>
    </row>
    <row r="12" spans="1:40">
      <c r="A12" s="128" t="s">
        <v>737</v>
      </c>
      <c r="B12" s="103"/>
      <c r="C12" s="85" t="e">
        <f>SUMPRODUCT(Datu_ievade!$E$12:$BB$12,Datu_ievade!$E$61:$BB$61)/SUM(Datu_ievade!$E$12:$BB$12)</f>
        <v>#DIV/0!</v>
      </c>
      <c r="D12" s="103"/>
      <c r="E12" s="85" t="e">
        <f>SUMPRODUCT(Datu_ievade!$E$13:$BB$13,Datu_ievade!$E$62:$BB$62)/SUM(Datu_ievade!$E$13:$BB$13)</f>
        <v>#DIV/0!</v>
      </c>
      <c r="F12" s="85" t="e">
        <f t="shared" si="13"/>
        <v>#DIV/0!</v>
      </c>
      <c r="G12" s="127" t="e">
        <f>ROUNDUP((B12+D12)*Datu_ievade!$E$269,0)</f>
        <v>#DIV/0!</v>
      </c>
      <c r="H12" s="141" t="e">
        <f t="shared" si="3"/>
        <v>#DIV/0!</v>
      </c>
      <c r="I12" s="127" t="e">
        <f t="shared" si="14"/>
        <v>#DIV/0!</v>
      </c>
      <c r="J12" s="223"/>
      <c r="K12" s="127" t="e">
        <f t="shared" si="15"/>
        <v>#DIV/0!</v>
      </c>
      <c r="L12" s="127" t="e">
        <f t="shared" si="16"/>
        <v>#DIV/0!</v>
      </c>
      <c r="M12" s="127" t="e">
        <f t="shared" si="17"/>
        <v>#DIV/0!</v>
      </c>
      <c r="N12" s="127" t="e">
        <f t="shared" si="18"/>
        <v>#DIV/0!</v>
      </c>
      <c r="O12" s="141" t="e">
        <f t="shared" si="19"/>
        <v>#DIV/0!</v>
      </c>
      <c r="P12" s="127" t="e">
        <f t="shared" si="4"/>
        <v>#DIV/0!</v>
      </c>
      <c r="Q12" s="127" t="e">
        <f t="shared" si="5"/>
        <v>#DIV/0!</v>
      </c>
      <c r="V12" s="232" t="e">
        <f t="shared" si="6"/>
        <v>#DIV/0!</v>
      </c>
      <c r="W12" s="232" t="e">
        <f t="shared" si="7"/>
        <v>#DIV/0!</v>
      </c>
      <c r="X12" s="232" t="e">
        <f t="shared" si="8"/>
        <v>#DIV/0!</v>
      </c>
      <c r="Y12" s="232" t="e">
        <f t="shared" si="9"/>
        <v>#DIV/0!</v>
      </c>
      <c r="Z12" s="232" t="e">
        <f t="shared" si="10"/>
        <v>#DIV/0!</v>
      </c>
      <c r="AA12" s="232" t="e">
        <f t="shared" si="11"/>
        <v>#DIV/0!</v>
      </c>
      <c r="AD12" s="232" t="e">
        <f t="shared" si="20"/>
        <v>#DIV/0!</v>
      </c>
      <c r="AE12" s="232" t="e">
        <f t="shared" si="21"/>
        <v>#DIV/0!</v>
      </c>
      <c r="AF12" s="90" t="e">
        <f t="shared" si="22"/>
        <v>#DIV/0!</v>
      </c>
      <c r="AG12" s="232" t="e">
        <f t="shared" si="23"/>
        <v>#DIV/0!</v>
      </c>
      <c r="AH12" s="232" t="e">
        <f t="shared" si="24"/>
        <v>#DIV/0!</v>
      </c>
      <c r="AI12" s="90" t="e">
        <f t="shared" si="25"/>
        <v>#DIV/0!</v>
      </c>
      <c r="AJ12" s="154"/>
      <c r="AK12" s="232" t="e">
        <f t="shared" si="26"/>
        <v>#DIV/0!</v>
      </c>
      <c r="AL12" s="232" t="e">
        <f t="shared" si="27"/>
        <v>#DIV/0!</v>
      </c>
    </row>
    <row r="13" spans="1:40">
      <c r="A13" s="128" t="s">
        <v>738</v>
      </c>
      <c r="B13" s="103"/>
      <c r="C13" s="85" t="e">
        <f>SUMPRODUCT(Datu_ievade!$E$12:$BB$12,Datu_ievade!$E$61:$BB$61)/SUM(Datu_ievade!$E$12:$BB$12)</f>
        <v>#DIV/0!</v>
      </c>
      <c r="D13" s="103"/>
      <c r="E13" s="85" t="e">
        <f>SUMPRODUCT(Datu_ievade!$E$13:$BB$13,Datu_ievade!$E$62:$BB$62)/SUM(Datu_ievade!$E$13:$BB$13)</f>
        <v>#DIV/0!</v>
      </c>
      <c r="F13" s="85" t="e">
        <f t="shared" si="13"/>
        <v>#DIV/0!</v>
      </c>
      <c r="G13" s="127" t="e">
        <f>ROUNDUP((B13+D13)*Datu_ievade!$E$269,0)</f>
        <v>#DIV/0!</v>
      </c>
      <c r="H13" s="141" t="e">
        <f t="shared" si="3"/>
        <v>#DIV/0!</v>
      </c>
      <c r="I13" s="127" t="e">
        <f t="shared" si="14"/>
        <v>#DIV/0!</v>
      </c>
      <c r="J13" s="223"/>
      <c r="K13" s="127" t="e">
        <f t="shared" si="15"/>
        <v>#DIV/0!</v>
      </c>
      <c r="L13" s="127" t="e">
        <f t="shared" si="16"/>
        <v>#DIV/0!</v>
      </c>
      <c r="M13" s="127" t="e">
        <f t="shared" si="17"/>
        <v>#DIV/0!</v>
      </c>
      <c r="N13" s="127" t="e">
        <f t="shared" si="18"/>
        <v>#DIV/0!</v>
      </c>
      <c r="O13" s="141" t="e">
        <f t="shared" si="19"/>
        <v>#DIV/0!</v>
      </c>
      <c r="P13" s="127" t="e">
        <f t="shared" si="4"/>
        <v>#DIV/0!</v>
      </c>
      <c r="Q13" s="127" t="e">
        <f t="shared" si="5"/>
        <v>#DIV/0!</v>
      </c>
      <c r="V13" s="232" t="e">
        <f t="shared" si="6"/>
        <v>#DIV/0!</v>
      </c>
      <c r="W13" s="232" t="e">
        <f t="shared" si="7"/>
        <v>#DIV/0!</v>
      </c>
      <c r="X13" s="232" t="e">
        <f t="shared" si="8"/>
        <v>#DIV/0!</v>
      </c>
      <c r="Y13" s="232" t="e">
        <f t="shared" si="9"/>
        <v>#DIV/0!</v>
      </c>
      <c r="Z13" s="232" t="e">
        <f t="shared" si="10"/>
        <v>#DIV/0!</v>
      </c>
      <c r="AA13" s="232" t="e">
        <f t="shared" si="11"/>
        <v>#DIV/0!</v>
      </c>
      <c r="AD13" s="232" t="e">
        <f t="shared" si="20"/>
        <v>#DIV/0!</v>
      </c>
      <c r="AE13" s="232" t="e">
        <f t="shared" si="21"/>
        <v>#DIV/0!</v>
      </c>
      <c r="AF13" s="90" t="e">
        <f t="shared" si="22"/>
        <v>#DIV/0!</v>
      </c>
      <c r="AG13" s="232" t="e">
        <f t="shared" si="23"/>
        <v>#DIV/0!</v>
      </c>
      <c r="AH13" s="232" t="e">
        <f t="shared" si="24"/>
        <v>#DIV/0!</v>
      </c>
      <c r="AI13" s="90" t="e">
        <f t="shared" si="25"/>
        <v>#DIV/0!</v>
      </c>
      <c r="AJ13" s="154"/>
      <c r="AK13" s="232" t="e">
        <f t="shared" si="26"/>
        <v>#DIV/0!</v>
      </c>
      <c r="AL13" s="232" t="e">
        <f t="shared" si="27"/>
        <v>#DIV/0!</v>
      </c>
    </row>
    <row r="14" spans="1:40">
      <c r="A14" s="128" t="s">
        <v>577</v>
      </c>
      <c r="B14" s="103"/>
      <c r="C14" s="85" t="e">
        <f>SUMPRODUCT(Datu_ievade!$E$12:$BB$12,Datu_ievade!$E$61:$BB$61)/SUM(Datu_ievade!$E$12:$BB$12)</f>
        <v>#DIV/0!</v>
      </c>
      <c r="D14" s="103"/>
      <c r="E14" s="85" t="e">
        <f>SUMPRODUCT(Datu_ievade!$E$13:$BB$13,Datu_ievade!$E$62:$BB$62)/SUM(Datu_ievade!$E$13:$BB$13)</f>
        <v>#DIV/0!</v>
      </c>
      <c r="F14" s="85" t="e">
        <f t="shared" si="13"/>
        <v>#DIV/0!</v>
      </c>
      <c r="G14" s="127" t="e">
        <f>ROUNDUP((B14+D14)*Datu_ievade!$E$269,0)</f>
        <v>#DIV/0!</v>
      </c>
      <c r="H14" s="141" t="e">
        <f t="shared" si="3"/>
        <v>#DIV/0!</v>
      </c>
      <c r="I14" s="127" t="e">
        <f t="shared" si="14"/>
        <v>#DIV/0!</v>
      </c>
      <c r="K14" s="127" t="e">
        <f t="shared" si="15"/>
        <v>#DIV/0!</v>
      </c>
      <c r="L14" s="127" t="e">
        <f t="shared" si="16"/>
        <v>#DIV/0!</v>
      </c>
      <c r="M14" s="127" t="e">
        <f t="shared" si="17"/>
        <v>#DIV/0!</v>
      </c>
      <c r="N14" s="127" t="e">
        <f t="shared" si="18"/>
        <v>#DIV/0!</v>
      </c>
      <c r="O14" s="141" t="e">
        <f t="shared" si="19"/>
        <v>#DIV/0!</v>
      </c>
      <c r="P14" s="127" t="e">
        <f t="shared" si="4"/>
        <v>#DIV/0!</v>
      </c>
      <c r="Q14" s="127" t="e">
        <f t="shared" si="5"/>
        <v>#DIV/0!</v>
      </c>
      <c r="V14" s="232" t="e">
        <f t="shared" si="6"/>
        <v>#DIV/0!</v>
      </c>
      <c r="W14" s="232" t="e">
        <f t="shared" si="7"/>
        <v>#DIV/0!</v>
      </c>
      <c r="X14" s="232" t="e">
        <f t="shared" si="8"/>
        <v>#DIV/0!</v>
      </c>
      <c r="Y14" s="232" t="e">
        <f t="shared" si="9"/>
        <v>#DIV/0!</v>
      </c>
      <c r="Z14" s="232" t="e">
        <f t="shared" si="10"/>
        <v>#DIV/0!</v>
      </c>
      <c r="AA14" s="232" t="e">
        <f t="shared" si="11"/>
        <v>#DIV/0!</v>
      </c>
      <c r="AD14" s="232" t="e">
        <f t="shared" si="20"/>
        <v>#DIV/0!</v>
      </c>
      <c r="AE14" s="232" t="e">
        <f t="shared" si="21"/>
        <v>#DIV/0!</v>
      </c>
      <c r="AF14" s="90" t="e">
        <f t="shared" si="22"/>
        <v>#DIV/0!</v>
      </c>
      <c r="AG14" s="232" t="e">
        <f t="shared" si="23"/>
        <v>#DIV/0!</v>
      </c>
      <c r="AH14" s="232" t="e">
        <f t="shared" si="24"/>
        <v>#DIV/0!</v>
      </c>
      <c r="AI14" s="90" t="e">
        <f t="shared" si="25"/>
        <v>#DIV/0!</v>
      </c>
      <c r="AJ14" s="154"/>
      <c r="AK14" s="232" t="e">
        <f t="shared" si="26"/>
        <v>#DIV/0!</v>
      </c>
      <c r="AL14" s="232" t="e">
        <f t="shared" si="27"/>
        <v>#DIV/0!</v>
      </c>
    </row>
    <row r="15" spans="1:40">
      <c r="A15" s="128" t="s">
        <v>739</v>
      </c>
      <c r="B15" s="103"/>
      <c r="C15" s="85" t="e">
        <f>SUMPRODUCT(Datu_ievade!$E$12:$BB$12,Datu_ievade!$E$61:$BB$61)/SUM(Datu_ievade!$E$12:$BB$12)</f>
        <v>#DIV/0!</v>
      </c>
      <c r="D15" s="103"/>
      <c r="E15" s="85" t="e">
        <f>SUMPRODUCT(Datu_ievade!$E$13:$BB$13,Datu_ievade!$E$62:$BB$62)/SUM(Datu_ievade!$E$13:$BB$13)</f>
        <v>#DIV/0!</v>
      </c>
      <c r="F15" s="85" t="e">
        <f t="shared" si="13"/>
        <v>#DIV/0!</v>
      </c>
      <c r="G15" s="127" t="e">
        <f>ROUNDUP((B15+D15)*Datu_ievade!$E$269,0)</f>
        <v>#DIV/0!</v>
      </c>
      <c r="H15" s="141" t="e">
        <f t="shared" si="3"/>
        <v>#DIV/0!</v>
      </c>
      <c r="I15" s="127" t="e">
        <f t="shared" si="14"/>
        <v>#DIV/0!</v>
      </c>
      <c r="K15" s="127" t="e">
        <f t="shared" si="15"/>
        <v>#DIV/0!</v>
      </c>
      <c r="L15" s="127" t="e">
        <f t="shared" si="16"/>
        <v>#DIV/0!</v>
      </c>
      <c r="M15" s="127" t="e">
        <f t="shared" si="17"/>
        <v>#DIV/0!</v>
      </c>
      <c r="N15" s="127" t="e">
        <f t="shared" si="18"/>
        <v>#DIV/0!</v>
      </c>
      <c r="O15" s="141" t="e">
        <f t="shared" si="19"/>
        <v>#DIV/0!</v>
      </c>
      <c r="P15" s="127" t="e">
        <f t="shared" si="4"/>
        <v>#DIV/0!</v>
      </c>
      <c r="Q15" s="127" t="e">
        <f t="shared" si="5"/>
        <v>#DIV/0!</v>
      </c>
      <c r="V15" s="232" t="e">
        <f t="shared" si="6"/>
        <v>#DIV/0!</v>
      </c>
      <c r="W15" s="232" t="e">
        <f t="shared" si="7"/>
        <v>#DIV/0!</v>
      </c>
      <c r="X15" s="232" t="e">
        <f t="shared" si="8"/>
        <v>#DIV/0!</v>
      </c>
      <c r="Y15" s="232" t="e">
        <f t="shared" si="9"/>
        <v>#DIV/0!</v>
      </c>
      <c r="Z15" s="232" t="e">
        <f t="shared" si="10"/>
        <v>#DIV/0!</v>
      </c>
      <c r="AA15" s="232" t="e">
        <f t="shared" si="11"/>
        <v>#DIV/0!</v>
      </c>
      <c r="AD15" s="232" t="e">
        <f t="shared" si="20"/>
        <v>#DIV/0!</v>
      </c>
      <c r="AE15" s="232" t="e">
        <f t="shared" si="21"/>
        <v>#DIV/0!</v>
      </c>
      <c r="AF15" s="90" t="e">
        <f t="shared" si="22"/>
        <v>#DIV/0!</v>
      </c>
      <c r="AG15" s="232" t="e">
        <f t="shared" si="23"/>
        <v>#DIV/0!</v>
      </c>
      <c r="AH15" s="232" t="e">
        <f t="shared" si="24"/>
        <v>#DIV/0!</v>
      </c>
      <c r="AI15" s="90" t="e">
        <f t="shared" si="25"/>
        <v>#DIV/0!</v>
      </c>
      <c r="AJ15" s="154"/>
      <c r="AK15" s="232" t="e">
        <f t="shared" si="26"/>
        <v>#DIV/0!</v>
      </c>
      <c r="AL15" s="232" t="e">
        <f t="shared" si="27"/>
        <v>#DIV/0!</v>
      </c>
    </row>
    <row r="16" spans="1:40">
      <c r="A16" s="128" t="s">
        <v>740</v>
      </c>
      <c r="B16" s="103"/>
      <c r="C16" s="85" t="e">
        <f>SUMPRODUCT(Datu_ievade!$E$12:$BB$12,Datu_ievade!$E$61:$BB$61)/SUM(Datu_ievade!$E$12:$BB$12)</f>
        <v>#DIV/0!</v>
      </c>
      <c r="D16" s="103"/>
      <c r="E16" s="85" t="e">
        <f>SUMPRODUCT(Datu_ievade!$E$13:$BB$13,Datu_ievade!$E$62:$BB$62)/SUM(Datu_ievade!$E$13:$BB$13)</f>
        <v>#DIV/0!</v>
      </c>
      <c r="F16" s="85" t="e">
        <f t="shared" si="13"/>
        <v>#DIV/0!</v>
      </c>
      <c r="G16" s="127" t="e">
        <f>ROUNDUP((B16+D16)*Datu_ievade!$E$269,0)</f>
        <v>#DIV/0!</v>
      </c>
      <c r="H16" s="141" t="e">
        <f t="shared" si="3"/>
        <v>#DIV/0!</v>
      </c>
      <c r="I16" s="127" t="e">
        <f t="shared" si="14"/>
        <v>#DIV/0!</v>
      </c>
      <c r="K16" s="127" t="e">
        <f t="shared" si="15"/>
        <v>#DIV/0!</v>
      </c>
      <c r="L16" s="127" t="e">
        <f t="shared" si="16"/>
        <v>#DIV/0!</v>
      </c>
      <c r="M16" s="127" t="e">
        <f t="shared" si="17"/>
        <v>#DIV/0!</v>
      </c>
      <c r="N16" s="127" t="e">
        <f t="shared" si="18"/>
        <v>#DIV/0!</v>
      </c>
      <c r="O16" s="141" t="e">
        <f t="shared" si="19"/>
        <v>#DIV/0!</v>
      </c>
      <c r="P16" s="127" t="e">
        <f t="shared" si="4"/>
        <v>#DIV/0!</v>
      </c>
      <c r="Q16" s="127" t="e">
        <f t="shared" si="5"/>
        <v>#DIV/0!</v>
      </c>
      <c r="V16" s="232" t="e">
        <f t="shared" si="6"/>
        <v>#DIV/0!</v>
      </c>
      <c r="W16" s="232" t="e">
        <f t="shared" si="7"/>
        <v>#DIV/0!</v>
      </c>
      <c r="X16" s="232" t="e">
        <f t="shared" si="8"/>
        <v>#DIV/0!</v>
      </c>
      <c r="Y16" s="232" t="e">
        <f t="shared" si="9"/>
        <v>#DIV/0!</v>
      </c>
      <c r="Z16" s="232" t="e">
        <f t="shared" si="10"/>
        <v>#DIV/0!</v>
      </c>
      <c r="AA16" s="232" t="e">
        <f t="shared" si="11"/>
        <v>#DIV/0!</v>
      </c>
      <c r="AD16" s="232" t="e">
        <f t="shared" si="20"/>
        <v>#DIV/0!</v>
      </c>
      <c r="AE16" s="232" t="e">
        <f t="shared" si="21"/>
        <v>#DIV/0!</v>
      </c>
      <c r="AF16" s="90" t="e">
        <f t="shared" si="22"/>
        <v>#DIV/0!</v>
      </c>
      <c r="AG16" s="232" t="e">
        <f t="shared" si="23"/>
        <v>#DIV/0!</v>
      </c>
      <c r="AH16" s="232" t="e">
        <f t="shared" si="24"/>
        <v>#DIV/0!</v>
      </c>
      <c r="AI16" s="90" t="e">
        <f t="shared" si="25"/>
        <v>#DIV/0!</v>
      </c>
      <c r="AJ16" s="154"/>
      <c r="AK16" s="232" t="e">
        <f t="shared" si="26"/>
        <v>#DIV/0!</v>
      </c>
      <c r="AL16" s="232" t="e">
        <f t="shared" si="27"/>
        <v>#DIV/0!</v>
      </c>
    </row>
    <row r="17" spans="1:38">
      <c r="A17" s="128" t="s">
        <v>576</v>
      </c>
      <c r="B17" s="103"/>
      <c r="C17" s="85" t="e">
        <f>SUMPRODUCT(Datu_ievade!$E$12:$BB$12,Datu_ievade!$E$61:$BB$61)/SUM(Datu_ievade!$E$12:$BB$12)</f>
        <v>#DIV/0!</v>
      </c>
      <c r="D17" s="103"/>
      <c r="E17" s="85" t="e">
        <f>SUMPRODUCT(Datu_ievade!$E$13:$BB$13,Datu_ievade!$E$62:$BB$62)/SUM(Datu_ievade!$E$13:$BB$13)</f>
        <v>#DIV/0!</v>
      </c>
      <c r="F17" s="85" t="e">
        <f t="shared" si="13"/>
        <v>#DIV/0!</v>
      </c>
      <c r="G17" s="127" t="e">
        <f>ROUNDUP((B17+D17)*Datu_ievade!$E$269,0)</f>
        <v>#DIV/0!</v>
      </c>
      <c r="H17" s="141" t="e">
        <f t="shared" si="3"/>
        <v>#DIV/0!</v>
      </c>
      <c r="I17" s="127" t="e">
        <f t="shared" si="14"/>
        <v>#DIV/0!</v>
      </c>
      <c r="K17" s="127" t="e">
        <f t="shared" si="15"/>
        <v>#DIV/0!</v>
      </c>
      <c r="L17" s="127" t="e">
        <f t="shared" si="16"/>
        <v>#DIV/0!</v>
      </c>
      <c r="M17" s="127" t="e">
        <f t="shared" si="17"/>
        <v>#DIV/0!</v>
      </c>
      <c r="N17" s="127" t="e">
        <f t="shared" si="18"/>
        <v>#DIV/0!</v>
      </c>
      <c r="O17" s="141" t="e">
        <f t="shared" si="19"/>
        <v>#DIV/0!</v>
      </c>
      <c r="P17" s="127" t="e">
        <f t="shared" si="4"/>
        <v>#DIV/0!</v>
      </c>
      <c r="Q17" s="127" t="e">
        <f t="shared" si="5"/>
        <v>#DIV/0!</v>
      </c>
      <c r="V17" s="232" t="e">
        <f t="shared" si="6"/>
        <v>#DIV/0!</v>
      </c>
      <c r="W17" s="232" t="e">
        <f t="shared" si="7"/>
        <v>#DIV/0!</v>
      </c>
      <c r="X17" s="232" t="e">
        <f t="shared" si="8"/>
        <v>#DIV/0!</v>
      </c>
      <c r="Y17" s="232" t="e">
        <f t="shared" si="9"/>
        <v>#DIV/0!</v>
      </c>
      <c r="Z17" s="232" t="e">
        <f t="shared" si="10"/>
        <v>#DIV/0!</v>
      </c>
      <c r="AA17" s="232" t="e">
        <f t="shared" si="11"/>
        <v>#DIV/0!</v>
      </c>
      <c r="AD17" s="232" t="e">
        <f t="shared" si="20"/>
        <v>#DIV/0!</v>
      </c>
      <c r="AE17" s="232" t="e">
        <f t="shared" si="21"/>
        <v>#DIV/0!</v>
      </c>
      <c r="AF17" s="90" t="e">
        <f t="shared" si="22"/>
        <v>#DIV/0!</v>
      </c>
      <c r="AG17" s="232" t="e">
        <f t="shared" si="23"/>
        <v>#DIV/0!</v>
      </c>
      <c r="AH17" s="232" t="e">
        <f t="shared" si="24"/>
        <v>#DIV/0!</v>
      </c>
      <c r="AI17" s="90" t="e">
        <f t="shared" si="25"/>
        <v>#DIV/0!</v>
      </c>
      <c r="AJ17" s="154"/>
      <c r="AK17" s="232" t="e">
        <f t="shared" si="26"/>
        <v>#DIV/0!</v>
      </c>
      <c r="AL17" s="232" t="e">
        <f t="shared" si="27"/>
        <v>#DIV/0!</v>
      </c>
    </row>
    <row r="18" spans="1:38">
      <c r="A18" s="128" t="s">
        <v>575</v>
      </c>
      <c r="B18" s="103"/>
      <c r="C18" s="85" t="e">
        <f>SUMPRODUCT(Datu_ievade!$E$12:$BB$12,Datu_ievade!$E$61:$BB$61)/SUM(Datu_ievade!$E$12:$BB$12)</f>
        <v>#DIV/0!</v>
      </c>
      <c r="D18" s="103"/>
      <c r="E18" s="85" t="e">
        <f>SUMPRODUCT(Datu_ievade!$E$13:$BB$13,Datu_ievade!$E$62:$BB$62)/SUM(Datu_ievade!$E$13:$BB$13)</f>
        <v>#DIV/0!</v>
      </c>
      <c r="F18" s="85" t="e">
        <f t="shared" si="13"/>
        <v>#DIV/0!</v>
      </c>
      <c r="G18" s="127" t="e">
        <f>ROUNDUP((B18+D18)*Datu_ievade!$E$269,0)</f>
        <v>#DIV/0!</v>
      </c>
      <c r="H18" s="141" t="e">
        <f t="shared" si="3"/>
        <v>#DIV/0!</v>
      </c>
      <c r="I18" s="127" t="e">
        <f t="shared" si="14"/>
        <v>#DIV/0!</v>
      </c>
      <c r="K18" s="127" t="e">
        <f t="shared" si="15"/>
        <v>#DIV/0!</v>
      </c>
      <c r="L18" s="127" t="e">
        <f t="shared" si="16"/>
        <v>#DIV/0!</v>
      </c>
      <c r="M18" s="127" t="e">
        <f t="shared" si="17"/>
        <v>#DIV/0!</v>
      </c>
      <c r="N18" s="127" t="e">
        <f t="shared" si="18"/>
        <v>#DIV/0!</v>
      </c>
      <c r="O18" s="141" t="e">
        <f t="shared" si="19"/>
        <v>#DIV/0!</v>
      </c>
      <c r="P18" s="127" t="e">
        <f t="shared" si="4"/>
        <v>#DIV/0!</v>
      </c>
      <c r="Q18" s="127" t="e">
        <f t="shared" si="5"/>
        <v>#DIV/0!</v>
      </c>
      <c r="V18" s="232" t="e">
        <f t="shared" si="6"/>
        <v>#DIV/0!</v>
      </c>
      <c r="W18" s="232" t="e">
        <f t="shared" si="7"/>
        <v>#DIV/0!</v>
      </c>
      <c r="X18" s="232" t="e">
        <f t="shared" si="8"/>
        <v>#DIV/0!</v>
      </c>
      <c r="Y18" s="232" t="e">
        <f t="shared" si="9"/>
        <v>#DIV/0!</v>
      </c>
      <c r="Z18" s="232" t="e">
        <f t="shared" si="10"/>
        <v>#DIV/0!</v>
      </c>
      <c r="AA18" s="232" t="e">
        <f t="shared" si="11"/>
        <v>#DIV/0!</v>
      </c>
      <c r="AD18" s="232" t="e">
        <f t="shared" si="20"/>
        <v>#DIV/0!</v>
      </c>
      <c r="AE18" s="232" t="e">
        <f t="shared" si="21"/>
        <v>#DIV/0!</v>
      </c>
      <c r="AF18" s="90" t="e">
        <f t="shared" si="22"/>
        <v>#DIV/0!</v>
      </c>
      <c r="AG18" s="232" t="e">
        <f t="shared" si="23"/>
        <v>#DIV/0!</v>
      </c>
      <c r="AH18" s="232" t="e">
        <f t="shared" si="24"/>
        <v>#DIV/0!</v>
      </c>
      <c r="AI18" s="90" t="e">
        <f t="shared" si="25"/>
        <v>#DIV/0!</v>
      </c>
      <c r="AJ18" s="154"/>
      <c r="AK18" s="232" t="e">
        <f t="shared" si="26"/>
        <v>#DIV/0!</v>
      </c>
      <c r="AL18" s="232" t="e">
        <f t="shared" si="27"/>
        <v>#DIV/0!</v>
      </c>
    </row>
    <row r="19" spans="1:38">
      <c r="A19" s="128" t="s">
        <v>574</v>
      </c>
      <c r="B19" s="103"/>
      <c r="C19" s="85" t="e">
        <f>SUMPRODUCT(Datu_ievade!$E$12:$BB$12,Datu_ievade!$E$61:$BB$61)/SUM(Datu_ievade!$E$12:$BB$12)</f>
        <v>#DIV/0!</v>
      </c>
      <c r="D19" s="103"/>
      <c r="E19" s="85" t="e">
        <f>SUMPRODUCT(Datu_ievade!$E$13:$BB$13,Datu_ievade!$E$62:$BB$62)/SUM(Datu_ievade!$E$13:$BB$13)</f>
        <v>#DIV/0!</v>
      </c>
      <c r="F19" s="85" t="e">
        <f t="shared" si="13"/>
        <v>#DIV/0!</v>
      </c>
      <c r="G19" s="127" t="e">
        <f>ROUNDUP((B19+D19)*Datu_ievade!$E$269,0)</f>
        <v>#DIV/0!</v>
      </c>
      <c r="H19" s="141" t="e">
        <f t="shared" si="3"/>
        <v>#DIV/0!</v>
      </c>
      <c r="I19" s="127" t="e">
        <f t="shared" si="14"/>
        <v>#DIV/0!</v>
      </c>
      <c r="K19" s="127" t="e">
        <f t="shared" si="15"/>
        <v>#DIV/0!</v>
      </c>
      <c r="L19" s="127" t="e">
        <f t="shared" si="16"/>
        <v>#DIV/0!</v>
      </c>
      <c r="M19" s="127" t="e">
        <f t="shared" si="17"/>
        <v>#DIV/0!</v>
      </c>
      <c r="N19" s="127" t="e">
        <f t="shared" si="18"/>
        <v>#DIV/0!</v>
      </c>
      <c r="O19" s="141" t="e">
        <f t="shared" si="19"/>
        <v>#DIV/0!</v>
      </c>
      <c r="P19" s="127" t="e">
        <f t="shared" si="4"/>
        <v>#DIV/0!</v>
      </c>
      <c r="Q19" s="127" t="e">
        <f t="shared" si="5"/>
        <v>#DIV/0!</v>
      </c>
      <c r="V19" s="232" t="e">
        <f t="shared" si="6"/>
        <v>#DIV/0!</v>
      </c>
      <c r="W19" s="232" t="e">
        <f t="shared" si="7"/>
        <v>#DIV/0!</v>
      </c>
      <c r="X19" s="232" t="e">
        <f t="shared" si="8"/>
        <v>#DIV/0!</v>
      </c>
      <c r="Y19" s="232" t="e">
        <f t="shared" si="9"/>
        <v>#DIV/0!</v>
      </c>
      <c r="Z19" s="232" t="e">
        <f t="shared" si="10"/>
        <v>#DIV/0!</v>
      </c>
      <c r="AA19" s="232" t="e">
        <f t="shared" si="11"/>
        <v>#DIV/0!</v>
      </c>
      <c r="AD19" s="232" t="e">
        <f t="shared" si="20"/>
        <v>#DIV/0!</v>
      </c>
      <c r="AE19" s="232" t="e">
        <f t="shared" si="21"/>
        <v>#DIV/0!</v>
      </c>
      <c r="AF19" s="90" t="e">
        <f t="shared" si="22"/>
        <v>#DIV/0!</v>
      </c>
      <c r="AG19" s="232" t="e">
        <f t="shared" si="23"/>
        <v>#DIV/0!</v>
      </c>
      <c r="AH19" s="232" t="e">
        <f t="shared" si="24"/>
        <v>#DIV/0!</v>
      </c>
      <c r="AI19" s="90" t="e">
        <f t="shared" si="25"/>
        <v>#DIV/0!</v>
      </c>
      <c r="AJ19" s="154"/>
      <c r="AK19" s="232" t="e">
        <f t="shared" si="26"/>
        <v>#DIV/0!</v>
      </c>
      <c r="AL19" s="232" t="e">
        <f t="shared" si="27"/>
        <v>#DIV/0!</v>
      </c>
    </row>
    <row r="20" spans="1:38">
      <c r="A20" s="128" t="s">
        <v>741</v>
      </c>
      <c r="B20" s="103"/>
      <c r="C20" s="85" t="e">
        <f>SUMPRODUCT(Datu_ievade!$E$12:$BB$12,Datu_ievade!$E$61:$BB$61)/SUM(Datu_ievade!$E$12:$BB$12)</f>
        <v>#DIV/0!</v>
      </c>
      <c r="D20" s="103"/>
      <c r="E20" s="85" t="e">
        <f>SUMPRODUCT(Datu_ievade!$E$13:$BB$13,Datu_ievade!$E$62:$BB$62)/SUM(Datu_ievade!$E$13:$BB$13)</f>
        <v>#DIV/0!</v>
      </c>
      <c r="F20" s="85" t="e">
        <f t="shared" si="13"/>
        <v>#DIV/0!</v>
      </c>
      <c r="G20" s="127" t="e">
        <f>ROUNDUP((B20+D20)*Datu_ievade!$E$269,0)</f>
        <v>#DIV/0!</v>
      </c>
      <c r="H20" s="141" t="e">
        <f t="shared" si="3"/>
        <v>#DIV/0!</v>
      </c>
      <c r="I20" s="127" t="e">
        <f t="shared" si="14"/>
        <v>#DIV/0!</v>
      </c>
      <c r="K20" s="127" t="e">
        <f t="shared" si="15"/>
        <v>#DIV/0!</v>
      </c>
      <c r="L20" s="127" t="e">
        <f t="shared" si="16"/>
        <v>#DIV/0!</v>
      </c>
      <c r="M20" s="127" t="e">
        <f t="shared" si="17"/>
        <v>#DIV/0!</v>
      </c>
      <c r="N20" s="127" t="e">
        <f t="shared" si="18"/>
        <v>#DIV/0!</v>
      </c>
      <c r="O20" s="141" t="e">
        <f t="shared" si="19"/>
        <v>#DIV/0!</v>
      </c>
      <c r="P20" s="127" t="e">
        <f t="shared" si="4"/>
        <v>#DIV/0!</v>
      </c>
      <c r="Q20" s="127" t="e">
        <f t="shared" si="5"/>
        <v>#DIV/0!</v>
      </c>
      <c r="V20" s="232" t="e">
        <f t="shared" si="6"/>
        <v>#DIV/0!</v>
      </c>
      <c r="W20" s="232" t="e">
        <f t="shared" si="7"/>
        <v>#DIV/0!</v>
      </c>
      <c r="X20" s="232" t="e">
        <f t="shared" si="8"/>
        <v>#DIV/0!</v>
      </c>
      <c r="Y20" s="232" t="e">
        <f t="shared" si="9"/>
        <v>#DIV/0!</v>
      </c>
      <c r="Z20" s="232" t="e">
        <f t="shared" si="10"/>
        <v>#DIV/0!</v>
      </c>
      <c r="AA20" s="232" t="e">
        <f t="shared" si="11"/>
        <v>#DIV/0!</v>
      </c>
      <c r="AD20" s="232" t="e">
        <f t="shared" si="20"/>
        <v>#DIV/0!</v>
      </c>
      <c r="AE20" s="232" t="e">
        <f t="shared" si="21"/>
        <v>#DIV/0!</v>
      </c>
      <c r="AF20" s="90" t="e">
        <f t="shared" si="22"/>
        <v>#DIV/0!</v>
      </c>
      <c r="AG20" s="232" t="e">
        <f t="shared" si="23"/>
        <v>#DIV/0!</v>
      </c>
      <c r="AH20" s="232" t="e">
        <f t="shared" si="24"/>
        <v>#DIV/0!</v>
      </c>
      <c r="AI20" s="90" t="e">
        <f t="shared" si="25"/>
        <v>#DIV/0!</v>
      </c>
      <c r="AJ20" s="154"/>
      <c r="AK20" s="232" t="e">
        <f t="shared" si="26"/>
        <v>#DIV/0!</v>
      </c>
      <c r="AL20" s="232" t="e">
        <f t="shared" si="27"/>
        <v>#DIV/0!</v>
      </c>
    </row>
    <row r="21" spans="1:38">
      <c r="A21" s="128" t="s">
        <v>742</v>
      </c>
      <c r="B21" s="103"/>
      <c r="C21" s="85" t="e">
        <f>SUMPRODUCT(Datu_ievade!$E$12:$BB$12,Datu_ievade!$E$61:$BB$61)/SUM(Datu_ievade!$E$12:$BB$12)</f>
        <v>#DIV/0!</v>
      </c>
      <c r="D21" s="103"/>
      <c r="E21" s="85" t="e">
        <f>SUMPRODUCT(Datu_ievade!$E$13:$BB$13,Datu_ievade!$E$62:$BB$62)/SUM(Datu_ievade!$E$13:$BB$13)</f>
        <v>#DIV/0!</v>
      </c>
      <c r="F21" s="85" t="e">
        <f t="shared" si="13"/>
        <v>#DIV/0!</v>
      </c>
      <c r="G21" s="127" t="e">
        <f>ROUNDUP((B21+D21)*Datu_ievade!$E$269,0)</f>
        <v>#DIV/0!</v>
      </c>
      <c r="H21" s="141" t="e">
        <f t="shared" si="3"/>
        <v>#DIV/0!</v>
      </c>
      <c r="I21" s="127" t="e">
        <f t="shared" si="14"/>
        <v>#DIV/0!</v>
      </c>
      <c r="K21" s="127" t="e">
        <f t="shared" si="15"/>
        <v>#DIV/0!</v>
      </c>
      <c r="L21" s="127" t="e">
        <f t="shared" si="16"/>
        <v>#DIV/0!</v>
      </c>
      <c r="M21" s="127" t="e">
        <f t="shared" si="17"/>
        <v>#DIV/0!</v>
      </c>
      <c r="N21" s="127" t="e">
        <f t="shared" si="18"/>
        <v>#DIV/0!</v>
      </c>
      <c r="O21" s="141" t="e">
        <f t="shared" si="19"/>
        <v>#DIV/0!</v>
      </c>
      <c r="P21" s="127" t="e">
        <f t="shared" si="4"/>
        <v>#DIV/0!</v>
      </c>
      <c r="Q21" s="127" t="e">
        <f t="shared" si="5"/>
        <v>#DIV/0!</v>
      </c>
      <c r="V21" s="232" t="e">
        <f t="shared" si="6"/>
        <v>#DIV/0!</v>
      </c>
      <c r="W21" s="232" t="e">
        <f t="shared" si="7"/>
        <v>#DIV/0!</v>
      </c>
      <c r="X21" s="232" t="e">
        <f t="shared" si="8"/>
        <v>#DIV/0!</v>
      </c>
      <c r="Y21" s="232" t="e">
        <f t="shared" si="9"/>
        <v>#DIV/0!</v>
      </c>
      <c r="Z21" s="232" t="e">
        <f t="shared" si="10"/>
        <v>#DIV/0!</v>
      </c>
      <c r="AA21" s="232" t="e">
        <f t="shared" si="11"/>
        <v>#DIV/0!</v>
      </c>
      <c r="AD21" s="232" t="e">
        <f t="shared" si="20"/>
        <v>#DIV/0!</v>
      </c>
      <c r="AE21" s="232" t="e">
        <f t="shared" si="21"/>
        <v>#DIV/0!</v>
      </c>
      <c r="AF21" s="90" t="e">
        <f t="shared" si="22"/>
        <v>#DIV/0!</v>
      </c>
      <c r="AG21" s="232" t="e">
        <f t="shared" si="23"/>
        <v>#DIV/0!</v>
      </c>
      <c r="AH21" s="232" t="e">
        <f t="shared" si="24"/>
        <v>#DIV/0!</v>
      </c>
      <c r="AI21" s="90" t="e">
        <f t="shared" si="25"/>
        <v>#DIV/0!</v>
      </c>
      <c r="AJ21" s="154"/>
      <c r="AK21" s="232" t="e">
        <f t="shared" si="26"/>
        <v>#DIV/0!</v>
      </c>
      <c r="AL21" s="232" t="e">
        <f t="shared" si="27"/>
        <v>#DIV/0!</v>
      </c>
    </row>
    <row r="22" spans="1:38">
      <c r="A22" s="128" t="s">
        <v>573</v>
      </c>
      <c r="B22" s="103"/>
      <c r="C22" s="85" t="e">
        <f>SUMPRODUCT(Datu_ievade!$E$12:$BB$12,Datu_ievade!$E$61:$BB$61)/SUM(Datu_ievade!$E$12:$BB$12)</f>
        <v>#DIV/0!</v>
      </c>
      <c r="D22" s="103"/>
      <c r="E22" s="85" t="e">
        <f>SUMPRODUCT(Datu_ievade!$E$13:$BB$13,Datu_ievade!$E$62:$BB$62)/SUM(Datu_ievade!$E$13:$BB$13)</f>
        <v>#DIV/0!</v>
      </c>
      <c r="F22" s="85" t="e">
        <f t="shared" si="13"/>
        <v>#DIV/0!</v>
      </c>
      <c r="G22" s="127" t="e">
        <f>ROUNDUP((B22+D22)*Datu_ievade!$E$269,0)</f>
        <v>#DIV/0!</v>
      </c>
      <c r="H22" s="141" t="e">
        <f t="shared" si="3"/>
        <v>#DIV/0!</v>
      </c>
      <c r="I22" s="127" t="e">
        <f t="shared" si="14"/>
        <v>#DIV/0!</v>
      </c>
      <c r="K22" s="127" t="e">
        <f t="shared" si="15"/>
        <v>#DIV/0!</v>
      </c>
      <c r="L22" s="127" t="e">
        <f t="shared" si="16"/>
        <v>#DIV/0!</v>
      </c>
      <c r="M22" s="127" t="e">
        <f t="shared" si="17"/>
        <v>#DIV/0!</v>
      </c>
      <c r="N22" s="127" t="e">
        <f t="shared" si="18"/>
        <v>#DIV/0!</v>
      </c>
      <c r="O22" s="141" t="e">
        <f t="shared" si="19"/>
        <v>#DIV/0!</v>
      </c>
      <c r="P22" s="127" t="e">
        <f t="shared" si="4"/>
        <v>#DIV/0!</v>
      </c>
      <c r="Q22" s="127" t="e">
        <f t="shared" si="5"/>
        <v>#DIV/0!</v>
      </c>
      <c r="V22" s="232" t="e">
        <f t="shared" si="6"/>
        <v>#DIV/0!</v>
      </c>
      <c r="W22" s="232" t="e">
        <f t="shared" si="7"/>
        <v>#DIV/0!</v>
      </c>
      <c r="X22" s="232" t="e">
        <f t="shared" si="8"/>
        <v>#DIV/0!</v>
      </c>
      <c r="Y22" s="232" t="e">
        <f t="shared" si="9"/>
        <v>#DIV/0!</v>
      </c>
      <c r="Z22" s="232" t="e">
        <f t="shared" si="10"/>
        <v>#DIV/0!</v>
      </c>
      <c r="AA22" s="232" t="e">
        <f t="shared" si="11"/>
        <v>#DIV/0!</v>
      </c>
      <c r="AD22" s="232" t="e">
        <f t="shared" si="20"/>
        <v>#DIV/0!</v>
      </c>
      <c r="AE22" s="232" t="e">
        <f t="shared" si="21"/>
        <v>#DIV/0!</v>
      </c>
      <c r="AF22" s="90" t="e">
        <f t="shared" si="22"/>
        <v>#DIV/0!</v>
      </c>
      <c r="AG22" s="232" t="e">
        <f t="shared" si="23"/>
        <v>#DIV/0!</v>
      </c>
      <c r="AH22" s="232" t="e">
        <f t="shared" si="24"/>
        <v>#DIV/0!</v>
      </c>
      <c r="AI22" s="90" t="e">
        <f t="shared" si="25"/>
        <v>#DIV/0!</v>
      </c>
      <c r="AJ22" s="154"/>
      <c r="AK22" s="232" t="e">
        <f t="shared" si="26"/>
        <v>#DIV/0!</v>
      </c>
      <c r="AL22" s="232" t="e">
        <f t="shared" si="27"/>
        <v>#DIV/0!</v>
      </c>
    </row>
    <row r="23" spans="1:38">
      <c r="A23" s="128" t="s">
        <v>572</v>
      </c>
      <c r="B23" s="103"/>
      <c r="C23" s="85" t="e">
        <f>SUMPRODUCT(Datu_ievade!$E$12:$BB$12,Datu_ievade!$E$61:$BB$61)/SUM(Datu_ievade!$E$12:$BB$12)</f>
        <v>#DIV/0!</v>
      </c>
      <c r="D23" s="103"/>
      <c r="E23" s="85" t="e">
        <f>SUMPRODUCT(Datu_ievade!$E$13:$BB$13,Datu_ievade!$E$62:$BB$62)/SUM(Datu_ievade!$E$13:$BB$13)</f>
        <v>#DIV/0!</v>
      </c>
      <c r="F23" s="85" t="e">
        <f t="shared" si="13"/>
        <v>#DIV/0!</v>
      </c>
      <c r="G23" s="127" t="e">
        <f>ROUNDUP((B23+D23)*Datu_ievade!$E$269,0)</f>
        <v>#DIV/0!</v>
      </c>
      <c r="H23" s="141" t="e">
        <f t="shared" si="3"/>
        <v>#DIV/0!</v>
      </c>
      <c r="I23" s="127" t="e">
        <f t="shared" si="14"/>
        <v>#DIV/0!</v>
      </c>
      <c r="K23" s="127" t="e">
        <f t="shared" si="15"/>
        <v>#DIV/0!</v>
      </c>
      <c r="L23" s="127" t="e">
        <f t="shared" si="16"/>
        <v>#DIV/0!</v>
      </c>
      <c r="M23" s="127" t="e">
        <f t="shared" si="17"/>
        <v>#DIV/0!</v>
      </c>
      <c r="N23" s="127" t="e">
        <f t="shared" si="18"/>
        <v>#DIV/0!</v>
      </c>
      <c r="O23" s="141" t="e">
        <f t="shared" si="19"/>
        <v>#DIV/0!</v>
      </c>
      <c r="P23" s="127" t="e">
        <f t="shared" si="4"/>
        <v>#DIV/0!</v>
      </c>
      <c r="Q23" s="127" t="e">
        <f t="shared" si="5"/>
        <v>#DIV/0!</v>
      </c>
      <c r="V23" s="232" t="e">
        <f t="shared" si="6"/>
        <v>#DIV/0!</v>
      </c>
      <c r="W23" s="232" t="e">
        <f t="shared" si="7"/>
        <v>#DIV/0!</v>
      </c>
      <c r="X23" s="232" t="e">
        <f t="shared" si="8"/>
        <v>#DIV/0!</v>
      </c>
      <c r="Y23" s="232" t="e">
        <f t="shared" si="9"/>
        <v>#DIV/0!</v>
      </c>
      <c r="Z23" s="232" t="e">
        <f t="shared" si="10"/>
        <v>#DIV/0!</v>
      </c>
      <c r="AA23" s="232" t="e">
        <f t="shared" si="11"/>
        <v>#DIV/0!</v>
      </c>
      <c r="AD23" s="232" t="e">
        <f t="shared" si="20"/>
        <v>#DIV/0!</v>
      </c>
      <c r="AE23" s="232" t="e">
        <f t="shared" si="21"/>
        <v>#DIV/0!</v>
      </c>
      <c r="AF23" s="90" t="e">
        <f t="shared" si="22"/>
        <v>#DIV/0!</v>
      </c>
      <c r="AG23" s="232" t="e">
        <f t="shared" si="23"/>
        <v>#DIV/0!</v>
      </c>
      <c r="AH23" s="232" t="e">
        <f t="shared" si="24"/>
        <v>#DIV/0!</v>
      </c>
      <c r="AI23" s="90" t="e">
        <f t="shared" si="25"/>
        <v>#DIV/0!</v>
      </c>
      <c r="AJ23" s="154"/>
      <c r="AK23" s="232" t="e">
        <f t="shared" si="26"/>
        <v>#DIV/0!</v>
      </c>
      <c r="AL23" s="232" t="e">
        <f t="shared" si="27"/>
        <v>#DIV/0!</v>
      </c>
    </row>
    <row r="24" spans="1:38">
      <c r="A24" s="128" t="s">
        <v>571</v>
      </c>
      <c r="B24" s="103"/>
      <c r="C24" s="85" t="e">
        <f>SUMPRODUCT(Datu_ievade!$E$12:$BB$12,Datu_ievade!$E$61:$BB$61)/SUM(Datu_ievade!$E$12:$BB$12)</f>
        <v>#DIV/0!</v>
      </c>
      <c r="D24" s="103"/>
      <c r="E24" s="85" t="e">
        <f>SUMPRODUCT(Datu_ievade!$E$13:$BB$13,Datu_ievade!$E$62:$BB$62)/SUM(Datu_ievade!$E$13:$BB$13)</f>
        <v>#DIV/0!</v>
      </c>
      <c r="F24" s="85" t="e">
        <f t="shared" si="13"/>
        <v>#DIV/0!</v>
      </c>
      <c r="G24" s="127" t="e">
        <f>ROUNDUP((B24+D24)*Datu_ievade!$E$269,0)</f>
        <v>#DIV/0!</v>
      </c>
      <c r="H24" s="141" t="e">
        <f t="shared" si="3"/>
        <v>#DIV/0!</v>
      </c>
      <c r="I24" s="127" t="e">
        <f t="shared" si="14"/>
        <v>#DIV/0!</v>
      </c>
      <c r="K24" s="127" t="e">
        <f t="shared" si="15"/>
        <v>#DIV/0!</v>
      </c>
      <c r="L24" s="127" t="e">
        <f t="shared" si="16"/>
        <v>#DIV/0!</v>
      </c>
      <c r="M24" s="127" t="e">
        <f t="shared" si="17"/>
        <v>#DIV/0!</v>
      </c>
      <c r="N24" s="127" t="e">
        <f t="shared" si="18"/>
        <v>#DIV/0!</v>
      </c>
      <c r="O24" s="141" t="e">
        <f t="shared" si="19"/>
        <v>#DIV/0!</v>
      </c>
      <c r="P24" s="127" t="e">
        <f t="shared" si="4"/>
        <v>#DIV/0!</v>
      </c>
      <c r="Q24" s="127" t="e">
        <f t="shared" si="5"/>
        <v>#DIV/0!</v>
      </c>
      <c r="V24" s="232" t="e">
        <f t="shared" si="6"/>
        <v>#DIV/0!</v>
      </c>
      <c r="W24" s="232" t="e">
        <f t="shared" si="7"/>
        <v>#DIV/0!</v>
      </c>
      <c r="X24" s="232" t="e">
        <f t="shared" si="8"/>
        <v>#DIV/0!</v>
      </c>
      <c r="Y24" s="232" t="e">
        <f t="shared" si="9"/>
        <v>#DIV/0!</v>
      </c>
      <c r="Z24" s="232" t="e">
        <f t="shared" si="10"/>
        <v>#DIV/0!</v>
      </c>
      <c r="AA24" s="232" t="e">
        <f t="shared" si="11"/>
        <v>#DIV/0!</v>
      </c>
      <c r="AD24" s="232" t="e">
        <f t="shared" si="20"/>
        <v>#DIV/0!</v>
      </c>
      <c r="AE24" s="232" t="e">
        <f t="shared" si="21"/>
        <v>#DIV/0!</v>
      </c>
      <c r="AF24" s="90" t="e">
        <f t="shared" si="22"/>
        <v>#DIV/0!</v>
      </c>
      <c r="AG24" s="232" t="e">
        <f t="shared" si="23"/>
        <v>#DIV/0!</v>
      </c>
      <c r="AH24" s="232" t="e">
        <f t="shared" si="24"/>
        <v>#DIV/0!</v>
      </c>
      <c r="AI24" s="90" t="e">
        <f t="shared" si="25"/>
        <v>#DIV/0!</v>
      </c>
      <c r="AJ24" s="154"/>
      <c r="AK24" s="232" t="e">
        <f t="shared" si="26"/>
        <v>#DIV/0!</v>
      </c>
      <c r="AL24" s="232" t="e">
        <f t="shared" si="27"/>
        <v>#DIV/0!</v>
      </c>
    </row>
    <row r="25" spans="1:38">
      <c r="A25" s="128" t="s">
        <v>743</v>
      </c>
      <c r="B25" s="103"/>
      <c r="C25" s="85" t="e">
        <f>SUMPRODUCT(Datu_ievade!$E$12:$BB$12,Datu_ievade!$E$61:$BB$61)/SUM(Datu_ievade!$E$12:$BB$12)</f>
        <v>#DIV/0!</v>
      </c>
      <c r="D25" s="103"/>
      <c r="E25" s="85" t="e">
        <f>SUMPRODUCT(Datu_ievade!$E$13:$BB$13,Datu_ievade!$E$62:$BB$62)/SUM(Datu_ievade!$E$13:$BB$13)</f>
        <v>#DIV/0!</v>
      </c>
      <c r="F25" s="85" t="e">
        <f t="shared" si="13"/>
        <v>#DIV/0!</v>
      </c>
      <c r="G25" s="127" t="e">
        <f>ROUNDUP((B25+D25)*Datu_ievade!$E$269,0)</f>
        <v>#DIV/0!</v>
      </c>
      <c r="H25" s="141" t="e">
        <f t="shared" si="3"/>
        <v>#DIV/0!</v>
      </c>
      <c r="I25" s="127" t="e">
        <f t="shared" si="14"/>
        <v>#DIV/0!</v>
      </c>
      <c r="K25" s="127" t="e">
        <f t="shared" si="15"/>
        <v>#DIV/0!</v>
      </c>
      <c r="L25" s="127" t="e">
        <f t="shared" si="16"/>
        <v>#DIV/0!</v>
      </c>
      <c r="M25" s="127" t="e">
        <f t="shared" si="17"/>
        <v>#DIV/0!</v>
      </c>
      <c r="N25" s="127" t="e">
        <f t="shared" si="18"/>
        <v>#DIV/0!</v>
      </c>
      <c r="O25" s="141" t="e">
        <f t="shared" si="19"/>
        <v>#DIV/0!</v>
      </c>
      <c r="P25" s="127" t="e">
        <f t="shared" si="4"/>
        <v>#DIV/0!</v>
      </c>
      <c r="Q25" s="127" t="e">
        <f t="shared" si="5"/>
        <v>#DIV/0!</v>
      </c>
      <c r="V25" s="232" t="e">
        <f t="shared" si="6"/>
        <v>#DIV/0!</v>
      </c>
      <c r="W25" s="232" t="e">
        <f t="shared" si="7"/>
        <v>#DIV/0!</v>
      </c>
      <c r="X25" s="232" t="e">
        <f t="shared" si="8"/>
        <v>#DIV/0!</v>
      </c>
      <c r="Y25" s="232" t="e">
        <f t="shared" si="9"/>
        <v>#DIV/0!</v>
      </c>
      <c r="Z25" s="232" t="e">
        <f t="shared" si="10"/>
        <v>#DIV/0!</v>
      </c>
      <c r="AA25" s="232" t="e">
        <f t="shared" si="11"/>
        <v>#DIV/0!</v>
      </c>
      <c r="AD25" s="232" t="e">
        <f t="shared" si="20"/>
        <v>#DIV/0!</v>
      </c>
      <c r="AE25" s="232" t="e">
        <f t="shared" si="21"/>
        <v>#DIV/0!</v>
      </c>
      <c r="AF25" s="90" t="e">
        <f t="shared" si="22"/>
        <v>#DIV/0!</v>
      </c>
      <c r="AG25" s="232" t="e">
        <f t="shared" si="23"/>
        <v>#DIV/0!</v>
      </c>
      <c r="AH25" s="232" t="e">
        <f t="shared" si="24"/>
        <v>#DIV/0!</v>
      </c>
      <c r="AI25" s="90" t="e">
        <f t="shared" si="25"/>
        <v>#DIV/0!</v>
      </c>
      <c r="AJ25" s="154"/>
      <c r="AK25" s="232" t="e">
        <f t="shared" si="26"/>
        <v>#DIV/0!</v>
      </c>
      <c r="AL25" s="232" t="e">
        <f t="shared" si="27"/>
        <v>#DIV/0!</v>
      </c>
    </row>
    <row r="26" spans="1:38">
      <c r="A26" s="128" t="s">
        <v>570</v>
      </c>
      <c r="B26" s="103"/>
      <c r="C26" s="85" t="e">
        <f>SUMPRODUCT(Datu_ievade!$E$12:$BB$12,Datu_ievade!$E$61:$BB$61)/SUM(Datu_ievade!$E$12:$BB$12)</f>
        <v>#DIV/0!</v>
      </c>
      <c r="D26" s="103"/>
      <c r="E26" s="85" t="e">
        <f>SUMPRODUCT(Datu_ievade!$E$13:$BB$13,Datu_ievade!$E$62:$BB$62)/SUM(Datu_ievade!$E$13:$BB$13)</f>
        <v>#DIV/0!</v>
      </c>
      <c r="F26" s="85" t="e">
        <f t="shared" si="13"/>
        <v>#DIV/0!</v>
      </c>
      <c r="G26" s="127" t="e">
        <f>ROUNDUP((B26+D26)*Datu_ievade!$E$269,0)</f>
        <v>#DIV/0!</v>
      </c>
      <c r="H26" s="141" t="e">
        <f t="shared" si="3"/>
        <v>#DIV/0!</v>
      </c>
      <c r="I26" s="127" t="e">
        <f t="shared" si="14"/>
        <v>#DIV/0!</v>
      </c>
      <c r="K26" s="127" t="e">
        <f t="shared" si="15"/>
        <v>#DIV/0!</v>
      </c>
      <c r="L26" s="127" t="e">
        <f t="shared" si="16"/>
        <v>#DIV/0!</v>
      </c>
      <c r="M26" s="127" t="e">
        <f t="shared" si="17"/>
        <v>#DIV/0!</v>
      </c>
      <c r="N26" s="127" t="e">
        <f t="shared" si="18"/>
        <v>#DIV/0!</v>
      </c>
      <c r="O26" s="141" t="e">
        <f t="shared" si="19"/>
        <v>#DIV/0!</v>
      </c>
      <c r="P26" s="127" t="e">
        <f t="shared" si="4"/>
        <v>#DIV/0!</v>
      </c>
      <c r="Q26" s="127" t="e">
        <f t="shared" si="5"/>
        <v>#DIV/0!</v>
      </c>
      <c r="V26" s="232" t="e">
        <f t="shared" si="6"/>
        <v>#DIV/0!</v>
      </c>
      <c r="W26" s="232" t="e">
        <f t="shared" si="7"/>
        <v>#DIV/0!</v>
      </c>
      <c r="X26" s="232" t="e">
        <f t="shared" si="8"/>
        <v>#DIV/0!</v>
      </c>
      <c r="Y26" s="232" t="e">
        <f t="shared" si="9"/>
        <v>#DIV/0!</v>
      </c>
      <c r="Z26" s="232" t="e">
        <f t="shared" si="10"/>
        <v>#DIV/0!</v>
      </c>
      <c r="AA26" s="232" t="e">
        <f t="shared" si="11"/>
        <v>#DIV/0!</v>
      </c>
      <c r="AD26" s="232" t="e">
        <f t="shared" si="20"/>
        <v>#DIV/0!</v>
      </c>
      <c r="AE26" s="232" t="e">
        <f t="shared" si="21"/>
        <v>#DIV/0!</v>
      </c>
      <c r="AF26" s="90" t="e">
        <f t="shared" si="22"/>
        <v>#DIV/0!</v>
      </c>
      <c r="AG26" s="232" t="e">
        <f t="shared" si="23"/>
        <v>#DIV/0!</v>
      </c>
      <c r="AH26" s="232" t="e">
        <f t="shared" si="24"/>
        <v>#DIV/0!</v>
      </c>
      <c r="AI26" s="90" t="e">
        <f t="shared" si="25"/>
        <v>#DIV/0!</v>
      </c>
      <c r="AJ26" s="154"/>
      <c r="AK26" s="232" t="e">
        <f t="shared" si="26"/>
        <v>#DIV/0!</v>
      </c>
      <c r="AL26" s="232" t="e">
        <f t="shared" si="27"/>
        <v>#DIV/0!</v>
      </c>
    </row>
    <row r="27" spans="1:38">
      <c r="A27" s="128" t="s">
        <v>569</v>
      </c>
      <c r="B27" s="103"/>
      <c r="C27" s="85" t="e">
        <f>SUMPRODUCT(Datu_ievade!$E$12:$BB$12,Datu_ievade!$E$61:$BB$61)/SUM(Datu_ievade!$E$12:$BB$12)</f>
        <v>#DIV/0!</v>
      </c>
      <c r="D27" s="103"/>
      <c r="E27" s="85" t="e">
        <f>SUMPRODUCT(Datu_ievade!$E$13:$BB$13,Datu_ievade!$E$62:$BB$62)/SUM(Datu_ievade!$E$13:$BB$13)</f>
        <v>#DIV/0!</v>
      </c>
      <c r="F27" s="85" t="e">
        <f t="shared" si="13"/>
        <v>#DIV/0!</v>
      </c>
      <c r="G27" s="127" t="e">
        <f>ROUNDUP((B27+D27)*Datu_ievade!$E$269,0)</f>
        <v>#DIV/0!</v>
      </c>
      <c r="H27" s="141" t="e">
        <f t="shared" si="3"/>
        <v>#DIV/0!</v>
      </c>
      <c r="I27" s="127" t="e">
        <f t="shared" si="14"/>
        <v>#DIV/0!</v>
      </c>
      <c r="K27" s="127" t="e">
        <f t="shared" si="15"/>
        <v>#DIV/0!</v>
      </c>
      <c r="L27" s="127" t="e">
        <f t="shared" si="16"/>
        <v>#DIV/0!</v>
      </c>
      <c r="M27" s="127" t="e">
        <f t="shared" si="17"/>
        <v>#DIV/0!</v>
      </c>
      <c r="N27" s="127" t="e">
        <f t="shared" si="18"/>
        <v>#DIV/0!</v>
      </c>
      <c r="O27" s="141" t="e">
        <f t="shared" si="19"/>
        <v>#DIV/0!</v>
      </c>
      <c r="P27" s="127" t="e">
        <f t="shared" si="4"/>
        <v>#DIV/0!</v>
      </c>
      <c r="Q27" s="127" t="e">
        <f t="shared" si="5"/>
        <v>#DIV/0!</v>
      </c>
      <c r="V27" s="232" t="e">
        <f t="shared" si="6"/>
        <v>#DIV/0!</v>
      </c>
      <c r="W27" s="232" t="e">
        <f t="shared" si="7"/>
        <v>#DIV/0!</v>
      </c>
      <c r="X27" s="232" t="e">
        <f t="shared" si="8"/>
        <v>#DIV/0!</v>
      </c>
      <c r="Y27" s="232" t="e">
        <f t="shared" si="9"/>
        <v>#DIV/0!</v>
      </c>
      <c r="Z27" s="232" t="e">
        <f t="shared" si="10"/>
        <v>#DIV/0!</v>
      </c>
      <c r="AA27" s="232" t="e">
        <f t="shared" si="11"/>
        <v>#DIV/0!</v>
      </c>
      <c r="AD27" s="232" t="e">
        <f t="shared" si="20"/>
        <v>#DIV/0!</v>
      </c>
      <c r="AE27" s="232" t="e">
        <f t="shared" si="21"/>
        <v>#DIV/0!</v>
      </c>
      <c r="AF27" s="90" t="e">
        <f t="shared" si="22"/>
        <v>#DIV/0!</v>
      </c>
      <c r="AG27" s="232" t="e">
        <f t="shared" si="23"/>
        <v>#DIV/0!</v>
      </c>
      <c r="AH27" s="232" t="e">
        <f t="shared" si="24"/>
        <v>#DIV/0!</v>
      </c>
      <c r="AI27" s="90" t="e">
        <f t="shared" si="25"/>
        <v>#DIV/0!</v>
      </c>
      <c r="AJ27" s="154"/>
      <c r="AK27" s="232" t="e">
        <f t="shared" si="26"/>
        <v>#DIV/0!</v>
      </c>
      <c r="AL27" s="232" t="e">
        <f t="shared" si="27"/>
        <v>#DIV/0!</v>
      </c>
    </row>
    <row r="28" spans="1:38">
      <c r="A28" s="128" t="s">
        <v>568</v>
      </c>
      <c r="B28" s="103"/>
      <c r="C28" s="85" t="e">
        <f>SUMPRODUCT(Datu_ievade!$E$12:$BB$12,Datu_ievade!$E$61:$BB$61)/SUM(Datu_ievade!$E$12:$BB$12)</f>
        <v>#DIV/0!</v>
      </c>
      <c r="D28" s="103"/>
      <c r="E28" s="85" t="e">
        <f>SUMPRODUCT(Datu_ievade!$E$13:$BB$13,Datu_ievade!$E$62:$BB$62)/SUM(Datu_ievade!$E$13:$BB$13)</f>
        <v>#DIV/0!</v>
      </c>
      <c r="F28" s="85" t="e">
        <f t="shared" si="13"/>
        <v>#DIV/0!</v>
      </c>
      <c r="G28" s="127" t="e">
        <f>ROUNDUP((B28+D28)*Datu_ievade!$E$269,0)</f>
        <v>#DIV/0!</v>
      </c>
      <c r="H28" s="141" t="e">
        <f t="shared" si="3"/>
        <v>#DIV/0!</v>
      </c>
      <c r="I28" s="127" t="e">
        <f t="shared" si="14"/>
        <v>#DIV/0!</v>
      </c>
      <c r="K28" s="127" t="e">
        <f t="shared" si="15"/>
        <v>#DIV/0!</v>
      </c>
      <c r="L28" s="127" t="e">
        <f t="shared" si="16"/>
        <v>#DIV/0!</v>
      </c>
      <c r="M28" s="127" t="e">
        <f t="shared" si="17"/>
        <v>#DIV/0!</v>
      </c>
      <c r="N28" s="127" t="e">
        <f t="shared" si="18"/>
        <v>#DIV/0!</v>
      </c>
      <c r="O28" s="141" t="e">
        <f t="shared" si="19"/>
        <v>#DIV/0!</v>
      </c>
      <c r="P28" s="127" t="e">
        <f t="shared" si="4"/>
        <v>#DIV/0!</v>
      </c>
      <c r="Q28" s="127" t="e">
        <f t="shared" si="5"/>
        <v>#DIV/0!</v>
      </c>
      <c r="V28" s="232" t="e">
        <f t="shared" si="6"/>
        <v>#DIV/0!</v>
      </c>
      <c r="W28" s="232" t="e">
        <f t="shared" si="7"/>
        <v>#DIV/0!</v>
      </c>
      <c r="X28" s="232" t="e">
        <f t="shared" si="8"/>
        <v>#DIV/0!</v>
      </c>
      <c r="Y28" s="232" t="e">
        <f t="shared" si="9"/>
        <v>#DIV/0!</v>
      </c>
      <c r="Z28" s="232" t="e">
        <f t="shared" si="10"/>
        <v>#DIV/0!</v>
      </c>
      <c r="AA28" s="232" t="e">
        <f t="shared" si="11"/>
        <v>#DIV/0!</v>
      </c>
      <c r="AD28" s="232" t="e">
        <f t="shared" si="20"/>
        <v>#DIV/0!</v>
      </c>
      <c r="AE28" s="232" t="e">
        <f t="shared" si="21"/>
        <v>#DIV/0!</v>
      </c>
      <c r="AF28" s="90" t="e">
        <f t="shared" si="22"/>
        <v>#DIV/0!</v>
      </c>
      <c r="AG28" s="232" t="e">
        <f t="shared" si="23"/>
        <v>#DIV/0!</v>
      </c>
      <c r="AH28" s="232" t="e">
        <f t="shared" si="24"/>
        <v>#DIV/0!</v>
      </c>
      <c r="AI28" s="90" t="e">
        <f t="shared" si="25"/>
        <v>#DIV/0!</v>
      </c>
      <c r="AJ28" s="154"/>
      <c r="AK28" s="232" t="e">
        <f t="shared" si="26"/>
        <v>#DIV/0!</v>
      </c>
      <c r="AL28" s="232" t="e">
        <f t="shared" si="27"/>
        <v>#DIV/0!</v>
      </c>
    </row>
    <row r="29" spans="1:38">
      <c r="A29" s="128" t="s">
        <v>567</v>
      </c>
      <c r="B29" s="103"/>
      <c r="C29" s="85" t="e">
        <f>SUMPRODUCT(Datu_ievade!$E$12:$BB$12,Datu_ievade!$E$61:$BB$61)/SUM(Datu_ievade!$E$12:$BB$12)</f>
        <v>#DIV/0!</v>
      </c>
      <c r="D29" s="103"/>
      <c r="E29" s="85" t="e">
        <f>SUMPRODUCT(Datu_ievade!$E$13:$BB$13,Datu_ievade!$E$62:$BB$62)/SUM(Datu_ievade!$E$13:$BB$13)</f>
        <v>#DIV/0!</v>
      </c>
      <c r="F29" s="85" t="e">
        <f t="shared" si="13"/>
        <v>#DIV/0!</v>
      </c>
      <c r="G29" s="127" t="e">
        <f>ROUNDUP((B29+D29)*Datu_ievade!$E$269,0)</f>
        <v>#DIV/0!</v>
      </c>
      <c r="H29" s="141" t="e">
        <f t="shared" si="3"/>
        <v>#DIV/0!</v>
      </c>
      <c r="I29" s="127" t="e">
        <f t="shared" si="14"/>
        <v>#DIV/0!</v>
      </c>
      <c r="K29" s="127" t="e">
        <f t="shared" si="15"/>
        <v>#DIV/0!</v>
      </c>
      <c r="L29" s="127" t="e">
        <f t="shared" si="16"/>
        <v>#DIV/0!</v>
      </c>
      <c r="M29" s="127" t="e">
        <f t="shared" si="17"/>
        <v>#DIV/0!</v>
      </c>
      <c r="N29" s="127" t="e">
        <f t="shared" si="18"/>
        <v>#DIV/0!</v>
      </c>
      <c r="O29" s="141" t="e">
        <f t="shared" si="19"/>
        <v>#DIV/0!</v>
      </c>
      <c r="P29" s="127" t="e">
        <f t="shared" si="4"/>
        <v>#DIV/0!</v>
      </c>
      <c r="Q29" s="127" t="e">
        <f t="shared" si="5"/>
        <v>#DIV/0!</v>
      </c>
      <c r="V29" s="232" t="e">
        <f t="shared" si="6"/>
        <v>#DIV/0!</v>
      </c>
      <c r="W29" s="232" t="e">
        <f t="shared" si="7"/>
        <v>#DIV/0!</v>
      </c>
      <c r="X29" s="232" t="e">
        <f t="shared" si="8"/>
        <v>#DIV/0!</v>
      </c>
      <c r="Y29" s="232" t="e">
        <f t="shared" si="9"/>
        <v>#DIV/0!</v>
      </c>
      <c r="Z29" s="232" t="e">
        <f t="shared" si="10"/>
        <v>#DIV/0!</v>
      </c>
      <c r="AA29" s="232" t="e">
        <f t="shared" si="11"/>
        <v>#DIV/0!</v>
      </c>
      <c r="AD29" s="232" t="e">
        <f t="shared" si="20"/>
        <v>#DIV/0!</v>
      </c>
      <c r="AE29" s="232" t="e">
        <f t="shared" si="21"/>
        <v>#DIV/0!</v>
      </c>
      <c r="AF29" s="90" t="e">
        <f t="shared" si="22"/>
        <v>#DIV/0!</v>
      </c>
      <c r="AG29" s="232" t="e">
        <f t="shared" si="23"/>
        <v>#DIV/0!</v>
      </c>
      <c r="AH29" s="232" t="e">
        <f t="shared" si="24"/>
        <v>#DIV/0!</v>
      </c>
      <c r="AI29" s="90" t="e">
        <f t="shared" si="25"/>
        <v>#DIV/0!</v>
      </c>
      <c r="AJ29" s="154"/>
      <c r="AK29" s="232" t="e">
        <f t="shared" si="26"/>
        <v>#DIV/0!</v>
      </c>
      <c r="AL29" s="232" t="e">
        <f t="shared" si="27"/>
        <v>#DIV/0!</v>
      </c>
    </row>
    <row r="30" spans="1:38">
      <c r="A30" s="128" t="s">
        <v>566</v>
      </c>
      <c r="B30" s="103"/>
      <c r="C30" s="85" t="e">
        <f>SUMPRODUCT(Datu_ievade!$E$12:$BB$12,Datu_ievade!$E$61:$BB$61)/SUM(Datu_ievade!$E$12:$BB$12)</f>
        <v>#DIV/0!</v>
      </c>
      <c r="D30" s="103"/>
      <c r="E30" s="85" t="e">
        <f>SUMPRODUCT(Datu_ievade!$E$13:$BB$13,Datu_ievade!$E$62:$BB$62)/SUM(Datu_ievade!$E$13:$BB$13)</f>
        <v>#DIV/0!</v>
      </c>
      <c r="F30" s="85" t="e">
        <f t="shared" si="13"/>
        <v>#DIV/0!</v>
      </c>
      <c r="G30" s="127" t="e">
        <f>ROUNDUP((B30+D30)*Datu_ievade!$E$269,0)</f>
        <v>#DIV/0!</v>
      </c>
      <c r="H30" s="141" t="e">
        <f t="shared" si="3"/>
        <v>#DIV/0!</v>
      </c>
      <c r="I30" s="127" t="e">
        <f t="shared" si="14"/>
        <v>#DIV/0!</v>
      </c>
      <c r="K30" s="127" t="e">
        <f t="shared" si="15"/>
        <v>#DIV/0!</v>
      </c>
      <c r="L30" s="127" t="e">
        <f t="shared" si="16"/>
        <v>#DIV/0!</v>
      </c>
      <c r="M30" s="127" t="e">
        <f t="shared" si="17"/>
        <v>#DIV/0!</v>
      </c>
      <c r="N30" s="127" t="e">
        <f t="shared" si="18"/>
        <v>#DIV/0!</v>
      </c>
      <c r="O30" s="141" t="e">
        <f t="shared" si="19"/>
        <v>#DIV/0!</v>
      </c>
      <c r="P30" s="127" t="e">
        <f t="shared" si="4"/>
        <v>#DIV/0!</v>
      </c>
      <c r="Q30" s="127" t="e">
        <f t="shared" si="5"/>
        <v>#DIV/0!</v>
      </c>
      <c r="V30" s="232" t="e">
        <f t="shared" si="6"/>
        <v>#DIV/0!</v>
      </c>
      <c r="W30" s="232" t="e">
        <f t="shared" si="7"/>
        <v>#DIV/0!</v>
      </c>
      <c r="X30" s="232" t="e">
        <f t="shared" si="8"/>
        <v>#DIV/0!</v>
      </c>
      <c r="Y30" s="232" t="e">
        <f t="shared" si="9"/>
        <v>#DIV/0!</v>
      </c>
      <c r="Z30" s="232" t="e">
        <f t="shared" si="10"/>
        <v>#DIV/0!</v>
      </c>
      <c r="AA30" s="232" t="e">
        <f t="shared" si="11"/>
        <v>#DIV/0!</v>
      </c>
      <c r="AD30" s="232" t="e">
        <f t="shared" si="20"/>
        <v>#DIV/0!</v>
      </c>
      <c r="AE30" s="232" t="e">
        <f t="shared" si="21"/>
        <v>#DIV/0!</v>
      </c>
      <c r="AF30" s="90" t="e">
        <f t="shared" si="22"/>
        <v>#DIV/0!</v>
      </c>
      <c r="AG30" s="232" t="e">
        <f t="shared" si="23"/>
        <v>#DIV/0!</v>
      </c>
      <c r="AH30" s="232" t="e">
        <f t="shared" si="24"/>
        <v>#DIV/0!</v>
      </c>
      <c r="AI30" s="90" t="e">
        <f t="shared" si="25"/>
        <v>#DIV/0!</v>
      </c>
      <c r="AJ30" s="154"/>
      <c r="AK30" s="232" t="e">
        <f t="shared" si="26"/>
        <v>#DIV/0!</v>
      </c>
      <c r="AL30" s="232" t="e">
        <f t="shared" si="27"/>
        <v>#DIV/0!</v>
      </c>
    </row>
    <row r="31" spans="1:38">
      <c r="A31" s="128" t="s">
        <v>565</v>
      </c>
      <c r="B31" s="103"/>
      <c r="C31" s="85" t="e">
        <f>SUMPRODUCT(Datu_ievade!$E$12:$BB$12,Datu_ievade!$E$61:$BB$61)/SUM(Datu_ievade!$E$12:$BB$12)</f>
        <v>#DIV/0!</v>
      </c>
      <c r="D31" s="103"/>
      <c r="E31" s="85" t="e">
        <f>SUMPRODUCT(Datu_ievade!$E$13:$BB$13,Datu_ievade!$E$62:$BB$62)/SUM(Datu_ievade!$E$13:$BB$13)</f>
        <v>#DIV/0!</v>
      </c>
      <c r="F31" s="85" t="e">
        <f t="shared" si="13"/>
        <v>#DIV/0!</v>
      </c>
      <c r="G31" s="127" t="e">
        <f>ROUNDUP((B31+D31)*Datu_ievade!$E$269,0)</f>
        <v>#DIV/0!</v>
      </c>
      <c r="H31" s="141" t="e">
        <f t="shared" si="3"/>
        <v>#DIV/0!</v>
      </c>
      <c r="I31" s="127" t="e">
        <f t="shared" si="14"/>
        <v>#DIV/0!</v>
      </c>
      <c r="K31" s="127" t="e">
        <f t="shared" si="15"/>
        <v>#DIV/0!</v>
      </c>
      <c r="L31" s="127" t="e">
        <f t="shared" si="16"/>
        <v>#DIV/0!</v>
      </c>
      <c r="M31" s="127" t="e">
        <f t="shared" si="17"/>
        <v>#DIV/0!</v>
      </c>
      <c r="N31" s="127" t="e">
        <f t="shared" si="18"/>
        <v>#DIV/0!</v>
      </c>
      <c r="O31" s="141" t="e">
        <f t="shared" si="19"/>
        <v>#DIV/0!</v>
      </c>
      <c r="P31" s="127" t="e">
        <f t="shared" si="4"/>
        <v>#DIV/0!</v>
      </c>
      <c r="Q31" s="127" t="e">
        <f t="shared" si="5"/>
        <v>#DIV/0!</v>
      </c>
      <c r="V31" s="232" t="e">
        <f t="shared" si="6"/>
        <v>#DIV/0!</v>
      </c>
      <c r="W31" s="232" t="e">
        <f t="shared" si="7"/>
        <v>#DIV/0!</v>
      </c>
      <c r="X31" s="232" t="e">
        <f t="shared" si="8"/>
        <v>#DIV/0!</v>
      </c>
      <c r="Y31" s="232" t="e">
        <f t="shared" si="9"/>
        <v>#DIV/0!</v>
      </c>
      <c r="Z31" s="232" t="e">
        <f t="shared" si="10"/>
        <v>#DIV/0!</v>
      </c>
      <c r="AA31" s="232" t="e">
        <f t="shared" si="11"/>
        <v>#DIV/0!</v>
      </c>
      <c r="AD31" s="232" t="e">
        <f t="shared" si="20"/>
        <v>#DIV/0!</v>
      </c>
      <c r="AE31" s="232" t="e">
        <f t="shared" si="21"/>
        <v>#DIV/0!</v>
      </c>
      <c r="AF31" s="90" t="e">
        <f t="shared" si="22"/>
        <v>#DIV/0!</v>
      </c>
      <c r="AG31" s="232" t="e">
        <f t="shared" si="23"/>
        <v>#DIV/0!</v>
      </c>
      <c r="AH31" s="232" t="e">
        <f t="shared" si="24"/>
        <v>#DIV/0!</v>
      </c>
      <c r="AI31" s="90" t="e">
        <f t="shared" si="25"/>
        <v>#DIV/0!</v>
      </c>
      <c r="AJ31" s="154"/>
      <c r="AK31" s="232" t="e">
        <f t="shared" si="26"/>
        <v>#DIV/0!</v>
      </c>
      <c r="AL31" s="232" t="e">
        <f t="shared" si="27"/>
        <v>#DIV/0!</v>
      </c>
    </row>
    <row r="32" spans="1:38">
      <c r="A32" s="128" t="s">
        <v>744</v>
      </c>
      <c r="B32" s="103"/>
      <c r="C32" s="85" t="e">
        <f>SUMPRODUCT(Datu_ievade!$E$12:$BB$12,Datu_ievade!$E$61:$BB$61)/SUM(Datu_ievade!$E$12:$BB$12)</f>
        <v>#DIV/0!</v>
      </c>
      <c r="D32" s="103"/>
      <c r="E32" s="85" t="e">
        <f>SUMPRODUCT(Datu_ievade!$E$13:$BB$13,Datu_ievade!$E$62:$BB$62)/SUM(Datu_ievade!$E$13:$BB$13)</f>
        <v>#DIV/0!</v>
      </c>
      <c r="F32" s="85" t="e">
        <f t="shared" si="13"/>
        <v>#DIV/0!</v>
      </c>
      <c r="G32" s="127" t="e">
        <f>ROUNDUP((B32+D32)*Datu_ievade!$E$269,0)</f>
        <v>#DIV/0!</v>
      </c>
      <c r="H32" s="141" t="e">
        <f t="shared" si="3"/>
        <v>#DIV/0!</v>
      </c>
      <c r="I32" s="127" t="e">
        <f t="shared" si="14"/>
        <v>#DIV/0!</v>
      </c>
      <c r="K32" s="127" t="e">
        <f t="shared" si="15"/>
        <v>#DIV/0!</v>
      </c>
      <c r="L32" s="127" t="e">
        <f t="shared" si="16"/>
        <v>#DIV/0!</v>
      </c>
      <c r="M32" s="127" t="e">
        <f t="shared" si="17"/>
        <v>#DIV/0!</v>
      </c>
      <c r="N32" s="127" t="e">
        <f t="shared" si="18"/>
        <v>#DIV/0!</v>
      </c>
      <c r="O32" s="141" t="e">
        <f t="shared" si="19"/>
        <v>#DIV/0!</v>
      </c>
      <c r="P32" s="127" t="e">
        <f t="shared" si="4"/>
        <v>#DIV/0!</v>
      </c>
      <c r="Q32" s="127" t="e">
        <f t="shared" si="5"/>
        <v>#DIV/0!</v>
      </c>
      <c r="V32" s="232" t="e">
        <f t="shared" si="6"/>
        <v>#DIV/0!</v>
      </c>
      <c r="W32" s="232" t="e">
        <f t="shared" si="7"/>
        <v>#DIV/0!</v>
      </c>
      <c r="X32" s="232" t="e">
        <f t="shared" si="8"/>
        <v>#DIV/0!</v>
      </c>
      <c r="Y32" s="232" t="e">
        <f t="shared" si="9"/>
        <v>#DIV/0!</v>
      </c>
      <c r="Z32" s="232" t="e">
        <f t="shared" si="10"/>
        <v>#DIV/0!</v>
      </c>
      <c r="AA32" s="232" t="e">
        <f t="shared" si="11"/>
        <v>#DIV/0!</v>
      </c>
      <c r="AD32" s="232" t="e">
        <f t="shared" si="20"/>
        <v>#DIV/0!</v>
      </c>
      <c r="AE32" s="232" t="e">
        <f t="shared" si="21"/>
        <v>#DIV/0!</v>
      </c>
      <c r="AF32" s="90" t="e">
        <f t="shared" si="22"/>
        <v>#DIV/0!</v>
      </c>
      <c r="AG32" s="232" t="e">
        <f t="shared" si="23"/>
        <v>#DIV/0!</v>
      </c>
      <c r="AH32" s="232" t="e">
        <f t="shared" si="24"/>
        <v>#DIV/0!</v>
      </c>
      <c r="AI32" s="90" t="e">
        <f t="shared" si="25"/>
        <v>#DIV/0!</v>
      </c>
      <c r="AJ32" s="154"/>
      <c r="AK32" s="232" t="e">
        <f t="shared" si="26"/>
        <v>#DIV/0!</v>
      </c>
      <c r="AL32" s="232" t="e">
        <f t="shared" si="27"/>
        <v>#DIV/0!</v>
      </c>
    </row>
    <row r="33" spans="1:38">
      <c r="A33" s="128" t="s">
        <v>745</v>
      </c>
      <c r="B33" s="103"/>
      <c r="C33" s="85" t="e">
        <f>SUMPRODUCT(Datu_ievade!$E$12:$BB$12,Datu_ievade!$E$61:$BB$61)/SUM(Datu_ievade!$E$12:$BB$12)</f>
        <v>#DIV/0!</v>
      </c>
      <c r="D33" s="103"/>
      <c r="E33" s="85" t="e">
        <f>SUMPRODUCT(Datu_ievade!$E$13:$BB$13,Datu_ievade!$E$62:$BB$62)/SUM(Datu_ievade!$E$13:$BB$13)</f>
        <v>#DIV/0!</v>
      </c>
      <c r="F33" s="85" t="e">
        <f t="shared" si="13"/>
        <v>#DIV/0!</v>
      </c>
      <c r="G33" s="127" t="e">
        <f>ROUNDUP((B33+D33)*Datu_ievade!$E$269,0)</f>
        <v>#DIV/0!</v>
      </c>
      <c r="H33" s="141" t="e">
        <f t="shared" si="3"/>
        <v>#DIV/0!</v>
      </c>
      <c r="I33" s="127" t="e">
        <f t="shared" si="14"/>
        <v>#DIV/0!</v>
      </c>
      <c r="K33" s="127" t="e">
        <f t="shared" si="15"/>
        <v>#DIV/0!</v>
      </c>
      <c r="L33" s="127" t="e">
        <f t="shared" si="16"/>
        <v>#DIV/0!</v>
      </c>
      <c r="M33" s="127" t="e">
        <f t="shared" si="17"/>
        <v>#DIV/0!</v>
      </c>
      <c r="N33" s="127" t="e">
        <f t="shared" si="18"/>
        <v>#DIV/0!</v>
      </c>
      <c r="O33" s="141" t="e">
        <f t="shared" si="19"/>
        <v>#DIV/0!</v>
      </c>
      <c r="P33" s="127" t="e">
        <f t="shared" si="4"/>
        <v>#DIV/0!</v>
      </c>
      <c r="Q33" s="127" t="e">
        <f t="shared" si="5"/>
        <v>#DIV/0!</v>
      </c>
      <c r="V33" s="232" t="e">
        <f t="shared" si="6"/>
        <v>#DIV/0!</v>
      </c>
      <c r="W33" s="232" t="e">
        <f t="shared" si="7"/>
        <v>#DIV/0!</v>
      </c>
      <c r="X33" s="232" t="e">
        <f t="shared" si="8"/>
        <v>#DIV/0!</v>
      </c>
      <c r="Y33" s="232" t="e">
        <f t="shared" si="9"/>
        <v>#DIV/0!</v>
      </c>
      <c r="Z33" s="232" t="e">
        <f t="shared" si="10"/>
        <v>#DIV/0!</v>
      </c>
      <c r="AA33" s="232" t="e">
        <f t="shared" si="11"/>
        <v>#DIV/0!</v>
      </c>
      <c r="AD33" s="232" t="e">
        <f t="shared" si="20"/>
        <v>#DIV/0!</v>
      </c>
      <c r="AE33" s="232" t="e">
        <f t="shared" si="21"/>
        <v>#DIV/0!</v>
      </c>
      <c r="AF33" s="90" t="e">
        <f t="shared" si="22"/>
        <v>#DIV/0!</v>
      </c>
      <c r="AG33" s="232" t="e">
        <f t="shared" si="23"/>
        <v>#DIV/0!</v>
      </c>
      <c r="AH33" s="232" t="e">
        <f t="shared" si="24"/>
        <v>#DIV/0!</v>
      </c>
      <c r="AI33" s="90" t="e">
        <f t="shared" si="25"/>
        <v>#DIV/0!</v>
      </c>
      <c r="AJ33" s="154"/>
      <c r="AK33" s="232" t="e">
        <f t="shared" si="26"/>
        <v>#DIV/0!</v>
      </c>
      <c r="AL33" s="232" t="e">
        <f t="shared" si="27"/>
        <v>#DIV/0!</v>
      </c>
    </row>
    <row r="34" spans="1:38">
      <c r="A34" s="128" t="s">
        <v>746</v>
      </c>
      <c r="B34" s="103"/>
      <c r="C34" s="85" t="e">
        <f>SUMPRODUCT(Datu_ievade!$E$12:$BB$12,Datu_ievade!$E$61:$BB$61)/SUM(Datu_ievade!$E$12:$BB$12)</f>
        <v>#DIV/0!</v>
      </c>
      <c r="D34" s="103"/>
      <c r="E34" s="85" t="e">
        <f>SUMPRODUCT(Datu_ievade!$E$13:$BB$13,Datu_ievade!$E$62:$BB$62)/SUM(Datu_ievade!$E$13:$BB$13)</f>
        <v>#DIV/0!</v>
      </c>
      <c r="F34" s="85" t="e">
        <f t="shared" si="13"/>
        <v>#DIV/0!</v>
      </c>
      <c r="G34" s="127" t="e">
        <f>ROUNDUP((B34+D34)*Datu_ievade!$E$269,0)</f>
        <v>#DIV/0!</v>
      </c>
      <c r="H34" s="141" t="e">
        <f t="shared" si="3"/>
        <v>#DIV/0!</v>
      </c>
      <c r="I34" s="127" t="e">
        <f t="shared" si="14"/>
        <v>#DIV/0!</v>
      </c>
      <c r="K34" s="127" t="e">
        <f t="shared" si="15"/>
        <v>#DIV/0!</v>
      </c>
      <c r="L34" s="127" t="e">
        <f t="shared" si="16"/>
        <v>#DIV/0!</v>
      </c>
      <c r="M34" s="127" t="e">
        <f t="shared" si="17"/>
        <v>#DIV/0!</v>
      </c>
      <c r="N34" s="127" t="e">
        <f t="shared" si="18"/>
        <v>#DIV/0!</v>
      </c>
      <c r="O34" s="141" t="e">
        <f t="shared" si="19"/>
        <v>#DIV/0!</v>
      </c>
      <c r="P34" s="127" t="e">
        <f t="shared" si="4"/>
        <v>#DIV/0!</v>
      </c>
      <c r="Q34" s="127" t="e">
        <f t="shared" si="5"/>
        <v>#DIV/0!</v>
      </c>
      <c r="V34" s="232" t="e">
        <f t="shared" si="6"/>
        <v>#DIV/0!</v>
      </c>
      <c r="W34" s="232" t="e">
        <f t="shared" si="7"/>
        <v>#DIV/0!</v>
      </c>
      <c r="X34" s="232" t="e">
        <f t="shared" si="8"/>
        <v>#DIV/0!</v>
      </c>
      <c r="Y34" s="232" t="e">
        <f t="shared" si="9"/>
        <v>#DIV/0!</v>
      </c>
      <c r="Z34" s="232" t="e">
        <f t="shared" si="10"/>
        <v>#DIV/0!</v>
      </c>
      <c r="AA34" s="232" t="e">
        <f t="shared" si="11"/>
        <v>#DIV/0!</v>
      </c>
      <c r="AD34" s="232" t="e">
        <f t="shared" si="20"/>
        <v>#DIV/0!</v>
      </c>
      <c r="AE34" s="232" t="e">
        <f t="shared" si="21"/>
        <v>#DIV/0!</v>
      </c>
      <c r="AF34" s="90" t="e">
        <f t="shared" si="22"/>
        <v>#DIV/0!</v>
      </c>
      <c r="AG34" s="232" t="e">
        <f t="shared" si="23"/>
        <v>#DIV/0!</v>
      </c>
      <c r="AH34" s="232" t="e">
        <f t="shared" si="24"/>
        <v>#DIV/0!</v>
      </c>
      <c r="AI34" s="90" t="e">
        <f t="shared" si="25"/>
        <v>#DIV/0!</v>
      </c>
      <c r="AJ34" s="154"/>
      <c r="AK34" s="232" t="e">
        <f t="shared" si="26"/>
        <v>#DIV/0!</v>
      </c>
      <c r="AL34" s="232" t="e">
        <f t="shared" si="27"/>
        <v>#DIV/0!</v>
      </c>
    </row>
    <row r="35" spans="1:38">
      <c r="A35" s="128" t="s">
        <v>747</v>
      </c>
      <c r="B35" s="103"/>
      <c r="C35" s="85" t="e">
        <f>SUMPRODUCT(Datu_ievade!$E$12:$BB$12,Datu_ievade!$E$61:$BB$61)/SUM(Datu_ievade!$E$12:$BB$12)</f>
        <v>#DIV/0!</v>
      </c>
      <c r="D35" s="103"/>
      <c r="E35" s="85" t="e">
        <f>SUMPRODUCT(Datu_ievade!$E$13:$BB$13,Datu_ievade!$E$62:$BB$62)/SUM(Datu_ievade!$E$13:$BB$13)</f>
        <v>#DIV/0!</v>
      </c>
      <c r="F35" s="85" t="e">
        <f t="shared" si="13"/>
        <v>#DIV/0!</v>
      </c>
      <c r="G35" s="127" t="e">
        <f>ROUNDUP((B35+D35)*Datu_ievade!$E$269,0)</f>
        <v>#DIV/0!</v>
      </c>
      <c r="H35" s="141" t="e">
        <f t="shared" si="3"/>
        <v>#DIV/0!</v>
      </c>
      <c r="I35" s="127" t="e">
        <f t="shared" si="14"/>
        <v>#DIV/0!</v>
      </c>
      <c r="K35" s="127" t="e">
        <f t="shared" si="15"/>
        <v>#DIV/0!</v>
      </c>
      <c r="L35" s="127" t="e">
        <f t="shared" si="16"/>
        <v>#DIV/0!</v>
      </c>
      <c r="M35" s="127" t="e">
        <f t="shared" si="17"/>
        <v>#DIV/0!</v>
      </c>
      <c r="N35" s="127" t="e">
        <f t="shared" si="18"/>
        <v>#DIV/0!</v>
      </c>
      <c r="O35" s="141" t="e">
        <f t="shared" si="19"/>
        <v>#DIV/0!</v>
      </c>
      <c r="P35" s="127" t="e">
        <f t="shared" si="4"/>
        <v>#DIV/0!</v>
      </c>
      <c r="Q35" s="127" t="e">
        <f t="shared" si="5"/>
        <v>#DIV/0!</v>
      </c>
      <c r="V35" s="232" t="e">
        <f t="shared" si="6"/>
        <v>#DIV/0!</v>
      </c>
      <c r="W35" s="232" t="e">
        <f t="shared" si="7"/>
        <v>#DIV/0!</v>
      </c>
      <c r="X35" s="232" t="e">
        <f t="shared" si="8"/>
        <v>#DIV/0!</v>
      </c>
      <c r="Y35" s="232" t="e">
        <f t="shared" si="9"/>
        <v>#DIV/0!</v>
      </c>
      <c r="Z35" s="232" t="e">
        <f t="shared" si="10"/>
        <v>#DIV/0!</v>
      </c>
      <c r="AA35" s="232" t="e">
        <f t="shared" si="11"/>
        <v>#DIV/0!</v>
      </c>
      <c r="AD35" s="232" t="e">
        <f t="shared" si="20"/>
        <v>#DIV/0!</v>
      </c>
      <c r="AE35" s="232" t="e">
        <f t="shared" si="21"/>
        <v>#DIV/0!</v>
      </c>
      <c r="AF35" s="90" t="e">
        <f t="shared" si="22"/>
        <v>#DIV/0!</v>
      </c>
      <c r="AG35" s="232" t="e">
        <f t="shared" si="23"/>
        <v>#DIV/0!</v>
      </c>
      <c r="AH35" s="232" t="e">
        <f t="shared" si="24"/>
        <v>#DIV/0!</v>
      </c>
      <c r="AI35" s="90" t="e">
        <f t="shared" si="25"/>
        <v>#DIV/0!</v>
      </c>
      <c r="AJ35" s="154"/>
      <c r="AK35" s="232" t="e">
        <f t="shared" si="26"/>
        <v>#DIV/0!</v>
      </c>
      <c r="AL35" s="232" t="e">
        <f t="shared" si="27"/>
        <v>#DIV/0!</v>
      </c>
    </row>
    <row r="36" spans="1:38">
      <c r="A36" s="128" t="s">
        <v>564</v>
      </c>
      <c r="B36" s="103"/>
      <c r="C36" s="85" t="e">
        <f>SUMPRODUCT(Datu_ievade!$E$12:$BB$12,Datu_ievade!$E$61:$BB$61)/SUM(Datu_ievade!$E$12:$BB$12)</f>
        <v>#DIV/0!</v>
      </c>
      <c r="D36" s="103"/>
      <c r="E36" s="85" t="e">
        <f>SUMPRODUCT(Datu_ievade!$E$13:$BB$13,Datu_ievade!$E$62:$BB$62)/SUM(Datu_ievade!$E$13:$BB$13)</f>
        <v>#DIV/0!</v>
      </c>
      <c r="F36" s="85" t="e">
        <f t="shared" si="13"/>
        <v>#DIV/0!</v>
      </c>
      <c r="G36" s="127" t="e">
        <f>ROUNDUP((B36+D36)*Datu_ievade!$E$269,0)</f>
        <v>#DIV/0!</v>
      </c>
      <c r="H36" s="141" t="e">
        <f t="shared" si="3"/>
        <v>#DIV/0!</v>
      </c>
      <c r="I36" s="127" t="e">
        <f t="shared" si="14"/>
        <v>#DIV/0!</v>
      </c>
      <c r="K36" s="127" t="e">
        <f t="shared" si="15"/>
        <v>#DIV/0!</v>
      </c>
      <c r="L36" s="127" t="e">
        <f t="shared" si="16"/>
        <v>#DIV/0!</v>
      </c>
      <c r="M36" s="127" t="e">
        <f t="shared" si="17"/>
        <v>#DIV/0!</v>
      </c>
      <c r="N36" s="127" t="e">
        <f t="shared" si="18"/>
        <v>#DIV/0!</v>
      </c>
      <c r="O36" s="141" t="e">
        <f t="shared" si="19"/>
        <v>#DIV/0!</v>
      </c>
      <c r="P36" s="127" t="e">
        <f t="shared" si="4"/>
        <v>#DIV/0!</v>
      </c>
      <c r="Q36" s="127" t="e">
        <f t="shared" si="5"/>
        <v>#DIV/0!</v>
      </c>
      <c r="V36" s="232" t="e">
        <f t="shared" si="6"/>
        <v>#DIV/0!</v>
      </c>
      <c r="W36" s="232" t="e">
        <f t="shared" si="7"/>
        <v>#DIV/0!</v>
      </c>
      <c r="X36" s="232" t="e">
        <f t="shared" si="8"/>
        <v>#DIV/0!</v>
      </c>
      <c r="Y36" s="232" t="e">
        <f t="shared" si="9"/>
        <v>#DIV/0!</v>
      </c>
      <c r="Z36" s="232" t="e">
        <f t="shared" si="10"/>
        <v>#DIV/0!</v>
      </c>
      <c r="AA36" s="232" t="e">
        <f t="shared" si="11"/>
        <v>#DIV/0!</v>
      </c>
      <c r="AD36" s="232" t="e">
        <f t="shared" si="20"/>
        <v>#DIV/0!</v>
      </c>
      <c r="AE36" s="232" t="e">
        <f t="shared" si="21"/>
        <v>#DIV/0!</v>
      </c>
      <c r="AF36" s="90" t="e">
        <f t="shared" si="22"/>
        <v>#DIV/0!</v>
      </c>
      <c r="AG36" s="232" t="e">
        <f t="shared" si="23"/>
        <v>#DIV/0!</v>
      </c>
      <c r="AH36" s="232" t="e">
        <f t="shared" si="24"/>
        <v>#DIV/0!</v>
      </c>
      <c r="AI36" s="90" t="e">
        <f t="shared" si="25"/>
        <v>#DIV/0!</v>
      </c>
      <c r="AJ36" s="154"/>
      <c r="AK36" s="232" t="e">
        <f t="shared" si="26"/>
        <v>#DIV/0!</v>
      </c>
      <c r="AL36" s="232" t="e">
        <f t="shared" si="27"/>
        <v>#DIV/0!</v>
      </c>
    </row>
    <row r="37" spans="1:38">
      <c r="A37" s="128" t="s">
        <v>563</v>
      </c>
      <c r="B37" s="103"/>
      <c r="C37" s="85" t="e">
        <f>SUMPRODUCT(Datu_ievade!$E$12:$BB$12,Datu_ievade!$E$61:$BB$61)/SUM(Datu_ievade!$E$12:$BB$12)</f>
        <v>#DIV/0!</v>
      </c>
      <c r="D37" s="103"/>
      <c r="E37" s="85" t="e">
        <f>SUMPRODUCT(Datu_ievade!$E$13:$BB$13,Datu_ievade!$E$62:$BB$62)/SUM(Datu_ievade!$E$13:$BB$13)</f>
        <v>#DIV/0!</v>
      </c>
      <c r="F37" s="85" t="e">
        <f t="shared" si="13"/>
        <v>#DIV/0!</v>
      </c>
      <c r="G37" s="127" t="e">
        <f>ROUNDUP((B37+D37)*Datu_ievade!$E$269,0)</f>
        <v>#DIV/0!</v>
      </c>
      <c r="H37" s="141" t="e">
        <f t="shared" si="3"/>
        <v>#DIV/0!</v>
      </c>
      <c r="I37" s="127" t="e">
        <f t="shared" si="14"/>
        <v>#DIV/0!</v>
      </c>
      <c r="K37" s="127" t="e">
        <f t="shared" si="15"/>
        <v>#DIV/0!</v>
      </c>
      <c r="L37" s="127" t="e">
        <f t="shared" si="16"/>
        <v>#DIV/0!</v>
      </c>
      <c r="M37" s="127" t="e">
        <f t="shared" si="17"/>
        <v>#DIV/0!</v>
      </c>
      <c r="N37" s="127" t="e">
        <f t="shared" si="18"/>
        <v>#DIV/0!</v>
      </c>
      <c r="O37" s="141" t="e">
        <f t="shared" si="19"/>
        <v>#DIV/0!</v>
      </c>
      <c r="P37" s="127" t="e">
        <f t="shared" si="4"/>
        <v>#DIV/0!</v>
      </c>
      <c r="Q37" s="127" t="e">
        <f t="shared" si="5"/>
        <v>#DIV/0!</v>
      </c>
      <c r="V37" s="232" t="e">
        <f t="shared" si="6"/>
        <v>#DIV/0!</v>
      </c>
      <c r="W37" s="232" t="e">
        <f t="shared" si="7"/>
        <v>#DIV/0!</v>
      </c>
      <c r="X37" s="232" t="e">
        <f t="shared" si="8"/>
        <v>#DIV/0!</v>
      </c>
      <c r="Y37" s="232" t="e">
        <f t="shared" si="9"/>
        <v>#DIV/0!</v>
      </c>
      <c r="Z37" s="232" t="e">
        <f t="shared" si="10"/>
        <v>#DIV/0!</v>
      </c>
      <c r="AA37" s="232" t="e">
        <f t="shared" si="11"/>
        <v>#DIV/0!</v>
      </c>
      <c r="AD37" s="232" t="e">
        <f t="shared" si="20"/>
        <v>#DIV/0!</v>
      </c>
      <c r="AE37" s="232" t="e">
        <f t="shared" si="21"/>
        <v>#DIV/0!</v>
      </c>
      <c r="AF37" s="90" t="e">
        <f t="shared" si="22"/>
        <v>#DIV/0!</v>
      </c>
      <c r="AG37" s="232" t="e">
        <f t="shared" si="23"/>
        <v>#DIV/0!</v>
      </c>
      <c r="AH37" s="232" t="e">
        <f t="shared" si="24"/>
        <v>#DIV/0!</v>
      </c>
      <c r="AI37" s="90" t="e">
        <f t="shared" si="25"/>
        <v>#DIV/0!</v>
      </c>
      <c r="AJ37" s="154"/>
      <c r="AK37" s="232" t="e">
        <f t="shared" si="26"/>
        <v>#DIV/0!</v>
      </c>
      <c r="AL37" s="232" t="e">
        <f t="shared" si="27"/>
        <v>#DIV/0!</v>
      </c>
    </row>
    <row r="38" spans="1:38">
      <c r="A38" s="128" t="s">
        <v>562</v>
      </c>
      <c r="B38" s="103"/>
      <c r="C38" s="85" t="e">
        <f>SUMPRODUCT(Datu_ievade!$E$12:$BB$12,Datu_ievade!$E$61:$BB$61)/SUM(Datu_ievade!$E$12:$BB$12)</f>
        <v>#DIV/0!</v>
      </c>
      <c r="D38" s="103"/>
      <c r="E38" s="85" t="e">
        <f>SUMPRODUCT(Datu_ievade!$E$13:$BB$13,Datu_ievade!$E$62:$BB$62)/SUM(Datu_ievade!$E$13:$BB$13)</f>
        <v>#DIV/0!</v>
      </c>
      <c r="F38" s="85" t="e">
        <f t="shared" si="13"/>
        <v>#DIV/0!</v>
      </c>
      <c r="G38" s="127" t="e">
        <f>ROUNDUP((B38+D38)*Datu_ievade!$E$269,0)</f>
        <v>#DIV/0!</v>
      </c>
      <c r="H38" s="141" t="e">
        <f t="shared" si="3"/>
        <v>#DIV/0!</v>
      </c>
      <c r="I38" s="127" t="e">
        <f t="shared" si="14"/>
        <v>#DIV/0!</v>
      </c>
      <c r="K38" s="127" t="e">
        <f t="shared" si="15"/>
        <v>#DIV/0!</v>
      </c>
      <c r="L38" s="127" t="e">
        <f t="shared" si="16"/>
        <v>#DIV/0!</v>
      </c>
      <c r="M38" s="127" t="e">
        <f t="shared" si="17"/>
        <v>#DIV/0!</v>
      </c>
      <c r="N38" s="127" t="e">
        <f t="shared" si="18"/>
        <v>#DIV/0!</v>
      </c>
      <c r="O38" s="141" t="e">
        <f t="shared" si="19"/>
        <v>#DIV/0!</v>
      </c>
      <c r="P38" s="127" t="e">
        <f t="shared" si="4"/>
        <v>#DIV/0!</v>
      </c>
      <c r="Q38" s="127" t="e">
        <f t="shared" si="5"/>
        <v>#DIV/0!</v>
      </c>
      <c r="V38" s="232" t="e">
        <f t="shared" si="6"/>
        <v>#DIV/0!</v>
      </c>
      <c r="W38" s="232" t="e">
        <f t="shared" si="7"/>
        <v>#DIV/0!</v>
      </c>
      <c r="X38" s="232" t="e">
        <f t="shared" si="8"/>
        <v>#DIV/0!</v>
      </c>
      <c r="Y38" s="232" t="e">
        <f t="shared" si="9"/>
        <v>#DIV/0!</v>
      </c>
      <c r="Z38" s="232" t="e">
        <f t="shared" si="10"/>
        <v>#DIV/0!</v>
      </c>
      <c r="AA38" s="232" t="e">
        <f t="shared" si="11"/>
        <v>#DIV/0!</v>
      </c>
      <c r="AD38" s="232" t="e">
        <f t="shared" si="20"/>
        <v>#DIV/0!</v>
      </c>
      <c r="AE38" s="232" t="e">
        <f t="shared" si="21"/>
        <v>#DIV/0!</v>
      </c>
      <c r="AF38" s="90" t="e">
        <f t="shared" si="22"/>
        <v>#DIV/0!</v>
      </c>
      <c r="AG38" s="232" t="e">
        <f t="shared" si="23"/>
        <v>#DIV/0!</v>
      </c>
      <c r="AH38" s="232" t="e">
        <f t="shared" si="24"/>
        <v>#DIV/0!</v>
      </c>
      <c r="AI38" s="90" t="e">
        <f t="shared" si="25"/>
        <v>#DIV/0!</v>
      </c>
      <c r="AJ38" s="154"/>
      <c r="AK38" s="232" t="e">
        <f t="shared" si="26"/>
        <v>#DIV/0!</v>
      </c>
      <c r="AL38" s="232" t="e">
        <f t="shared" si="27"/>
        <v>#DIV/0!</v>
      </c>
    </row>
    <row r="39" spans="1:38">
      <c r="A39" s="128" t="s">
        <v>561</v>
      </c>
      <c r="B39" s="103"/>
      <c r="C39" s="85" t="e">
        <f>SUMPRODUCT(Datu_ievade!$E$12:$BB$12,Datu_ievade!$E$61:$BB$61)/SUM(Datu_ievade!$E$12:$BB$12)</f>
        <v>#DIV/0!</v>
      </c>
      <c r="D39" s="103"/>
      <c r="E39" s="85" t="e">
        <f>SUMPRODUCT(Datu_ievade!$E$13:$BB$13,Datu_ievade!$E$62:$BB$62)/SUM(Datu_ievade!$E$13:$BB$13)</f>
        <v>#DIV/0!</v>
      </c>
      <c r="F39" s="85" t="e">
        <f t="shared" si="13"/>
        <v>#DIV/0!</v>
      </c>
      <c r="G39" s="127" t="e">
        <f>ROUNDUP((B39+D39)*Datu_ievade!$E$269,0)</f>
        <v>#DIV/0!</v>
      </c>
      <c r="H39" s="141" t="e">
        <f t="shared" si="3"/>
        <v>#DIV/0!</v>
      </c>
      <c r="I39" s="127" t="e">
        <f t="shared" si="14"/>
        <v>#DIV/0!</v>
      </c>
      <c r="K39" s="127" t="e">
        <f t="shared" si="15"/>
        <v>#DIV/0!</v>
      </c>
      <c r="L39" s="127" t="e">
        <f t="shared" si="16"/>
        <v>#DIV/0!</v>
      </c>
      <c r="M39" s="127" t="e">
        <f t="shared" si="17"/>
        <v>#DIV/0!</v>
      </c>
      <c r="N39" s="127" t="e">
        <f t="shared" si="18"/>
        <v>#DIV/0!</v>
      </c>
      <c r="O39" s="141" t="e">
        <f t="shared" si="19"/>
        <v>#DIV/0!</v>
      </c>
      <c r="P39" s="127" t="e">
        <f t="shared" si="4"/>
        <v>#DIV/0!</v>
      </c>
      <c r="Q39" s="127" t="e">
        <f t="shared" si="5"/>
        <v>#DIV/0!</v>
      </c>
      <c r="V39" s="232" t="e">
        <f t="shared" si="6"/>
        <v>#DIV/0!</v>
      </c>
      <c r="W39" s="232" t="e">
        <f t="shared" si="7"/>
        <v>#DIV/0!</v>
      </c>
      <c r="X39" s="232" t="e">
        <f t="shared" si="8"/>
        <v>#DIV/0!</v>
      </c>
      <c r="Y39" s="232" t="e">
        <f t="shared" si="9"/>
        <v>#DIV/0!</v>
      </c>
      <c r="Z39" s="232" t="e">
        <f t="shared" si="10"/>
        <v>#DIV/0!</v>
      </c>
      <c r="AA39" s="232" t="e">
        <f t="shared" si="11"/>
        <v>#DIV/0!</v>
      </c>
      <c r="AD39" s="232" t="e">
        <f t="shared" si="20"/>
        <v>#DIV/0!</v>
      </c>
      <c r="AE39" s="232" t="e">
        <f t="shared" si="21"/>
        <v>#DIV/0!</v>
      </c>
      <c r="AF39" s="90" t="e">
        <f t="shared" si="22"/>
        <v>#DIV/0!</v>
      </c>
      <c r="AG39" s="232" t="e">
        <f t="shared" si="23"/>
        <v>#DIV/0!</v>
      </c>
      <c r="AH39" s="232" t="e">
        <f t="shared" si="24"/>
        <v>#DIV/0!</v>
      </c>
      <c r="AI39" s="90" t="e">
        <f t="shared" si="25"/>
        <v>#DIV/0!</v>
      </c>
      <c r="AJ39" s="154"/>
      <c r="AK39" s="232" t="e">
        <f t="shared" si="26"/>
        <v>#DIV/0!</v>
      </c>
      <c r="AL39" s="232" t="e">
        <f t="shared" si="27"/>
        <v>#DIV/0!</v>
      </c>
    </row>
    <row r="40" spans="1:38">
      <c r="A40" s="128" t="s">
        <v>560</v>
      </c>
      <c r="B40" s="103"/>
      <c r="C40" s="85" t="e">
        <f>SUMPRODUCT(Datu_ievade!$E$12:$BB$12,Datu_ievade!$E$61:$BB$61)/SUM(Datu_ievade!$E$12:$BB$12)</f>
        <v>#DIV/0!</v>
      </c>
      <c r="D40" s="103"/>
      <c r="E40" s="85" t="e">
        <f>SUMPRODUCT(Datu_ievade!$E$13:$BB$13,Datu_ievade!$E$62:$BB$62)/SUM(Datu_ievade!$E$13:$BB$13)</f>
        <v>#DIV/0!</v>
      </c>
      <c r="F40" s="85" t="e">
        <f t="shared" si="13"/>
        <v>#DIV/0!</v>
      </c>
      <c r="G40" s="127" t="e">
        <f>ROUNDUP((B40+D40)*Datu_ievade!$E$269,0)</f>
        <v>#DIV/0!</v>
      </c>
      <c r="H40" s="141" t="e">
        <f t="shared" si="3"/>
        <v>#DIV/0!</v>
      </c>
      <c r="I40" s="127" t="e">
        <f t="shared" si="14"/>
        <v>#DIV/0!</v>
      </c>
      <c r="K40" s="127" t="e">
        <f t="shared" si="15"/>
        <v>#DIV/0!</v>
      </c>
      <c r="L40" s="127" t="e">
        <f t="shared" si="16"/>
        <v>#DIV/0!</v>
      </c>
      <c r="M40" s="127" t="e">
        <f t="shared" si="17"/>
        <v>#DIV/0!</v>
      </c>
      <c r="N40" s="127" t="e">
        <f t="shared" si="18"/>
        <v>#DIV/0!</v>
      </c>
      <c r="O40" s="141" t="e">
        <f t="shared" si="19"/>
        <v>#DIV/0!</v>
      </c>
      <c r="P40" s="127" t="e">
        <f t="shared" si="4"/>
        <v>#DIV/0!</v>
      </c>
      <c r="Q40" s="127" t="e">
        <f t="shared" si="5"/>
        <v>#DIV/0!</v>
      </c>
      <c r="V40" s="232" t="e">
        <f t="shared" si="6"/>
        <v>#DIV/0!</v>
      </c>
      <c r="W40" s="232" t="e">
        <f t="shared" si="7"/>
        <v>#DIV/0!</v>
      </c>
      <c r="X40" s="232" t="e">
        <f t="shared" si="8"/>
        <v>#DIV/0!</v>
      </c>
      <c r="Y40" s="232" t="e">
        <f t="shared" si="9"/>
        <v>#DIV/0!</v>
      </c>
      <c r="Z40" s="232" t="e">
        <f t="shared" si="10"/>
        <v>#DIV/0!</v>
      </c>
      <c r="AA40" s="232" t="e">
        <f t="shared" si="11"/>
        <v>#DIV/0!</v>
      </c>
      <c r="AD40" s="232" t="e">
        <f t="shared" si="20"/>
        <v>#DIV/0!</v>
      </c>
      <c r="AE40" s="232" t="e">
        <f t="shared" si="21"/>
        <v>#DIV/0!</v>
      </c>
      <c r="AF40" s="90" t="e">
        <f t="shared" si="22"/>
        <v>#DIV/0!</v>
      </c>
      <c r="AG40" s="232" t="e">
        <f t="shared" si="23"/>
        <v>#DIV/0!</v>
      </c>
      <c r="AH40" s="232" t="e">
        <f t="shared" si="24"/>
        <v>#DIV/0!</v>
      </c>
      <c r="AI40" s="90" t="e">
        <f t="shared" si="25"/>
        <v>#DIV/0!</v>
      </c>
      <c r="AJ40" s="154"/>
      <c r="AK40" s="232" t="e">
        <f t="shared" si="26"/>
        <v>#DIV/0!</v>
      </c>
      <c r="AL40" s="232" t="e">
        <f t="shared" si="27"/>
        <v>#DIV/0!</v>
      </c>
    </row>
    <row r="41" spans="1:38">
      <c r="A41" s="128" t="s">
        <v>748</v>
      </c>
      <c r="B41" s="103"/>
      <c r="C41" s="85" t="e">
        <f>SUMPRODUCT(Datu_ievade!$E$12:$BB$12,Datu_ievade!$E$61:$BB$61)/SUM(Datu_ievade!$E$12:$BB$12)</f>
        <v>#DIV/0!</v>
      </c>
      <c r="D41" s="103"/>
      <c r="E41" s="85" t="e">
        <f>SUMPRODUCT(Datu_ievade!$E$13:$BB$13,Datu_ievade!$E$62:$BB$62)/SUM(Datu_ievade!$E$13:$BB$13)</f>
        <v>#DIV/0!</v>
      </c>
      <c r="F41" s="85" t="e">
        <f t="shared" si="13"/>
        <v>#DIV/0!</v>
      </c>
      <c r="G41" s="127" t="e">
        <f>ROUNDUP((B41+D41)*Datu_ievade!$E$269,0)</f>
        <v>#DIV/0!</v>
      </c>
      <c r="H41" s="141" t="e">
        <f t="shared" si="3"/>
        <v>#DIV/0!</v>
      </c>
      <c r="I41" s="127" t="e">
        <f t="shared" si="14"/>
        <v>#DIV/0!</v>
      </c>
      <c r="K41" s="127" t="e">
        <f t="shared" si="15"/>
        <v>#DIV/0!</v>
      </c>
      <c r="L41" s="127" t="e">
        <f t="shared" si="16"/>
        <v>#DIV/0!</v>
      </c>
      <c r="M41" s="127" t="e">
        <f t="shared" si="17"/>
        <v>#DIV/0!</v>
      </c>
      <c r="N41" s="127" t="e">
        <f t="shared" si="18"/>
        <v>#DIV/0!</v>
      </c>
      <c r="O41" s="141" t="e">
        <f t="shared" si="19"/>
        <v>#DIV/0!</v>
      </c>
      <c r="P41" s="127" t="e">
        <f t="shared" si="4"/>
        <v>#DIV/0!</v>
      </c>
      <c r="Q41" s="127" t="e">
        <f t="shared" si="5"/>
        <v>#DIV/0!</v>
      </c>
      <c r="V41" s="232" t="e">
        <f t="shared" si="6"/>
        <v>#DIV/0!</v>
      </c>
      <c r="W41" s="232" t="e">
        <f t="shared" si="7"/>
        <v>#DIV/0!</v>
      </c>
      <c r="X41" s="232" t="e">
        <f t="shared" si="8"/>
        <v>#DIV/0!</v>
      </c>
      <c r="Y41" s="232" t="e">
        <f t="shared" si="9"/>
        <v>#DIV/0!</v>
      </c>
      <c r="Z41" s="232" t="e">
        <f t="shared" si="10"/>
        <v>#DIV/0!</v>
      </c>
      <c r="AA41" s="232" t="e">
        <f t="shared" si="11"/>
        <v>#DIV/0!</v>
      </c>
      <c r="AD41" s="232" t="e">
        <f t="shared" si="20"/>
        <v>#DIV/0!</v>
      </c>
      <c r="AE41" s="232" t="e">
        <f t="shared" si="21"/>
        <v>#DIV/0!</v>
      </c>
      <c r="AF41" s="90" t="e">
        <f t="shared" si="22"/>
        <v>#DIV/0!</v>
      </c>
      <c r="AG41" s="232" t="e">
        <f t="shared" si="23"/>
        <v>#DIV/0!</v>
      </c>
      <c r="AH41" s="232" t="e">
        <f t="shared" si="24"/>
        <v>#DIV/0!</v>
      </c>
      <c r="AI41" s="90" t="e">
        <f t="shared" si="25"/>
        <v>#DIV/0!</v>
      </c>
      <c r="AJ41" s="154"/>
      <c r="AK41" s="232" t="e">
        <f t="shared" si="26"/>
        <v>#DIV/0!</v>
      </c>
      <c r="AL41" s="232" t="e">
        <f t="shared" si="27"/>
        <v>#DIV/0!</v>
      </c>
    </row>
    <row r="42" spans="1:38">
      <c r="A42" s="128" t="s">
        <v>749</v>
      </c>
      <c r="B42" s="103"/>
      <c r="C42" s="85" t="e">
        <f>SUMPRODUCT(Datu_ievade!$E$12:$BB$12,Datu_ievade!$E$61:$BB$61)/SUM(Datu_ievade!$E$12:$BB$12)</f>
        <v>#DIV/0!</v>
      </c>
      <c r="D42" s="103"/>
      <c r="E42" s="85" t="e">
        <f>SUMPRODUCT(Datu_ievade!$E$13:$BB$13,Datu_ievade!$E$62:$BB$62)/SUM(Datu_ievade!$E$13:$BB$13)</f>
        <v>#DIV/0!</v>
      </c>
      <c r="F42" s="85" t="e">
        <f t="shared" si="13"/>
        <v>#DIV/0!</v>
      </c>
      <c r="G42" s="127" t="e">
        <f>ROUNDUP((B42+D42)*Datu_ievade!$E$269,0)</f>
        <v>#DIV/0!</v>
      </c>
      <c r="H42" s="141" t="e">
        <f t="shared" si="3"/>
        <v>#DIV/0!</v>
      </c>
      <c r="I42" s="127" t="e">
        <f t="shared" si="14"/>
        <v>#DIV/0!</v>
      </c>
      <c r="K42" s="127" t="e">
        <f t="shared" si="15"/>
        <v>#DIV/0!</v>
      </c>
      <c r="L42" s="127" t="e">
        <f t="shared" si="16"/>
        <v>#DIV/0!</v>
      </c>
      <c r="M42" s="127" t="e">
        <f t="shared" si="17"/>
        <v>#DIV/0!</v>
      </c>
      <c r="N42" s="127" t="e">
        <f t="shared" si="18"/>
        <v>#DIV/0!</v>
      </c>
      <c r="O42" s="141" t="e">
        <f t="shared" si="19"/>
        <v>#DIV/0!</v>
      </c>
      <c r="P42" s="127" t="e">
        <f t="shared" si="4"/>
        <v>#DIV/0!</v>
      </c>
      <c r="Q42" s="127" t="e">
        <f t="shared" si="5"/>
        <v>#DIV/0!</v>
      </c>
      <c r="V42" s="232" t="e">
        <f t="shared" si="6"/>
        <v>#DIV/0!</v>
      </c>
      <c r="W42" s="232" t="e">
        <f t="shared" si="7"/>
        <v>#DIV/0!</v>
      </c>
      <c r="X42" s="232" t="e">
        <f t="shared" si="8"/>
        <v>#DIV/0!</v>
      </c>
      <c r="Y42" s="232" t="e">
        <f t="shared" si="9"/>
        <v>#DIV/0!</v>
      </c>
      <c r="Z42" s="232" t="e">
        <f t="shared" si="10"/>
        <v>#DIV/0!</v>
      </c>
      <c r="AA42" s="232" t="e">
        <f t="shared" si="11"/>
        <v>#DIV/0!</v>
      </c>
      <c r="AD42" s="232" t="e">
        <f t="shared" si="20"/>
        <v>#DIV/0!</v>
      </c>
      <c r="AE42" s="232" t="e">
        <f t="shared" si="21"/>
        <v>#DIV/0!</v>
      </c>
      <c r="AF42" s="90" t="e">
        <f t="shared" si="22"/>
        <v>#DIV/0!</v>
      </c>
      <c r="AG42" s="232" t="e">
        <f t="shared" si="23"/>
        <v>#DIV/0!</v>
      </c>
      <c r="AH42" s="232" t="e">
        <f t="shared" si="24"/>
        <v>#DIV/0!</v>
      </c>
      <c r="AI42" s="90" t="e">
        <f t="shared" si="25"/>
        <v>#DIV/0!</v>
      </c>
      <c r="AJ42" s="154"/>
      <c r="AK42" s="232" t="e">
        <f t="shared" si="26"/>
        <v>#DIV/0!</v>
      </c>
      <c r="AL42" s="232" t="e">
        <f t="shared" si="27"/>
        <v>#DIV/0!</v>
      </c>
    </row>
    <row r="43" spans="1:38">
      <c r="A43" s="128" t="s">
        <v>559</v>
      </c>
      <c r="B43" s="103"/>
      <c r="C43" s="85" t="e">
        <f>SUMPRODUCT(Datu_ievade!$E$12:$BB$12,Datu_ievade!$E$61:$BB$61)/SUM(Datu_ievade!$E$12:$BB$12)</f>
        <v>#DIV/0!</v>
      </c>
      <c r="D43" s="103"/>
      <c r="E43" s="85" t="e">
        <f>SUMPRODUCT(Datu_ievade!$E$13:$BB$13,Datu_ievade!$E$62:$BB$62)/SUM(Datu_ievade!$E$13:$BB$13)</f>
        <v>#DIV/0!</v>
      </c>
      <c r="F43" s="85" t="e">
        <f t="shared" si="13"/>
        <v>#DIV/0!</v>
      </c>
      <c r="G43" s="127" t="e">
        <f>ROUNDUP((B43+D43)*Datu_ievade!$E$269,0)</f>
        <v>#DIV/0!</v>
      </c>
      <c r="H43" s="141" t="e">
        <f t="shared" si="3"/>
        <v>#DIV/0!</v>
      </c>
      <c r="I43" s="127" t="e">
        <f t="shared" si="14"/>
        <v>#DIV/0!</v>
      </c>
      <c r="K43" s="127" t="e">
        <f t="shared" si="15"/>
        <v>#DIV/0!</v>
      </c>
      <c r="L43" s="127" t="e">
        <f t="shared" si="16"/>
        <v>#DIV/0!</v>
      </c>
      <c r="M43" s="127" t="e">
        <f t="shared" si="17"/>
        <v>#DIV/0!</v>
      </c>
      <c r="N43" s="127" t="e">
        <f t="shared" si="18"/>
        <v>#DIV/0!</v>
      </c>
      <c r="O43" s="141" t="e">
        <f t="shared" si="19"/>
        <v>#DIV/0!</v>
      </c>
      <c r="P43" s="127" t="e">
        <f t="shared" si="4"/>
        <v>#DIV/0!</v>
      </c>
      <c r="Q43" s="127" t="e">
        <f t="shared" si="5"/>
        <v>#DIV/0!</v>
      </c>
      <c r="V43" s="232" t="e">
        <f t="shared" si="6"/>
        <v>#DIV/0!</v>
      </c>
      <c r="W43" s="232" t="e">
        <f t="shared" si="7"/>
        <v>#DIV/0!</v>
      </c>
      <c r="X43" s="232" t="e">
        <f t="shared" si="8"/>
        <v>#DIV/0!</v>
      </c>
      <c r="Y43" s="232" t="e">
        <f t="shared" si="9"/>
        <v>#DIV/0!</v>
      </c>
      <c r="Z43" s="232" t="e">
        <f t="shared" si="10"/>
        <v>#DIV/0!</v>
      </c>
      <c r="AA43" s="232" t="e">
        <f t="shared" si="11"/>
        <v>#DIV/0!</v>
      </c>
      <c r="AD43" s="232" t="e">
        <f t="shared" si="20"/>
        <v>#DIV/0!</v>
      </c>
      <c r="AE43" s="232" t="e">
        <f t="shared" si="21"/>
        <v>#DIV/0!</v>
      </c>
      <c r="AF43" s="90" t="e">
        <f t="shared" si="22"/>
        <v>#DIV/0!</v>
      </c>
      <c r="AG43" s="232" t="e">
        <f t="shared" si="23"/>
        <v>#DIV/0!</v>
      </c>
      <c r="AH43" s="232" t="e">
        <f t="shared" si="24"/>
        <v>#DIV/0!</v>
      </c>
      <c r="AI43" s="90" t="e">
        <f t="shared" si="25"/>
        <v>#DIV/0!</v>
      </c>
      <c r="AJ43" s="154"/>
      <c r="AK43" s="232" t="e">
        <f t="shared" si="26"/>
        <v>#DIV/0!</v>
      </c>
      <c r="AL43" s="232" t="e">
        <f t="shared" si="27"/>
        <v>#DIV/0!</v>
      </c>
    </row>
    <row r="44" spans="1:38">
      <c r="A44" s="128" t="s">
        <v>558</v>
      </c>
      <c r="B44" s="103"/>
      <c r="C44" s="85" t="e">
        <f>SUMPRODUCT(Datu_ievade!$E$12:$BB$12,Datu_ievade!$E$61:$BB$61)/SUM(Datu_ievade!$E$12:$BB$12)</f>
        <v>#DIV/0!</v>
      </c>
      <c r="D44" s="103"/>
      <c r="E44" s="85" t="e">
        <f>SUMPRODUCT(Datu_ievade!$E$13:$BB$13,Datu_ievade!$E$62:$BB$62)/SUM(Datu_ievade!$E$13:$BB$13)</f>
        <v>#DIV/0!</v>
      </c>
      <c r="F44" s="85" t="e">
        <f t="shared" si="13"/>
        <v>#DIV/0!</v>
      </c>
      <c r="G44" s="127" t="e">
        <f>ROUNDUP((B44+D44)*Datu_ievade!$E$269,0)</f>
        <v>#DIV/0!</v>
      </c>
      <c r="H44" s="141" t="e">
        <f t="shared" si="3"/>
        <v>#DIV/0!</v>
      </c>
      <c r="I44" s="127" t="e">
        <f t="shared" si="14"/>
        <v>#DIV/0!</v>
      </c>
      <c r="K44" s="127" t="e">
        <f t="shared" si="15"/>
        <v>#DIV/0!</v>
      </c>
      <c r="L44" s="127" t="e">
        <f t="shared" si="16"/>
        <v>#DIV/0!</v>
      </c>
      <c r="M44" s="127" t="e">
        <f t="shared" si="17"/>
        <v>#DIV/0!</v>
      </c>
      <c r="N44" s="127" t="e">
        <f t="shared" si="18"/>
        <v>#DIV/0!</v>
      </c>
      <c r="O44" s="141" t="e">
        <f t="shared" si="19"/>
        <v>#DIV/0!</v>
      </c>
      <c r="P44" s="127" t="e">
        <f t="shared" si="4"/>
        <v>#DIV/0!</v>
      </c>
      <c r="Q44" s="127" t="e">
        <f t="shared" si="5"/>
        <v>#DIV/0!</v>
      </c>
      <c r="V44" s="232" t="e">
        <f t="shared" si="6"/>
        <v>#DIV/0!</v>
      </c>
      <c r="W44" s="232" t="e">
        <f t="shared" si="7"/>
        <v>#DIV/0!</v>
      </c>
      <c r="X44" s="232" t="e">
        <f t="shared" si="8"/>
        <v>#DIV/0!</v>
      </c>
      <c r="Y44" s="232" t="e">
        <f t="shared" si="9"/>
        <v>#DIV/0!</v>
      </c>
      <c r="Z44" s="232" t="e">
        <f t="shared" si="10"/>
        <v>#DIV/0!</v>
      </c>
      <c r="AA44" s="232" t="e">
        <f t="shared" si="11"/>
        <v>#DIV/0!</v>
      </c>
      <c r="AD44" s="232" t="e">
        <f t="shared" si="20"/>
        <v>#DIV/0!</v>
      </c>
      <c r="AE44" s="232" t="e">
        <f t="shared" si="21"/>
        <v>#DIV/0!</v>
      </c>
      <c r="AF44" s="90" t="e">
        <f t="shared" si="22"/>
        <v>#DIV/0!</v>
      </c>
      <c r="AG44" s="232" t="e">
        <f t="shared" si="23"/>
        <v>#DIV/0!</v>
      </c>
      <c r="AH44" s="232" t="e">
        <f t="shared" si="24"/>
        <v>#DIV/0!</v>
      </c>
      <c r="AI44" s="90" t="e">
        <f t="shared" si="25"/>
        <v>#DIV/0!</v>
      </c>
      <c r="AJ44" s="154"/>
      <c r="AK44" s="232" t="e">
        <f t="shared" si="26"/>
        <v>#DIV/0!</v>
      </c>
      <c r="AL44" s="232" t="e">
        <f t="shared" si="27"/>
        <v>#DIV/0!</v>
      </c>
    </row>
    <row r="45" spans="1:38">
      <c r="A45" s="128" t="s">
        <v>557</v>
      </c>
      <c r="B45" s="103"/>
      <c r="C45" s="85" t="e">
        <f>SUMPRODUCT(Datu_ievade!$E$12:$BB$12,Datu_ievade!$E$61:$BB$61)/SUM(Datu_ievade!$E$12:$BB$12)</f>
        <v>#DIV/0!</v>
      </c>
      <c r="D45" s="103"/>
      <c r="E45" s="85" t="e">
        <f>SUMPRODUCT(Datu_ievade!$E$13:$BB$13,Datu_ievade!$E$62:$BB$62)/SUM(Datu_ievade!$E$13:$BB$13)</f>
        <v>#DIV/0!</v>
      </c>
      <c r="F45" s="85" t="e">
        <f t="shared" si="13"/>
        <v>#DIV/0!</v>
      </c>
      <c r="G45" s="127" t="e">
        <f>ROUNDUP((B45+D45)*Datu_ievade!$E$269,0)</f>
        <v>#DIV/0!</v>
      </c>
      <c r="H45" s="141" t="e">
        <f t="shared" si="3"/>
        <v>#DIV/0!</v>
      </c>
      <c r="I45" s="127" t="e">
        <f t="shared" si="14"/>
        <v>#DIV/0!</v>
      </c>
      <c r="K45" s="127" t="e">
        <f t="shared" si="15"/>
        <v>#DIV/0!</v>
      </c>
      <c r="L45" s="127" t="e">
        <f t="shared" si="16"/>
        <v>#DIV/0!</v>
      </c>
      <c r="M45" s="127" t="e">
        <f t="shared" si="17"/>
        <v>#DIV/0!</v>
      </c>
      <c r="N45" s="127" t="e">
        <f t="shared" si="18"/>
        <v>#DIV/0!</v>
      </c>
      <c r="O45" s="141" t="e">
        <f t="shared" si="19"/>
        <v>#DIV/0!</v>
      </c>
      <c r="P45" s="127" t="e">
        <f t="shared" si="4"/>
        <v>#DIV/0!</v>
      </c>
      <c r="Q45" s="127" t="e">
        <f t="shared" si="5"/>
        <v>#DIV/0!</v>
      </c>
      <c r="V45" s="232" t="e">
        <f t="shared" si="6"/>
        <v>#DIV/0!</v>
      </c>
      <c r="W45" s="232" t="e">
        <f t="shared" si="7"/>
        <v>#DIV/0!</v>
      </c>
      <c r="X45" s="232" t="e">
        <f t="shared" si="8"/>
        <v>#DIV/0!</v>
      </c>
      <c r="Y45" s="232" t="e">
        <f t="shared" si="9"/>
        <v>#DIV/0!</v>
      </c>
      <c r="Z45" s="232" t="e">
        <f t="shared" si="10"/>
        <v>#DIV/0!</v>
      </c>
      <c r="AA45" s="232" t="e">
        <f t="shared" si="11"/>
        <v>#DIV/0!</v>
      </c>
      <c r="AD45" s="232" t="e">
        <f t="shared" si="20"/>
        <v>#DIV/0!</v>
      </c>
      <c r="AE45" s="232" t="e">
        <f t="shared" si="21"/>
        <v>#DIV/0!</v>
      </c>
      <c r="AF45" s="90" t="e">
        <f t="shared" si="22"/>
        <v>#DIV/0!</v>
      </c>
      <c r="AG45" s="232" t="e">
        <f t="shared" si="23"/>
        <v>#DIV/0!</v>
      </c>
      <c r="AH45" s="232" t="e">
        <f t="shared" si="24"/>
        <v>#DIV/0!</v>
      </c>
      <c r="AI45" s="90" t="e">
        <f t="shared" si="25"/>
        <v>#DIV/0!</v>
      </c>
      <c r="AJ45" s="154"/>
      <c r="AK45" s="232" t="e">
        <f t="shared" si="26"/>
        <v>#DIV/0!</v>
      </c>
      <c r="AL45" s="232" t="e">
        <f t="shared" si="27"/>
        <v>#DIV/0!</v>
      </c>
    </row>
    <row r="46" spans="1:38">
      <c r="A46" s="128" t="s">
        <v>750</v>
      </c>
      <c r="B46" s="103"/>
      <c r="C46" s="85" t="e">
        <f>SUMPRODUCT(Datu_ievade!$E$12:$BB$12,Datu_ievade!$E$61:$BB$61)/SUM(Datu_ievade!$E$12:$BB$12)</f>
        <v>#DIV/0!</v>
      </c>
      <c r="D46" s="103"/>
      <c r="E46" s="85" t="e">
        <f>SUMPRODUCT(Datu_ievade!$E$13:$BB$13,Datu_ievade!$E$62:$BB$62)/SUM(Datu_ievade!$E$13:$BB$13)</f>
        <v>#DIV/0!</v>
      </c>
      <c r="F46" s="85" t="e">
        <f t="shared" si="13"/>
        <v>#DIV/0!</v>
      </c>
      <c r="G46" s="127" t="e">
        <f>ROUNDUP((B46+D46)*Datu_ievade!$E$269,0)</f>
        <v>#DIV/0!</v>
      </c>
      <c r="H46" s="141" t="e">
        <f t="shared" si="3"/>
        <v>#DIV/0!</v>
      </c>
      <c r="I46" s="127" t="e">
        <f t="shared" si="14"/>
        <v>#DIV/0!</v>
      </c>
      <c r="K46" s="127" t="e">
        <f t="shared" si="15"/>
        <v>#DIV/0!</v>
      </c>
      <c r="L46" s="127" t="e">
        <f t="shared" si="16"/>
        <v>#DIV/0!</v>
      </c>
      <c r="M46" s="127" t="e">
        <f t="shared" si="17"/>
        <v>#DIV/0!</v>
      </c>
      <c r="N46" s="127" t="e">
        <f t="shared" si="18"/>
        <v>#DIV/0!</v>
      </c>
      <c r="O46" s="141" t="e">
        <f t="shared" si="19"/>
        <v>#DIV/0!</v>
      </c>
      <c r="P46" s="127" t="e">
        <f t="shared" si="4"/>
        <v>#DIV/0!</v>
      </c>
      <c r="Q46" s="127" t="e">
        <f t="shared" si="5"/>
        <v>#DIV/0!</v>
      </c>
      <c r="V46" s="232" t="e">
        <f t="shared" si="6"/>
        <v>#DIV/0!</v>
      </c>
      <c r="W46" s="232" t="e">
        <f t="shared" si="7"/>
        <v>#DIV/0!</v>
      </c>
      <c r="X46" s="232" t="e">
        <f t="shared" si="8"/>
        <v>#DIV/0!</v>
      </c>
      <c r="Y46" s="232" t="e">
        <f t="shared" si="9"/>
        <v>#DIV/0!</v>
      </c>
      <c r="Z46" s="232" t="e">
        <f t="shared" si="10"/>
        <v>#DIV/0!</v>
      </c>
      <c r="AA46" s="232" t="e">
        <f t="shared" si="11"/>
        <v>#DIV/0!</v>
      </c>
      <c r="AD46" s="232" t="e">
        <f t="shared" si="20"/>
        <v>#DIV/0!</v>
      </c>
      <c r="AE46" s="232" t="e">
        <f t="shared" si="21"/>
        <v>#DIV/0!</v>
      </c>
      <c r="AF46" s="90" t="e">
        <f t="shared" si="22"/>
        <v>#DIV/0!</v>
      </c>
      <c r="AG46" s="232" t="e">
        <f t="shared" si="23"/>
        <v>#DIV/0!</v>
      </c>
      <c r="AH46" s="232" t="e">
        <f t="shared" si="24"/>
        <v>#DIV/0!</v>
      </c>
      <c r="AI46" s="90" t="e">
        <f t="shared" si="25"/>
        <v>#DIV/0!</v>
      </c>
      <c r="AJ46" s="154"/>
      <c r="AK46" s="232" t="e">
        <f t="shared" si="26"/>
        <v>#DIV/0!</v>
      </c>
      <c r="AL46" s="232" t="e">
        <f t="shared" si="27"/>
        <v>#DIV/0!</v>
      </c>
    </row>
    <row r="47" spans="1:38">
      <c r="A47" s="128" t="s">
        <v>556</v>
      </c>
      <c r="B47" s="103"/>
      <c r="C47" s="85" t="e">
        <f>SUMPRODUCT(Datu_ievade!$E$12:$BB$12,Datu_ievade!$E$61:$BB$61)/SUM(Datu_ievade!$E$12:$BB$12)</f>
        <v>#DIV/0!</v>
      </c>
      <c r="D47" s="103"/>
      <c r="E47" s="85" t="e">
        <f>SUMPRODUCT(Datu_ievade!$E$13:$BB$13,Datu_ievade!$E$62:$BB$62)/SUM(Datu_ievade!$E$13:$BB$13)</f>
        <v>#DIV/0!</v>
      </c>
      <c r="F47" s="85" t="e">
        <f t="shared" si="13"/>
        <v>#DIV/0!</v>
      </c>
      <c r="G47" s="127" t="e">
        <f>ROUNDUP((B47+D47)*Datu_ievade!$E$269,0)</f>
        <v>#DIV/0!</v>
      </c>
      <c r="H47" s="141" t="e">
        <f t="shared" si="3"/>
        <v>#DIV/0!</v>
      </c>
      <c r="I47" s="127" t="e">
        <f t="shared" si="14"/>
        <v>#DIV/0!</v>
      </c>
      <c r="K47" s="127" t="e">
        <f t="shared" si="15"/>
        <v>#DIV/0!</v>
      </c>
      <c r="L47" s="127" t="e">
        <f t="shared" si="16"/>
        <v>#DIV/0!</v>
      </c>
      <c r="M47" s="127" t="e">
        <f t="shared" si="17"/>
        <v>#DIV/0!</v>
      </c>
      <c r="N47" s="127" t="e">
        <f t="shared" si="18"/>
        <v>#DIV/0!</v>
      </c>
      <c r="O47" s="141" t="e">
        <f t="shared" si="19"/>
        <v>#DIV/0!</v>
      </c>
      <c r="P47" s="127" t="e">
        <f t="shared" si="4"/>
        <v>#DIV/0!</v>
      </c>
      <c r="Q47" s="127" t="e">
        <f t="shared" si="5"/>
        <v>#DIV/0!</v>
      </c>
      <c r="V47" s="232" t="e">
        <f t="shared" si="6"/>
        <v>#DIV/0!</v>
      </c>
      <c r="W47" s="232" t="e">
        <f t="shared" si="7"/>
        <v>#DIV/0!</v>
      </c>
      <c r="X47" s="232" t="e">
        <f t="shared" si="8"/>
        <v>#DIV/0!</v>
      </c>
      <c r="Y47" s="232" t="e">
        <f t="shared" si="9"/>
        <v>#DIV/0!</v>
      </c>
      <c r="Z47" s="232" t="e">
        <f t="shared" si="10"/>
        <v>#DIV/0!</v>
      </c>
      <c r="AA47" s="232" t="e">
        <f t="shared" si="11"/>
        <v>#DIV/0!</v>
      </c>
      <c r="AD47" s="232" t="e">
        <f t="shared" si="20"/>
        <v>#DIV/0!</v>
      </c>
      <c r="AE47" s="232" t="e">
        <f t="shared" si="21"/>
        <v>#DIV/0!</v>
      </c>
      <c r="AF47" s="90" t="e">
        <f t="shared" si="22"/>
        <v>#DIV/0!</v>
      </c>
      <c r="AG47" s="232" t="e">
        <f t="shared" si="23"/>
        <v>#DIV/0!</v>
      </c>
      <c r="AH47" s="232" t="e">
        <f t="shared" si="24"/>
        <v>#DIV/0!</v>
      </c>
      <c r="AI47" s="90" t="e">
        <f t="shared" si="25"/>
        <v>#DIV/0!</v>
      </c>
      <c r="AJ47" s="154"/>
      <c r="AK47" s="232" t="e">
        <f t="shared" si="26"/>
        <v>#DIV/0!</v>
      </c>
      <c r="AL47" s="232" t="e">
        <f t="shared" si="27"/>
        <v>#DIV/0!</v>
      </c>
    </row>
    <row r="48" spans="1:38">
      <c r="A48" s="128" t="s">
        <v>555</v>
      </c>
      <c r="B48" s="103"/>
      <c r="C48" s="85" t="e">
        <f>SUMPRODUCT(Datu_ievade!$E$12:$BB$12,Datu_ievade!$E$61:$BB$61)/SUM(Datu_ievade!$E$12:$BB$12)</f>
        <v>#DIV/0!</v>
      </c>
      <c r="D48" s="103"/>
      <c r="E48" s="85" t="e">
        <f>SUMPRODUCT(Datu_ievade!$E$13:$BB$13,Datu_ievade!$E$62:$BB$62)/SUM(Datu_ievade!$E$13:$BB$13)</f>
        <v>#DIV/0!</v>
      </c>
      <c r="F48" s="85" t="e">
        <f t="shared" si="13"/>
        <v>#DIV/0!</v>
      </c>
      <c r="G48" s="127" t="e">
        <f>ROUNDUP((B48+D48)*Datu_ievade!$E$269,0)</f>
        <v>#DIV/0!</v>
      </c>
      <c r="H48" s="141" t="e">
        <f t="shared" si="3"/>
        <v>#DIV/0!</v>
      </c>
      <c r="I48" s="127" t="e">
        <f t="shared" si="14"/>
        <v>#DIV/0!</v>
      </c>
      <c r="K48" s="127" t="e">
        <f t="shared" si="15"/>
        <v>#DIV/0!</v>
      </c>
      <c r="L48" s="127" t="e">
        <f t="shared" si="16"/>
        <v>#DIV/0!</v>
      </c>
      <c r="M48" s="127" t="e">
        <f t="shared" si="17"/>
        <v>#DIV/0!</v>
      </c>
      <c r="N48" s="127" t="e">
        <f t="shared" si="18"/>
        <v>#DIV/0!</v>
      </c>
      <c r="O48" s="141" t="e">
        <f t="shared" si="19"/>
        <v>#DIV/0!</v>
      </c>
      <c r="P48" s="127" t="e">
        <f t="shared" si="4"/>
        <v>#DIV/0!</v>
      </c>
      <c r="Q48" s="127" t="e">
        <f t="shared" si="5"/>
        <v>#DIV/0!</v>
      </c>
      <c r="V48" s="232" t="e">
        <f t="shared" si="6"/>
        <v>#DIV/0!</v>
      </c>
      <c r="W48" s="232" t="e">
        <f t="shared" si="7"/>
        <v>#DIV/0!</v>
      </c>
      <c r="X48" s="232" t="e">
        <f t="shared" si="8"/>
        <v>#DIV/0!</v>
      </c>
      <c r="Y48" s="232" t="e">
        <f t="shared" si="9"/>
        <v>#DIV/0!</v>
      </c>
      <c r="Z48" s="232" t="e">
        <f t="shared" si="10"/>
        <v>#DIV/0!</v>
      </c>
      <c r="AA48" s="232" t="e">
        <f t="shared" si="11"/>
        <v>#DIV/0!</v>
      </c>
      <c r="AD48" s="232" t="e">
        <f t="shared" si="20"/>
        <v>#DIV/0!</v>
      </c>
      <c r="AE48" s="232" t="e">
        <f t="shared" si="21"/>
        <v>#DIV/0!</v>
      </c>
      <c r="AF48" s="90" t="e">
        <f t="shared" si="22"/>
        <v>#DIV/0!</v>
      </c>
      <c r="AG48" s="232" t="e">
        <f t="shared" si="23"/>
        <v>#DIV/0!</v>
      </c>
      <c r="AH48" s="232" t="e">
        <f t="shared" si="24"/>
        <v>#DIV/0!</v>
      </c>
      <c r="AI48" s="90" t="e">
        <f t="shared" si="25"/>
        <v>#DIV/0!</v>
      </c>
      <c r="AJ48" s="154"/>
      <c r="AK48" s="232" t="e">
        <f t="shared" si="26"/>
        <v>#DIV/0!</v>
      </c>
      <c r="AL48" s="232" t="e">
        <f t="shared" si="27"/>
        <v>#DIV/0!</v>
      </c>
    </row>
    <row r="49" spans="1:38">
      <c r="A49" s="128" t="s">
        <v>554</v>
      </c>
      <c r="B49" s="103"/>
      <c r="C49" s="85" t="e">
        <f>SUMPRODUCT(Datu_ievade!$E$12:$BB$12,Datu_ievade!$E$61:$BB$61)/SUM(Datu_ievade!$E$12:$BB$12)</f>
        <v>#DIV/0!</v>
      </c>
      <c r="D49" s="103"/>
      <c r="E49" s="85" t="e">
        <f>SUMPRODUCT(Datu_ievade!$E$13:$BB$13,Datu_ievade!$E$62:$BB$62)/SUM(Datu_ievade!$E$13:$BB$13)</f>
        <v>#DIV/0!</v>
      </c>
      <c r="F49" s="85" t="e">
        <f t="shared" si="13"/>
        <v>#DIV/0!</v>
      </c>
      <c r="G49" s="127" t="e">
        <f>ROUNDUP((B49+D49)*Datu_ievade!$E$269,0)</f>
        <v>#DIV/0!</v>
      </c>
      <c r="H49" s="141" t="e">
        <f t="shared" si="3"/>
        <v>#DIV/0!</v>
      </c>
      <c r="I49" s="127" t="e">
        <f t="shared" si="14"/>
        <v>#DIV/0!</v>
      </c>
      <c r="K49" s="127" t="e">
        <f t="shared" si="15"/>
        <v>#DIV/0!</v>
      </c>
      <c r="L49" s="127" t="e">
        <f t="shared" si="16"/>
        <v>#DIV/0!</v>
      </c>
      <c r="M49" s="127" t="e">
        <f t="shared" si="17"/>
        <v>#DIV/0!</v>
      </c>
      <c r="N49" s="127" t="e">
        <f t="shared" si="18"/>
        <v>#DIV/0!</v>
      </c>
      <c r="O49" s="141" t="e">
        <f t="shared" si="19"/>
        <v>#DIV/0!</v>
      </c>
      <c r="P49" s="127" t="e">
        <f t="shared" si="4"/>
        <v>#DIV/0!</v>
      </c>
      <c r="Q49" s="127" t="e">
        <f t="shared" si="5"/>
        <v>#DIV/0!</v>
      </c>
      <c r="V49" s="232" t="e">
        <f t="shared" si="6"/>
        <v>#DIV/0!</v>
      </c>
      <c r="W49" s="232" t="e">
        <f t="shared" si="7"/>
        <v>#DIV/0!</v>
      </c>
      <c r="X49" s="232" t="e">
        <f t="shared" si="8"/>
        <v>#DIV/0!</v>
      </c>
      <c r="Y49" s="232" t="e">
        <f t="shared" si="9"/>
        <v>#DIV/0!</v>
      </c>
      <c r="Z49" s="232" t="e">
        <f t="shared" si="10"/>
        <v>#DIV/0!</v>
      </c>
      <c r="AA49" s="232" t="e">
        <f t="shared" si="11"/>
        <v>#DIV/0!</v>
      </c>
      <c r="AD49" s="232" t="e">
        <f t="shared" si="20"/>
        <v>#DIV/0!</v>
      </c>
      <c r="AE49" s="232" t="e">
        <f t="shared" si="21"/>
        <v>#DIV/0!</v>
      </c>
      <c r="AF49" s="90" t="e">
        <f t="shared" si="22"/>
        <v>#DIV/0!</v>
      </c>
      <c r="AG49" s="232" t="e">
        <f t="shared" si="23"/>
        <v>#DIV/0!</v>
      </c>
      <c r="AH49" s="232" t="e">
        <f t="shared" si="24"/>
        <v>#DIV/0!</v>
      </c>
      <c r="AI49" s="90" t="e">
        <f t="shared" si="25"/>
        <v>#DIV/0!</v>
      </c>
      <c r="AJ49" s="154"/>
      <c r="AK49" s="232" t="e">
        <f t="shared" si="26"/>
        <v>#DIV/0!</v>
      </c>
      <c r="AL49" s="232" t="e">
        <f t="shared" si="27"/>
        <v>#DIV/0!</v>
      </c>
    </row>
    <row r="50" spans="1:38">
      <c r="A50" s="128" t="s">
        <v>553</v>
      </c>
      <c r="B50" s="103"/>
      <c r="C50" s="85" t="e">
        <f>SUMPRODUCT(Datu_ievade!$E$12:$BB$12,Datu_ievade!$E$61:$BB$61)/SUM(Datu_ievade!$E$12:$BB$12)</f>
        <v>#DIV/0!</v>
      </c>
      <c r="D50" s="103"/>
      <c r="E50" s="85" t="e">
        <f>SUMPRODUCT(Datu_ievade!$E$13:$BB$13,Datu_ievade!$E$62:$BB$62)/SUM(Datu_ievade!$E$13:$BB$13)</f>
        <v>#DIV/0!</v>
      </c>
      <c r="F50" s="85" t="e">
        <f t="shared" si="13"/>
        <v>#DIV/0!</v>
      </c>
      <c r="G50" s="127" t="e">
        <f>ROUNDUP((B50+D50)*Datu_ievade!$E$269,0)</f>
        <v>#DIV/0!</v>
      </c>
      <c r="H50" s="141" t="e">
        <f t="shared" si="3"/>
        <v>#DIV/0!</v>
      </c>
      <c r="I50" s="127" t="e">
        <f t="shared" si="14"/>
        <v>#DIV/0!</v>
      </c>
      <c r="K50" s="127" t="e">
        <f t="shared" si="15"/>
        <v>#DIV/0!</v>
      </c>
      <c r="L50" s="127" t="e">
        <f t="shared" si="16"/>
        <v>#DIV/0!</v>
      </c>
      <c r="M50" s="127" t="e">
        <f t="shared" si="17"/>
        <v>#DIV/0!</v>
      </c>
      <c r="N50" s="127" t="e">
        <f t="shared" si="18"/>
        <v>#DIV/0!</v>
      </c>
      <c r="O50" s="141" t="e">
        <f t="shared" si="19"/>
        <v>#DIV/0!</v>
      </c>
      <c r="P50" s="127" t="e">
        <f t="shared" si="4"/>
        <v>#DIV/0!</v>
      </c>
      <c r="Q50" s="127" t="e">
        <f t="shared" si="5"/>
        <v>#DIV/0!</v>
      </c>
      <c r="V50" s="232" t="e">
        <f t="shared" si="6"/>
        <v>#DIV/0!</v>
      </c>
      <c r="W50" s="232" t="e">
        <f t="shared" si="7"/>
        <v>#DIV/0!</v>
      </c>
      <c r="X50" s="232" t="e">
        <f t="shared" si="8"/>
        <v>#DIV/0!</v>
      </c>
      <c r="Y50" s="232" t="e">
        <f t="shared" si="9"/>
        <v>#DIV/0!</v>
      </c>
      <c r="Z50" s="232" t="e">
        <f t="shared" si="10"/>
        <v>#DIV/0!</v>
      </c>
      <c r="AA50" s="232" t="e">
        <f t="shared" si="11"/>
        <v>#DIV/0!</v>
      </c>
      <c r="AD50" s="232" t="e">
        <f t="shared" si="20"/>
        <v>#DIV/0!</v>
      </c>
      <c r="AE50" s="232" t="e">
        <f t="shared" si="21"/>
        <v>#DIV/0!</v>
      </c>
      <c r="AF50" s="90" t="e">
        <f t="shared" si="22"/>
        <v>#DIV/0!</v>
      </c>
      <c r="AG50" s="232" t="e">
        <f t="shared" si="23"/>
        <v>#DIV/0!</v>
      </c>
      <c r="AH50" s="232" t="e">
        <f t="shared" si="24"/>
        <v>#DIV/0!</v>
      </c>
      <c r="AI50" s="90" t="e">
        <f t="shared" si="25"/>
        <v>#DIV/0!</v>
      </c>
      <c r="AJ50" s="154"/>
      <c r="AK50" s="232" t="e">
        <f t="shared" si="26"/>
        <v>#DIV/0!</v>
      </c>
      <c r="AL50" s="232" t="e">
        <f t="shared" si="27"/>
        <v>#DIV/0!</v>
      </c>
    </row>
    <row r="51" spans="1:38">
      <c r="A51" s="128" t="s">
        <v>751</v>
      </c>
      <c r="B51" s="103"/>
      <c r="C51" s="85" t="e">
        <f>SUMPRODUCT(Datu_ievade!$E$12:$BB$12,Datu_ievade!$E$61:$BB$61)/SUM(Datu_ievade!$E$12:$BB$12)</f>
        <v>#DIV/0!</v>
      </c>
      <c r="D51" s="103"/>
      <c r="E51" s="85" t="e">
        <f>SUMPRODUCT(Datu_ievade!$E$13:$BB$13,Datu_ievade!$E$62:$BB$62)/SUM(Datu_ievade!$E$13:$BB$13)</f>
        <v>#DIV/0!</v>
      </c>
      <c r="F51" s="85" t="e">
        <f t="shared" si="13"/>
        <v>#DIV/0!</v>
      </c>
      <c r="G51" s="127" t="e">
        <f>ROUNDUP((B51+D51)*Datu_ievade!$E$269,0)</f>
        <v>#DIV/0!</v>
      </c>
      <c r="H51" s="141" t="e">
        <f t="shared" si="3"/>
        <v>#DIV/0!</v>
      </c>
      <c r="I51" s="127" t="e">
        <f t="shared" si="14"/>
        <v>#DIV/0!</v>
      </c>
      <c r="K51" s="127" t="e">
        <f t="shared" si="15"/>
        <v>#DIV/0!</v>
      </c>
      <c r="L51" s="127" t="e">
        <f t="shared" si="16"/>
        <v>#DIV/0!</v>
      </c>
      <c r="M51" s="127" t="e">
        <f t="shared" si="17"/>
        <v>#DIV/0!</v>
      </c>
      <c r="N51" s="127" t="e">
        <f t="shared" si="18"/>
        <v>#DIV/0!</v>
      </c>
      <c r="O51" s="141" t="e">
        <f t="shared" si="19"/>
        <v>#DIV/0!</v>
      </c>
      <c r="P51" s="127" t="e">
        <f t="shared" si="4"/>
        <v>#DIV/0!</v>
      </c>
      <c r="Q51" s="127" t="e">
        <f t="shared" si="5"/>
        <v>#DIV/0!</v>
      </c>
      <c r="V51" s="232" t="e">
        <f t="shared" si="6"/>
        <v>#DIV/0!</v>
      </c>
      <c r="W51" s="232" t="e">
        <f t="shared" si="7"/>
        <v>#DIV/0!</v>
      </c>
      <c r="X51" s="232" t="e">
        <f t="shared" si="8"/>
        <v>#DIV/0!</v>
      </c>
      <c r="Y51" s="232" t="e">
        <f t="shared" si="9"/>
        <v>#DIV/0!</v>
      </c>
      <c r="Z51" s="232" t="e">
        <f t="shared" si="10"/>
        <v>#DIV/0!</v>
      </c>
      <c r="AA51" s="232" t="e">
        <f t="shared" si="11"/>
        <v>#DIV/0!</v>
      </c>
      <c r="AD51" s="232" t="e">
        <f t="shared" si="20"/>
        <v>#DIV/0!</v>
      </c>
      <c r="AE51" s="232" t="e">
        <f t="shared" si="21"/>
        <v>#DIV/0!</v>
      </c>
      <c r="AF51" s="90" t="e">
        <f t="shared" si="22"/>
        <v>#DIV/0!</v>
      </c>
      <c r="AG51" s="232" t="e">
        <f t="shared" si="23"/>
        <v>#DIV/0!</v>
      </c>
      <c r="AH51" s="232" t="e">
        <f t="shared" si="24"/>
        <v>#DIV/0!</v>
      </c>
      <c r="AI51" s="90" t="e">
        <f t="shared" si="25"/>
        <v>#DIV/0!</v>
      </c>
      <c r="AJ51" s="154"/>
      <c r="AK51" s="232" t="e">
        <f t="shared" si="26"/>
        <v>#DIV/0!</v>
      </c>
      <c r="AL51" s="232" t="e">
        <f t="shared" si="27"/>
        <v>#DIV/0!</v>
      </c>
    </row>
    <row r="52" spans="1:38">
      <c r="A52" s="128" t="s">
        <v>752</v>
      </c>
      <c r="B52" s="103"/>
      <c r="C52" s="85" t="e">
        <f>SUMPRODUCT(Datu_ievade!$E$12:$BB$12,Datu_ievade!$E$61:$BB$61)/SUM(Datu_ievade!$E$12:$BB$12)</f>
        <v>#DIV/0!</v>
      </c>
      <c r="D52" s="103"/>
      <c r="E52" s="85" t="e">
        <f>SUMPRODUCT(Datu_ievade!$E$13:$BB$13,Datu_ievade!$E$62:$BB$62)/SUM(Datu_ievade!$E$13:$BB$13)</f>
        <v>#DIV/0!</v>
      </c>
      <c r="F52" s="85" t="e">
        <f t="shared" si="13"/>
        <v>#DIV/0!</v>
      </c>
      <c r="G52" s="127" t="e">
        <f>ROUNDUP((B52+D52)*Datu_ievade!$E$269,0)</f>
        <v>#DIV/0!</v>
      </c>
      <c r="H52" s="141" t="e">
        <f t="shared" si="3"/>
        <v>#DIV/0!</v>
      </c>
      <c r="I52" s="127" t="e">
        <f t="shared" si="14"/>
        <v>#DIV/0!</v>
      </c>
      <c r="K52" s="127" t="e">
        <f t="shared" si="15"/>
        <v>#DIV/0!</v>
      </c>
      <c r="L52" s="127" t="e">
        <f t="shared" si="16"/>
        <v>#DIV/0!</v>
      </c>
      <c r="M52" s="127" t="e">
        <f t="shared" si="17"/>
        <v>#DIV/0!</v>
      </c>
      <c r="N52" s="127" t="e">
        <f t="shared" si="18"/>
        <v>#DIV/0!</v>
      </c>
      <c r="O52" s="141" t="e">
        <f t="shared" si="19"/>
        <v>#DIV/0!</v>
      </c>
      <c r="P52" s="127" t="e">
        <f t="shared" si="4"/>
        <v>#DIV/0!</v>
      </c>
      <c r="Q52" s="127" t="e">
        <f t="shared" si="5"/>
        <v>#DIV/0!</v>
      </c>
      <c r="V52" s="232" t="e">
        <f t="shared" si="6"/>
        <v>#DIV/0!</v>
      </c>
      <c r="W52" s="232" t="e">
        <f t="shared" si="7"/>
        <v>#DIV/0!</v>
      </c>
      <c r="X52" s="232" t="e">
        <f t="shared" si="8"/>
        <v>#DIV/0!</v>
      </c>
      <c r="Y52" s="232" t="e">
        <f t="shared" si="9"/>
        <v>#DIV/0!</v>
      </c>
      <c r="Z52" s="232" t="e">
        <f t="shared" si="10"/>
        <v>#DIV/0!</v>
      </c>
      <c r="AA52" s="232" t="e">
        <f t="shared" si="11"/>
        <v>#DIV/0!</v>
      </c>
      <c r="AD52" s="232" t="e">
        <f t="shared" si="20"/>
        <v>#DIV/0!</v>
      </c>
      <c r="AE52" s="232" t="e">
        <f t="shared" si="21"/>
        <v>#DIV/0!</v>
      </c>
      <c r="AF52" s="90" t="e">
        <f t="shared" si="22"/>
        <v>#DIV/0!</v>
      </c>
      <c r="AG52" s="232" t="e">
        <f t="shared" si="23"/>
        <v>#DIV/0!</v>
      </c>
      <c r="AH52" s="232" t="e">
        <f t="shared" si="24"/>
        <v>#DIV/0!</v>
      </c>
      <c r="AI52" s="90" t="e">
        <f t="shared" si="25"/>
        <v>#DIV/0!</v>
      </c>
      <c r="AJ52" s="154"/>
      <c r="AK52" s="232" t="e">
        <f t="shared" si="26"/>
        <v>#DIV/0!</v>
      </c>
      <c r="AL52" s="232" t="e">
        <f t="shared" si="27"/>
        <v>#DIV/0!</v>
      </c>
    </row>
    <row r="53" spans="1:38">
      <c r="A53" s="128" t="s">
        <v>753</v>
      </c>
      <c r="B53" s="103"/>
      <c r="C53" s="85" t="e">
        <f>SUMPRODUCT(Datu_ievade!$E$12:$BB$12,Datu_ievade!$E$61:$BB$61)/SUM(Datu_ievade!$E$12:$BB$12)</f>
        <v>#DIV/0!</v>
      </c>
      <c r="D53" s="103"/>
      <c r="E53" s="85" t="e">
        <f>SUMPRODUCT(Datu_ievade!$E$13:$BB$13,Datu_ievade!$E$62:$BB$62)/SUM(Datu_ievade!$E$13:$BB$13)</f>
        <v>#DIV/0!</v>
      </c>
      <c r="F53" s="85" t="e">
        <f t="shared" si="13"/>
        <v>#DIV/0!</v>
      </c>
      <c r="G53" s="127" t="e">
        <f>ROUNDUP((B53+D53)*Datu_ievade!$E$269,0)</f>
        <v>#DIV/0!</v>
      </c>
      <c r="H53" s="141" t="e">
        <f t="shared" si="3"/>
        <v>#DIV/0!</v>
      </c>
      <c r="I53" s="127" t="e">
        <f t="shared" si="14"/>
        <v>#DIV/0!</v>
      </c>
      <c r="K53" s="127" t="e">
        <f t="shared" si="15"/>
        <v>#DIV/0!</v>
      </c>
      <c r="L53" s="127" t="e">
        <f t="shared" si="16"/>
        <v>#DIV/0!</v>
      </c>
      <c r="M53" s="127" t="e">
        <f t="shared" si="17"/>
        <v>#DIV/0!</v>
      </c>
      <c r="N53" s="127" t="e">
        <f t="shared" si="18"/>
        <v>#DIV/0!</v>
      </c>
      <c r="O53" s="141" t="e">
        <f t="shared" si="19"/>
        <v>#DIV/0!</v>
      </c>
      <c r="P53" s="127" t="e">
        <f t="shared" si="4"/>
        <v>#DIV/0!</v>
      </c>
      <c r="Q53" s="127" t="e">
        <f t="shared" si="5"/>
        <v>#DIV/0!</v>
      </c>
      <c r="V53" s="232" t="e">
        <f t="shared" si="6"/>
        <v>#DIV/0!</v>
      </c>
      <c r="W53" s="232" t="e">
        <f t="shared" si="7"/>
        <v>#DIV/0!</v>
      </c>
      <c r="X53" s="232" t="e">
        <f t="shared" si="8"/>
        <v>#DIV/0!</v>
      </c>
      <c r="Y53" s="232" t="e">
        <f t="shared" si="9"/>
        <v>#DIV/0!</v>
      </c>
      <c r="Z53" s="232" t="e">
        <f t="shared" si="10"/>
        <v>#DIV/0!</v>
      </c>
      <c r="AA53" s="232" t="e">
        <f t="shared" si="11"/>
        <v>#DIV/0!</v>
      </c>
      <c r="AD53" s="232" t="e">
        <f t="shared" si="20"/>
        <v>#DIV/0!</v>
      </c>
      <c r="AE53" s="232" t="e">
        <f t="shared" si="21"/>
        <v>#DIV/0!</v>
      </c>
      <c r="AF53" s="90" t="e">
        <f t="shared" si="22"/>
        <v>#DIV/0!</v>
      </c>
      <c r="AG53" s="232" t="e">
        <f t="shared" si="23"/>
        <v>#DIV/0!</v>
      </c>
      <c r="AH53" s="232" t="e">
        <f t="shared" si="24"/>
        <v>#DIV/0!</v>
      </c>
      <c r="AI53" s="90" t="e">
        <f t="shared" si="25"/>
        <v>#DIV/0!</v>
      </c>
      <c r="AJ53" s="154"/>
      <c r="AK53" s="232" t="e">
        <f t="shared" si="26"/>
        <v>#DIV/0!</v>
      </c>
      <c r="AL53" s="232" t="e">
        <f t="shared" si="27"/>
        <v>#DIV/0!</v>
      </c>
    </row>
    <row r="54" spans="1:38">
      <c r="A54" s="128" t="s">
        <v>754</v>
      </c>
      <c r="B54" s="103"/>
      <c r="C54" s="85" t="e">
        <f>SUMPRODUCT(Datu_ievade!$E$12:$BB$12,Datu_ievade!$E$61:$BB$61)/SUM(Datu_ievade!$E$12:$BB$12)</f>
        <v>#DIV/0!</v>
      </c>
      <c r="D54" s="103"/>
      <c r="E54" s="85" t="e">
        <f>SUMPRODUCT(Datu_ievade!$E$13:$BB$13,Datu_ievade!$E$62:$BB$62)/SUM(Datu_ievade!$E$13:$BB$13)</f>
        <v>#DIV/0!</v>
      </c>
      <c r="F54" s="85" t="e">
        <f t="shared" si="13"/>
        <v>#DIV/0!</v>
      </c>
      <c r="G54" s="127" t="e">
        <f>ROUNDUP((B54+D54)*Datu_ievade!$E$269,0)</f>
        <v>#DIV/0!</v>
      </c>
      <c r="H54" s="141" t="e">
        <f t="shared" si="3"/>
        <v>#DIV/0!</v>
      </c>
      <c r="I54" s="127" t="e">
        <f t="shared" si="14"/>
        <v>#DIV/0!</v>
      </c>
      <c r="K54" s="127" t="e">
        <f t="shared" si="15"/>
        <v>#DIV/0!</v>
      </c>
      <c r="L54" s="127" t="e">
        <f t="shared" si="16"/>
        <v>#DIV/0!</v>
      </c>
      <c r="M54" s="127" t="e">
        <f t="shared" si="17"/>
        <v>#DIV/0!</v>
      </c>
      <c r="N54" s="127" t="e">
        <f t="shared" si="18"/>
        <v>#DIV/0!</v>
      </c>
      <c r="O54" s="141" t="e">
        <f t="shared" si="19"/>
        <v>#DIV/0!</v>
      </c>
      <c r="P54" s="127" t="e">
        <f t="shared" si="4"/>
        <v>#DIV/0!</v>
      </c>
      <c r="Q54" s="127" t="e">
        <f t="shared" si="5"/>
        <v>#DIV/0!</v>
      </c>
      <c r="V54" s="232" t="e">
        <f t="shared" si="6"/>
        <v>#DIV/0!</v>
      </c>
      <c r="W54" s="232" t="e">
        <f t="shared" si="7"/>
        <v>#DIV/0!</v>
      </c>
      <c r="X54" s="232" t="e">
        <f t="shared" si="8"/>
        <v>#DIV/0!</v>
      </c>
      <c r="Y54" s="232" t="e">
        <f t="shared" si="9"/>
        <v>#DIV/0!</v>
      </c>
      <c r="Z54" s="232" t="e">
        <f t="shared" si="10"/>
        <v>#DIV/0!</v>
      </c>
      <c r="AA54" s="232" t="e">
        <f t="shared" si="11"/>
        <v>#DIV/0!</v>
      </c>
      <c r="AD54" s="232" t="e">
        <f t="shared" si="20"/>
        <v>#DIV/0!</v>
      </c>
      <c r="AE54" s="232" t="e">
        <f t="shared" si="21"/>
        <v>#DIV/0!</v>
      </c>
      <c r="AF54" s="90" t="e">
        <f t="shared" si="22"/>
        <v>#DIV/0!</v>
      </c>
      <c r="AG54" s="232" t="e">
        <f t="shared" si="23"/>
        <v>#DIV/0!</v>
      </c>
      <c r="AH54" s="232" t="e">
        <f t="shared" si="24"/>
        <v>#DIV/0!</v>
      </c>
      <c r="AI54" s="90" t="e">
        <f t="shared" si="25"/>
        <v>#DIV/0!</v>
      </c>
      <c r="AJ54" s="154"/>
      <c r="AK54" s="232" t="e">
        <f t="shared" si="26"/>
        <v>#DIV/0!</v>
      </c>
      <c r="AL54" s="232" t="e">
        <f t="shared" si="27"/>
        <v>#DIV/0!</v>
      </c>
    </row>
    <row r="55" spans="1:38">
      <c r="A55" s="128" t="s">
        <v>552</v>
      </c>
      <c r="B55" s="103"/>
      <c r="C55" s="85" t="e">
        <f>SUMPRODUCT(Datu_ievade!$E$12:$BB$12,Datu_ievade!$E$61:$BB$61)/SUM(Datu_ievade!$E$12:$BB$12)</f>
        <v>#DIV/0!</v>
      </c>
      <c r="D55" s="103"/>
      <c r="E55" s="85" t="e">
        <f>SUMPRODUCT(Datu_ievade!$E$13:$BB$13,Datu_ievade!$E$62:$BB$62)/SUM(Datu_ievade!$E$13:$BB$13)</f>
        <v>#DIV/0!</v>
      </c>
      <c r="F55" s="85" t="e">
        <f t="shared" si="13"/>
        <v>#DIV/0!</v>
      </c>
      <c r="G55" s="127" t="e">
        <f>ROUNDUP((B55+D55)*Datu_ievade!$E$269,0)</f>
        <v>#DIV/0!</v>
      </c>
      <c r="H55" s="141" t="e">
        <f t="shared" si="3"/>
        <v>#DIV/0!</v>
      </c>
      <c r="I55" s="127" t="e">
        <f t="shared" si="14"/>
        <v>#DIV/0!</v>
      </c>
      <c r="K55" s="127" t="e">
        <f t="shared" si="15"/>
        <v>#DIV/0!</v>
      </c>
      <c r="L55" s="127" t="e">
        <f t="shared" si="16"/>
        <v>#DIV/0!</v>
      </c>
      <c r="M55" s="127" t="e">
        <f t="shared" si="17"/>
        <v>#DIV/0!</v>
      </c>
      <c r="N55" s="127" t="e">
        <f t="shared" si="18"/>
        <v>#DIV/0!</v>
      </c>
      <c r="O55" s="141" t="e">
        <f t="shared" si="19"/>
        <v>#DIV/0!</v>
      </c>
      <c r="P55" s="127" t="e">
        <f t="shared" si="4"/>
        <v>#DIV/0!</v>
      </c>
      <c r="Q55" s="127" t="e">
        <f t="shared" si="5"/>
        <v>#DIV/0!</v>
      </c>
      <c r="V55" s="232" t="e">
        <f t="shared" si="6"/>
        <v>#DIV/0!</v>
      </c>
      <c r="W55" s="232" t="e">
        <f t="shared" si="7"/>
        <v>#DIV/0!</v>
      </c>
      <c r="X55" s="232" t="e">
        <f t="shared" si="8"/>
        <v>#DIV/0!</v>
      </c>
      <c r="Y55" s="232" t="e">
        <f t="shared" si="9"/>
        <v>#DIV/0!</v>
      </c>
      <c r="Z55" s="232" t="e">
        <f t="shared" si="10"/>
        <v>#DIV/0!</v>
      </c>
      <c r="AA55" s="232" t="e">
        <f t="shared" si="11"/>
        <v>#DIV/0!</v>
      </c>
      <c r="AD55" s="232" t="e">
        <f t="shared" si="20"/>
        <v>#DIV/0!</v>
      </c>
      <c r="AE55" s="232" t="e">
        <f t="shared" si="21"/>
        <v>#DIV/0!</v>
      </c>
      <c r="AF55" s="90" t="e">
        <f t="shared" si="22"/>
        <v>#DIV/0!</v>
      </c>
      <c r="AG55" s="232" t="e">
        <f t="shared" si="23"/>
        <v>#DIV/0!</v>
      </c>
      <c r="AH55" s="232" t="e">
        <f t="shared" si="24"/>
        <v>#DIV/0!</v>
      </c>
      <c r="AI55" s="90" t="e">
        <f t="shared" si="25"/>
        <v>#DIV/0!</v>
      </c>
      <c r="AJ55" s="154"/>
      <c r="AK55" s="232" t="e">
        <f t="shared" si="26"/>
        <v>#DIV/0!</v>
      </c>
      <c r="AL55" s="232" t="e">
        <f t="shared" si="27"/>
        <v>#DIV/0!</v>
      </c>
    </row>
    <row r="56" spans="1:38">
      <c r="A56" s="128" t="s">
        <v>755</v>
      </c>
      <c r="B56" s="103"/>
      <c r="C56" s="85" t="e">
        <f>SUMPRODUCT(Datu_ievade!$E$12:$BB$12,Datu_ievade!$E$61:$BB$61)/SUM(Datu_ievade!$E$12:$BB$12)</f>
        <v>#DIV/0!</v>
      </c>
      <c r="D56" s="103"/>
      <c r="E56" s="85" t="e">
        <f>SUMPRODUCT(Datu_ievade!$E$13:$BB$13,Datu_ievade!$E$62:$BB$62)/SUM(Datu_ievade!$E$13:$BB$13)</f>
        <v>#DIV/0!</v>
      </c>
      <c r="F56" s="85" t="e">
        <f t="shared" si="13"/>
        <v>#DIV/0!</v>
      </c>
      <c r="G56" s="127" t="e">
        <f>ROUNDUP((B56+D56)*Datu_ievade!$E$269,0)</f>
        <v>#DIV/0!</v>
      </c>
      <c r="H56" s="141" t="e">
        <f t="shared" si="3"/>
        <v>#DIV/0!</v>
      </c>
      <c r="I56" s="127" t="e">
        <f t="shared" si="14"/>
        <v>#DIV/0!</v>
      </c>
      <c r="K56" s="127" t="e">
        <f t="shared" si="15"/>
        <v>#DIV/0!</v>
      </c>
      <c r="L56" s="127" t="e">
        <f t="shared" si="16"/>
        <v>#DIV/0!</v>
      </c>
      <c r="M56" s="127" t="e">
        <f t="shared" si="17"/>
        <v>#DIV/0!</v>
      </c>
      <c r="N56" s="127" t="e">
        <f t="shared" si="18"/>
        <v>#DIV/0!</v>
      </c>
      <c r="O56" s="141" t="e">
        <f t="shared" si="19"/>
        <v>#DIV/0!</v>
      </c>
      <c r="P56" s="127" t="e">
        <f t="shared" si="4"/>
        <v>#DIV/0!</v>
      </c>
      <c r="Q56" s="127" t="e">
        <f t="shared" si="5"/>
        <v>#DIV/0!</v>
      </c>
      <c r="V56" s="232" t="e">
        <f t="shared" si="6"/>
        <v>#DIV/0!</v>
      </c>
      <c r="W56" s="232" t="e">
        <f t="shared" si="7"/>
        <v>#DIV/0!</v>
      </c>
      <c r="X56" s="232" t="e">
        <f t="shared" si="8"/>
        <v>#DIV/0!</v>
      </c>
      <c r="Y56" s="232" t="e">
        <f t="shared" si="9"/>
        <v>#DIV/0!</v>
      </c>
      <c r="Z56" s="232" t="e">
        <f t="shared" si="10"/>
        <v>#DIV/0!</v>
      </c>
      <c r="AA56" s="232" t="e">
        <f t="shared" si="11"/>
        <v>#DIV/0!</v>
      </c>
      <c r="AD56" s="232" t="e">
        <f t="shared" si="20"/>
        <v>#DIV/0!</v>
      </c>
      <c r="AE56" s="232" t="e">
        <f t="shared" si="21"/>
        <v>#DIV/0!</v>
      </c>
      <c r="AF56" s="90" t="e">
        <f t="shared" si="22"/>
        <v>#DIV/0!</v>
      </c>
      <c r="AG56" s="232" t="e">
        <f t="shared" si="23"/>
        <v>#DIV/0!</v>
      </c>
      <c r="AH56" s="232" t="e">
        <f t="shared" si="24"/>
        <v>#DIV/0!</v>
      </c>
      <c r="AI56" s="90" t="e">
        <f t="shared" si="25"/>
        <v>#DIV/0!</v>
      </c>
      <c r="AJ56" s="154"/>
      <c r="AK56" s="232" t="e">
        <f t="shared" si="26"/>
        <v>#DIV/0!</v>
      </c>
      <c r="AL56" s="232" t="e">
        <f t="shared" si="27"/>
        <v>#DIV/0!</v>
      </c>
    </row>
    <row r="57" spans="1:38">
      <c r="A57" s="128" t="s">
        <v>551</v>
      </c>
      <c r="B57" s="103"/>
      <c r="C57" s="85" t="e">
        <f>SUMPRODUCT(Datu_ievade!$E$12:$BB$12,Datu_ievade!$E$61:$BB$61)/SUM(Datu_ievade!$E$12:$BB$12)</f>
        <v>#DIV/0!</v>
      </c>
      <c r="D57" s="103"/>
      <c r="E57" s="85" t="e">
        <f>SUMPRODUCT(Datu_ievade!$E$13:$BB$13,Datu_ievade!$E$62:$BB$62)/SUM(Datu_ievade!$E$13:$BB$13)</f>
        <v>#DIV/0!</v>
      </c>
      <c r="F57" s="85" t="e">
        <f t="shared" si="13"/>
        <v>#DIV/0!</v>
      </c>
      <c r="G57" s="127" t="e">
        <f>ROUNDUP((B57+D57)*Datu_ievade!$E$269,0)</f>
        <v>#DIV/0!</v>
      </c>
      <c r="H57" s="141" t="e">
        <f t="shared" si="3"/>
        <v>#DIV/0!</v>
      </c>
      <c r="I57" s="127" t="e">
        <f t="shared" si="14"/>
        <v>#DIV/0!</v>
      </c>
      <c r="K57" s="127" t="e">
        <f t="shared" si="15"/>
        <v>#DIV/0!</v>
      </c>
      <c r="L57" s="127" t="e">
        <f t="shared" si="16"/>
        <v>#DIV/0!</v>
      </c>
      <c r="M57" s="127" t="e">
        <f t="shared" si="17"/>
        <v>#DIV/0!</v>
      </c>
      <c r="N57" s="127" t="e">
        <f t="shared" si="18"/>
        <v>#DIV/0!</v>
      </c>
      <c r="O57" s="141" t="e">
        <f t="shared" si="19"/>
        <v>#DIV/0!</v>
      </c>
      <c r="P57" s="127" t="e">
        <f t="shared" si="4"/>
        <v>#DIV/0!</v>
      </c>
      <c r="Q57" s="127" t="e">
        <f t="shared" si="5"/>
        <v>#DIV/0!</v>
      </c>
      <c r="V57" s="232" t="e">
        <f t="shared" si="6"/>
        <v>#DIV/0!</v>
      </c>
      <c r="W57" s="232" t="e">
        <f t="shared" si="7"/>
        <v>#DIV/0!</v>
      </c>
      <c r="X57" s="232" t="e">
        <f t="shared" si="8"/>
        <v>#DIV/0!</v>
      </c>
      <c r="Y57" s="232" t="e">
        <f t="shared" si="9"/>
        <v>#DIV/0!</v>
      </c>
      <c r="Z57" s="232" t="e">
        <f t="shared" si="10"/>
        <v>#DIV/0!</v>
      </c>
      <c r="AA57" s="232" t="e">
        <f t="shared" si="11"/>
        <v>#DIV/0!</v>
      </c>
      <c r="AD57" s="232" t="e">
        <f t="shared" si="20"/>
        <v>#DIV/0!</v>
      </c>
      <c r="AE57" s="232" t="e">
        <f t="shared" si="21"/>
        <v>#DIV/0!</v>
      </c>
      <c r="AF57" s="90" t="e">
        <f t="shared" si="22"/>
        <v>#DIV/0!</v>
      </c>
      <c r="AG57" s="232" t="e">
        <f t="shared" si="23"/>
        <v>#DIV/0!</v>
      </c>
      <c r="AH57" s="232" t="e">
        <f t="shared" si="24"/>
        <v>#DIV/0!</v>
      </c>
      <c r="AI57" s="90" t="e">
        <f t="shared" si="25"/>
        <v>#DIV/0!</v>
      </c>
      <c r="AJ57" s="154"/>
      <c r="AK57" s="232" t="e">
        <f t="shared" si="26"/>
        <v>#DIV/0!</v>
      </c>
      <c r="AL57" s="232" t="e">
        <f t="shared" si="27"/>
        <v>#DIV/0!</v>
      </c>
    </row>
    <row r="58" spans="1:38">
      <c r="A58" s="128" t="s">
        <v>550</v>
      </c>
      <c r="B58" s="103"/>
      <c r="C58" s="85" t="e">
        <f>SUMPRODUCT(Datu_ievade!$E$12:$BB$12,Datu_ievade!$E$61:$BB$61)/SUM(Datu_ievade!$E$12:$BB$12)</f>
        <v>#DIV/0!</v>
      </c>
      <c r="D58" s="103"/>
      <c r="E58" s="85" t="e">
        <f>SUMPRODUCT(Datu_ievade!$E$13:$BB$13,Datu_ievade!$E$62:$BB$62)/SUM(Datu_ievade!$E$13:$BB$13)</f>
        <v>#DIV/0!</v>
      </c>
      <c r="F58" s="85" t="e">
        <f t="shared" si="13"/>
        <v>#DIV/0!</v>
      </c>
      <c r="G58" s="127" t="e">
        <f>ROUNDUP((B58+D58)*Datu_ievade!$E$269,0)</f>
        <v>#DIV/0!</v>
      </c>
      <c r="H58" s="141" t="e">
        <f t="shared" si="3"/>
        <v>#DIV/0!</v>
      </c>
      <c r="I58" s="127" t="e">
        <f t="shared" si="14"/>
        <v>#DIV/0!</v>
      </c>
      <c r="K58" s="127" t="e">
        <f t="shared" si="15"/>
        <v>#DIV/0!</v>
      </c>
      <c r="L58" s="127" t="e">
        <f t="shared" si="16"/>
        <v>#DIV/0!</v>
      </c>
      <c r="M58" s="127" t="e">
        <f t="shared" si="17"/>
        <v>#DIV/0!</v>
      </c>
      <c r="N58" s="127" t="e">
        <f t="shared" si="18"/>
        <v>#DIV/0!</v>
      </c>
      <c r="O58" s="141" t="e">
        <f t="shared" si="19"/>
        <v>#DIV/0!</v>
      </c>
      <c r="P58" s="127" t="e">
        <f t="shared" si="4"/>
        <v>#DIV/0!</v>
      </c>
      <c r="Q58" s="127" t="e">
        <f t="shared" si="5"/>
        <v>#DIV/0!</v>
      </c>
      <c r="V58" s="232" t="e">
        <f t="shared" si="6"/>
        <v>#DIV/0!</v>
      </c>
      <c r="W58" s="232" t="e">
        <f t="shared" si="7"/>
        <v>#DIV/0!</v>
      </c>
      <c r="X58" s="232" t="e">
        <f t="shared" si="8"/>
        <v>#DIV/0!</v>
      </c>
      <c r="Y58" s="232" t="e">
        <f t="shared" si="9"/>
        <v>#DIV/0!</v>
      </c>
      <c r="Z58" s="232" t="e">
        <f t="shared" si="10"/>
        <v>#DIV/0!</v>
      </c>
      <c r="AA58" s="232" t="e">
        <f t="shared" si="11"/>
        <v>#DIV/0!</v>
      </c>
      <c r="AD58" s="232" t="e">
        <f t="shared" si="20"/>
        <v>#DIV/0!</v>
      </c>
      <c r="AE58" s="232" t="e">
        <f t="shared" si="21"/>
        <v>#DIV/0!</v>
      </c>
      <c r="AF58" s="90" t="e">
        <f t="shared" si="22"/>
        <v>#DIV/0!</v>
      </c>
      <c r="AG58" s="232" t="e">
        <f t="shared" si="23"/>
        <v>#DIV/0!</v>
      </c>
      <c r="AH58" s="232" t="e">
        <f t="shared" si="24"/>
        <v>#DIV/0!</v>
      </c>
      <c r="AI58" s="90" t="e">
        <f t="shared" si="25"/>
        <v>#DIV/0!</v>
      </c>
      <c r="AJ58" s="154"/>
      <c r="AK58" s="232" t="e">
        <f t="shared" si="26"/>
        <v>#DIV/0!</v>
      </c>
      <c r="AL58" s="232" t="e">
        <f t="shared" si="27"/>
        <v>#DIV/0!</v>
      </c>
    </row>
    <row r="59" spans="1:38">
      <c r="A59" s="128" t="s">
        <v>756</v>
      </c>
      <c r="B59" s="103"/>
      <c r="C59" s="85" t="e">
        <f>SUMPRODUCT(Datu_ievade!$E$12:$BB$12,Datu_ievade!$E$61:$BB$61)/SUM(Datu_ievade!$E$12:$BB$12)</f>
        <v>#DIV/0!</v>
      </c>
      <c r="D59" s="103"/>
      <c r="E59" s="85" t="e">
        <f>SUMPRODUCT(Datu_ievade!$E$13:$BB$13,Datu_ievade!$E$62:$BB$62)/SUM(Datu_ievade!$E$13:$BB$13)</f>
        <v>#DIV/0!</v>
      </c>
      <c r="F59" s="85" t="e">
        <f t="shared" si="13"/>
        <v>#DIV/0!</v>
      </c>
      <c r="G59" s="127" t="e">
        <f>ROUNDUP((B59+D59)*Datu_ievade!$E$269,0)</f>
        <v>#DIV/0!</v>
      </c>
      <c r="H59" s="141" t="e">
        <f t="shared" si="3"/>
        <v>#DIV/0!</v>
      </c>
      <c r="I59" s="127" t="e">
        <f t="shared" si="14"/>
        <v>#DIV/0!</v>
      </c>
      <c r="K59" s="127" t="e">
        <f t="shared" si="15"/>
        <v>#DIV/0!</v>
      </c>
      <c r="L59" s="127" t="e">
        <f t="shared" si="16"/>
        <v>#DIV/0!</v>
      </c>
      <c r="M59" s="127" t="e">
        <f t="shared" si="17"/>
        <v>#DIV/0!</v>
      </c>
      <c r="N59" s="127" t="e">
        <f t="shared" si="18"/>
        <v>#DIV/0!</v>
      </c>
      <c r="O59" s="141" t="e">
        <f t="shared" si="19"/>
        <v>#DIV/0!</v>
      </c>
      <c r="P59" s="127" t="e">
        <f t="shared" si="4"/>
        <v>#DIV/0!</v>
      </c>
      <c r="Q59" s="127" t="e">
        <f t="shared" si="5"/>
        <v>#DIV/0!</v>
      </c>
      <c r="V59" s="232" t="e">
        <f t="shared" si="6"/>
        <v>#DIV/0!</v>
      </c>
      <c r="W59" s="232" t="e">
        <f t="shared" si="7"/>
        <v>#DIV/0!</v>
      </c>
      <c r="X59" s="232" t="e">
        <f t="shared" si="8"/>
        <v>#DIV/0!</v>
      </c>
      <c r="Y59" s="232" t="e">
        <f t="shared" si="9"/>
        <v>#DIV/0!</v>
      </c>
      <c r="Z59" s="232" t="e">
        <f t="shared" si="10"/>
        <v>#DIV/0!</v>
      </c>
      <c r="AA59" s="232" t="e">
        <f t="shared" si="11"/>
        <v>#DIV/0!</v>
      </c>
      <c r="AD59" s="232" t="e">
        <f t="shared" si="20"/>
        <v>#DIV/0!</v>
      </c>
      <c r="AE59" s="232" t="e">
        <f t="shared" si="21"/>
        <v>#DIV/0!</v>
      </c>
      <c r="AF59" s="90" t="e">
        <f t="shared" si="22"/>
        <v>#DIV/0!</v>
      </c>
      <c r="AG59" s="232" t="e">
        <f t="shared" si="23"/>
        <v>#DIV/0!</v>
      </c>
      <c r="AH59" s="232" t="e">
        <f t="shared" si="24"/>
        <v>#DIV/0!</v>
      </c>
      <c r="AI59" s="90" t="e">
        <f t="shared" si="25"/>
        <v>#DIV/0!</v>
      </c>
      <c r="AJ59" s="154"/>
      <c r="AK59" s="232" t="e">
        <f t="shared" si="26"/>
        <v>#DIV/0!</v>
      </c>
      <c r="AL59" s="232" t="e">
        <f t="shared" si="27"/>
        <v>#DIV/0!</v>
      </c>
    </row>
    <row r="60" spans="1:38">
      <c r="A60" s="128" t="s">
        <v>549</v>
      </c>
      <c r="B60" s="103"/>
      <c r="C60" s="85" t="e">
        <f>SUMPRODUCT(Datu_ievade!$E$12:$BB$12,Datu_ievade!$E$61:$BB$61)/SUM(Datu_ievade!$E$12:$BB$12)</f>
        <v>#DIV/0!</v>
      </c>
      <c r="D60" s="103"/>
      <c r="E60" s="85" t="e">
        <f>SUMPRODUCT(Datu_ievade!$E$13:$BB$13,Datu_ievade!$E$62:$BB$62)/SUM(Datu_ievade!$E$13:$BB$13)</f>
        <v>#DIV/0!</v>
      </c>
      <c r="F60" s="85" t="e">
        <f t="shared" si="13"/>
        <v>#DIV/0!</v>
      </c>
      <c r="G60" s="127" t="e">
        <f>ROUNDUP((B60+D60)*Datu_ievade!$E$269,0)</f>
        <v>#DIV/0!</v>
      </c>
      <c r="H60" s="141" t="e">
        <f t="shared" si="3"/>
        <v>#DIV/0!</v>
      </c>
      <c r="I60" s="127" t="e">
        <f t="shared" si="14"/>
        <v>#DIV/0!</v>
      </c>
      <c r="K60" s="127" t="e">
        <f t="shared" si="15"/>
        <v>#DIV/0!</v>
      </c>
      <c r="L60" s="127" t="e">
        <f t="shared" si="16"/>
        <v>#DIV/0!</v>
      </c>
      <c r="M60" s="127" t="e">
        <f t="shared" si="17"/>
        <v>#DIV/0!</v>
      </c>
      <c r="N60" s="127" t="e">
        <f t="shared" si="18"/>
        <v>#DIV/0!</v>
      </c>
      <c r="O60" s="141" t="e">
        <f t="shared" si="19"/>
        <v>#DIV/0!</v>
      </c>
      <c r="P60" s="127" t="e">
        <f t="shared" si="4"/>
        <v>#DIV/0!</v>
      </c>
      <c r="Q60" s="127" t="e">
        <f t="shared" si="5"/>
        <v>#DIV/0!</v>
      </c>
      <c r="V60" s="232" t="e">
        <f t="shared" si="6"/>
        <v>#DIV/0!</v>
      </c>
      <c r="W60" s="232" t="e">
        <f t="shared" si="7"/>
        <v>#DIV/0!</v>
      </c>
      <c r="X60" s="232" t="e">
        <f t="shared" si="8"/>
        <v>#DIV/0!</v>
      </c>
      <c r="Y60" s="232" t="e">
        <f t="shared" si="9"/>
        <v>#DIV/0!</v>
      </c>
      <c r="Z60" s="232" t="e">
        <f t="shared" si="10"/>
        <v>#DIV/0!</v>
      </c>
      <c r="AA60" s="232" t="e">
        <f t="shared" si="11"/>
        <v>#DIV/0!</v>
      </c>
      <c r="AD60" s="232" t="e">
        <f t="shared" si="20"/>
        <v>#DIV/0!</v>
      </c>
      <c r="AE60" s="232" t="e">
        <f t="shared" si="21"/>
        <v>#DIV/0!</v>
      </c>
      <c r="AF60" s="90" t="e">
        <f t="shared" si="22"/>
        <v>#DIV/0!</v>
      </c>
      <c r="AG60" s="232" t="e">
        <f t="shared" si="23"/>
        <v>#DIV/0!</v>
      </c>
      <c r="AH60" s="232" t="e">
        <f t="shared" si="24"/>
        <v>#DIV/0!</v>
      </c>
      <c r="AI60" s="90" t="e">
        <f t="shared" si="25"/>
        <v>#DIV/0!</v>
      </c>
      <c r="AJ60" s="154"/>
      <c r="AK60" s="232" t="e">
        <f t="shared" si="26"/>
        <v>#DIV/0!</v>
      </c>
      <c r="AL60" s="232" t="e">
        <f t="shared" si="27"/>
        <v>#DIV/0!</v>
      </c>
    </row>
    <row r="61" spans="1:38">
      <c r="A61" s="128" t="s">
        <v>548</v>
      </c>
      <c r="B61" s="103"/>
      <c r="C61" s="85" t="e">
        <f>SUMPRODUCT(Datu_ievade!$E$12:$BB$12,Datu_ievade!$E$61:$BB$61)/SUM(Datu_ievade!$E$12:$BB$12)</f>
        <v>#DIV/0!</v>
      </c>
      <c r="D61" s="103"/>
      <c r="E61" s="85" t="e">
        <f>SUMPRODUCT(Datu_ievade!$E$13:$BB$13,Datu_ievade!$E$62:$BB$62)/SUM(Datu_ievade!$E$13:$BB$13)</f>
        <v>#DIV/0!</v>
      </c>
      <c r="F61" s="85" t="e">
        <f t="shared" si="13"/>
        <v>#DIV/0!</v>
      </c>
      <c r="G61" s="127" t="e">
        <f>ROUNDUP((B61+D61)*Datu_ievade!$E$269,0)</f>
        <v>#DIV/0!</v>
      </c>
      <c r="H61" s="141" t="e">
        <f t="shared" si="3"/>
        <v>#DIV/0!</v>
      </c>
      <c r="I61" s="127" t="e">
        <f t="shared" si="14"/>
        <v>#DIV/0!</v>
      </c>
      <c r="K61" s="127" t="e">
        <f t="shared" si="15"/>
        <v>#DIV/0!</v>
      </c>
      <c r="L61" s="127" t="e">
        <f t="shared" si="16"/>
        <v>#DIV/0!</v>
      </c>
      <c r="M61" s="127" t="e">
        <f t="shared" si="17"/>
        <v>#DIV/0!</v>
      </c>
      <c r="N61" s="127" t="e">
        <f t="shared" si="18"/>
        <v>#DIV/0!</v>
      </c>
      <c r="O61" s="141" t="e">
        <f t="shared" si="19"/>
        <v>#DIV/0!</v>
      </c>
      <c r="P61" s="127" t="e">
        <f t="shared" si="4"/>
        <v>#DIV/0!</v>
      </c>
      <c r="Q61" s="127" t="e">
        <f t="shared" si="5"/>
        <v>#DIV/0!</v>
      </c>
      <c r="V61" s="232" t="e">
        <f t="shared" si="6"/>
        <v>#DIV/0!</v>
      </c>
      <c r="W61" s="232" t="e">
        <f t="shared" si="7"/>
        <v>#DIV/0!</v>
      </c>
      <c r="X61" s="232" t="e">
        <f t="shared" si="8"/>
        <v>#DIV/0!</v>
      </c>
      <c r="Y61" s="232" t="e">
        <f t="shared" si="9"/>
        <v>#DIV/0!</v>
      </c>
      <c r="Z61" s="232" t="e">
        <f t="shared" si="10"/>
        <v>#DIV/0!</v>
      </c>
      <c r="AA61" s="232" t="e">
        <f t="shared" si="11"/>
        <v>#DIV/0!</v>
      </c>
      <c r="AD61" s="232" t="e">
        <f t="shared" si="20"/>
        <v>#DIV/0!</v>
      </c>
      <c r="AE61" s="232" t="e">
        <f t="shared" si="21"/>
        <v>#DIV/0!</v>
      </c>
      <c r="AF61" s="90" t="e">
        <f t="shared" si="22"/>
        <v>#DIV/0!</v>
      </c>
      <c r="AG61" s="232" t="e">
        <f t="shared" si="23"/>
        <v>#DIV/0!</v>
      </c>
      <c r="AH61" s="232" t="e">
        <f t="shared" si="24"/>
        <v>#DIV/0!</v>
      </c>
      <c r="AI61" s="90" t="e">
        <f t="shared" si="25"/>
        <v>#DIV/0!</v>
      </c>
      <c r="AJ61" s="154"/>
      <c r="AK61" s="232" t="e">
        <f t="shared" si="26"/>
        <v>#DIV/0!</v>
      </c>
      <c r="AL61" s="232" t="e">
        <f t="shared" si="27"/>
        <v>#DIV/0!</v>
      </c>
    </row>
    <row r="62" spans="1:38">
      <c r="A62" s="128" t="s">
        <v>547</v>
      </c>
      <c r="B62" s="103"/>
      <c r="C62" s="85" t="e">
        <f>SUMPRODUCT(Datu_ievade!$E$12:$BB$12,Datu_ievade!$E$61:$BB$61)/SUM(Datu_ievade!$E$12:$BB$12)</f>
        <v>#DIV/0!</v>
      </c>
      <c r="D62" s="103"/>
      <c r="E62" s="85" t="e">
        <f>SUMPRODUCT(Datu_ievade!$E$13:$BB$13,Datu_ievade!$E$62:$BB$62)/SUM(Datu_ievade!$E$13:$BB$13)</f>
        <v>#DIV/0!</v>
      </c>
      <c r="F62" s="85" t="e">
        <f t="shared" si="13"/>
        <v>#DIV/0!</v>
      </c>
      <c r="G62" s="127" t="e">
        <f>ROUNDUP((B62+D62)*Datu_ievade!$E$269,0)</f>
        <v>#DIV/0!</v>
      </c>
      <c r="H62" s="141" t="e">
        <f t="shared" si="3"/>
        <v>#DIV/0!</v>
      </c>
      <c r="I62" s="127" t="e">
        <f t="shared" si="14"/>
        <v>#DIV/0!</v>
      </c>
      <c r="K62" s="127" t="e">
        <f t="shared" si="15"/>
        <v>#DIV/0!</v>
      </c>
      <c r="L62" s="127" t="e">
        <f t="shared" si="16"/>
        <v>#DIV/0!</v>
      </c>
      <c r="M62" s="127" t="e">
        <f t="shared" si="17"/>
        <v>#DIV/0!</v>
      </c>
      <c r="N62" s="127" t="e">
        <f t="shared" si="18"/>
        <v>#DIV/0!</v>
      </c>
      <c r="O62" s="141" t="e">
        <f t="shared" si="19"/>
        <v>#DIV/0!</v>
      </c>
      <c r="P62" s="127" t="e">
        <f t="shared" si="4"/>
        <v>#DIV/0!</v>
      </c>
      <c r="Q62" s="127" t="e">
        <f t="shared" si="5"/>
        <v>#DIV/0!</v>
      </c>
      <c r="V62" s="232" t="e">
        <f t="shared" si="6"/>
        <v>#DIV/0!</v>
      </c>
      <c r="W62" s="232" t="e">
        <f t="shared" si="7"/>
        <v>#DIV/0!</v>
      </c>
      <c r="X62" s="232" t="e">
        <f t="shared" si="8"/>
        <v>#DIV/0!</v>
      </c>
      <c r="Y62" s="232" t="e">
        <f t="shared" si="9"/>
        <v>#DIV/0!</v>
      </c>
      <c r="Z62" s="232" t="e">
        <f t="shared" si="10"/>
        <v>#DIV/0!</v>
      </c>
      <c r="AA62" s="232" t="e">
        <f t="shared" si="11"/>
        <v>#DIV/0!</v>
      </c>
      <c r="AD62" s="232" t="e">
        <f t="shared" si="20"/>
        <v>#DIV/0!</v>
      </c>
      <c r="AE62" s="232" t="e">
        <f t="shared" si="21"/>
        <v>#DIV/0!</v>
      </c>
      <c r="AF62" s="90" t="e">
        <f t="shared" si="22"/>
        <v>#DIV/0!</v>
      </c>
      <c r="AG62" s="232" t="e">
        <f t="shared" si="23"/>
        <v>#DIV/0!</v>
      </c>
      <c r="AH62" s="232" t="e">
        <f t="shared" si="24"/>
        <v>#DIV/0!</v>
      </c>
      <c r="AI62" s="90" t="e">
        <f t="shared" si="25"/>
        <v>#DIV/0!</v>
      </c>
      <c r="AJ62" s="154"/>
      <c r="AK62" s="232" t="e">
        <f t="shared" si="26"/>
        <v>#DIV/0!</v>
      </c>
      <c r="AL62" s="232" t="e">
        <f t="shared" si="27"/>
        <v>#DIV/0!</v>
      </c>
    </row>
    <row r="63" spans="1:38">
      <c r="A63" s="128" t="s">
        <v>546</v>
      </c>
      <c r="B63" s="103"/>
      <c r="C63" s="85" t="e">
        <f>SUMPRODUCT(Datu_ievade!$E$12:$BB$12,Datu_ievade!$E$61:$BB$61)/SUM(Datu_ievade!$E$12:$BB$12)</f>
        <v>#DIV/0!</v>
      </c>
      <c r="D63" s="103"/>
      <c r="E63" s="85" t="e">
        <f>SUMPRODUCT(Datu_ievade!$E$13:$BB$13,Datu_ievade!$E$62:$BB$62)/SUM(Datu_ievade!$E$13:$BB$13)</f>
        <v>#DIV/0!</v>
      </c>
      <c r="F63" s="85" t="e">
        <f t="shared" si="13"/>
        <v>#DIV/0!</v>
      </c>
      <c r="G63" s="127" t="e">
        <f>ROUNDUP((B63+D63)*Datu_ievade!$E$269,0)</f>
        <v>#DIV/0!</v>
      </c>
      <c r="H63" s="141" t="e">
        <f t="shared" si="3"/>
        <v>#DIV/0!</v>
      </c>
      <c r="I63" s="127" t="e">
        <f t="shared" si="14"/>
        <v>#DIV/0!</v>
      </c>
      <c r="K63" s="127" t="e">
        <f t="shared" si="15"/>
        <v>#DIV/0!</v>
      </c>
      <c r="L63" s="127" t="e">
        <f t="shared" si="16"/>
        <v>#DIV/0!</v>
      </c>
      <c r="M63" s="127" t="e">
        <f t="shared" si="17"/>
        <v>#DIV/0!</v>
      </c>
      <c r="N63" s="127" t="e">
        <f t="shared" si="18"/>
        <v>#DIV/0!</v>
      </c>
      <c r="O63" s="141" t="e">
        <f t="shared" si="19"/>
        <v>#DIV/0!</v>
      </c>
      <c r="P63" s="127" t="e">
        <f t="shared" si="4"/>
        <v>#DIV/0!</v>
      </c>
      <c r="Q63" s="127" t="e">
        <f t="shared" si="5"/>
        <v>#DIV/0!</v>
      </c>
      <c r="V63" s="232" t="e">
        <f t="shared" si="6"/>
        <v>#DIV/0!</v>
      </c>
      <c r="W63" s="232" t="e">
        <f t="shared" si="7"/>
        <v>#DIV/0!</v>
      </c>
      <c r="X63" s="232" t="e">
        <f t="shared" si="8"/>
        <v>#DIV/0!</v>
      </c>
      <c r="Y63" s="232" t="e">
        <f t="shared" si="9"/>
        <v>#DIV/0!</v>
      </c>
      <c r="Z63" s="232" t="e">
        <f t="shared" si="10"/>
        <v>#DIV/0!</v>
      </c>
      <c r="AA63" s="232" t="e">
        <f t="shared" si="11"/>
        <v>#DIV/0!</v>
      </c>
      <c r="AD63" s="232" t="e">
        <f t="shared" si="20"/>
        <v>#DIV/0!</v>
      </c>
      <c r="AE63" s="232" t="e">
        <f t="shared" si="21"/>
        <v>#DIV/0!</v>
      </c>
      <c r="AF63" s="90" t="e">
        <f t="shared" si="22"/>
        <v>#DIV/0!</v>
      </c>
      <c r="AG63" s="232" t="e">
        <f t="shared" si="23"/>
        <v>#DIV/0!</v>
      </c>
      <c r="AH63" s="232" t="e">
        <f t="shared" si="24"/>
        <v>#DIV/0!</v>
      </c>
      <c r="AI63" s="90" t="e">
        <f t="shared" si="25"/>
        <v>#DIV/0!</v>
      </c>
      <c r="AJ63" s="154"/>
      <c r="AK63" s="232" t="e">
        <f t="shared" si="26"/>
        <v>#DIV/0!</v>
      </c>
      <c r="AL63" s="232" t="e">
        <f t="shared" si="27"/>
        <v>#DIV/0!</v>
      </c>
    </row>
    <row r="64" spans="1:38">
      <c r="A64" s="128" t="s">
        <v>545</v>
      </c>
      <c r="B64" s="103"/>
      <c r="C64" s="85" t="e">
        <f>SUMPRODUCT(Datu_ievade!$E$12:$BB$12,Datu_ievade!$E$61:$BB$61)/SUM(Datu_ievade!$E$12:$BB$12)</f>
        <v>#DIV/0!</v>
      </c>
      <c r="D64" s="103"/>
      <c r="E64" s="85" t="e">
        <f>SUMPRODUCT(Datu_ievade!$E$13:$BB$13,Datu_ievade!$E$62:$BB$62)/SUM(Datu_ievade!$E$13:$BB$13)</f>
        <v>#DIV/0!</v>
      </c>
      <c r="F64" s="85" t="e">
        <f t="shared" si="13"/>
        <v>#DIV/0!</v>
      </c>
      <c r="G64" s="127" t="e">
        <f>ROUNDUP((B64+D64)*Datu_ievade!$E$269,0)</f>
        <v>#DIV/0!</v>
      </c>
      <c r="H64" s="141" t="e">
        <f t="shared" si="3"/>
        <v>#DIV/0!</v>
      </c>
      <c r="I64" s="127" t="e">
        <f t="shared" si="14"/>
        <v>#DIV/0!</v>
      </c>
      <c r="K64" s="127" t="e">
        <f t="shared" si="15"/>
        <v>#DIV/0!</v>
      </c>
      <c r="L64" s="127" t="e">
        <f t="shared" si="16"/>
        <v>#DIV/0!</v>
      </c>
      <c r="M64" s="127" t="e">
        <f t="shared" si="17"/>
        <v>#DIV/0!</v>
      </c>
      <c r="N64" s="127" t="e">
        <f t="shared" si="18"/>
        <v>#DIV/0!</v>
      </c>
      <c r="O64" s="141" t="e">
        <f t="shared" si="19"/>
        <v>#DIV/0!</v>
      </c>
      <c r="P64" s="127" t="e">
        <f t="shared" si="4"/>
        <v>#DIV/0!</v>
      </c>
      <c r="Q64" s="127" t="e">
        <f t="shared" si="5"/>
        <v>#DIV/0!</v>
      </c>
      <c r="V64" s="232" t="e">
        <f t="shared" si="6"/>
        <v>#DIV/0!</v>
      </c>
      <c r="W64" s="232" t="e">
        <f t="shared" si="7"/>
        <v>#DIV/0!</v>
      </c>
      <c r="X64" s="232" t="e">
        <f t="shared" si="8"/>
        <v>#DIV/0!</v>
      </c>
      <c r="Y64" s="232" t="e">
        <f t="shared" si="9"/>
        <v>#DIV/0!</v>
      </c>
      <c r="Z64" s="232" t="e">
        <f t="shared" si="10"/>
        <v>#DIV/0!</v>
      </c>
      <c r="AA64" s="232" t="e">
        <f t="shared" si="11"/>
        <v>#DIV/0!</v>
      </c>
      <c r="AD64" s="232" t="e">
        <f t="shared" si="20"/>
        <v>#DIV/0!</v>
      </c>
      <c r="AE64" s="232" t="e">
        <f t="shared" si="21"/>
        <v>#DIV/0!</v>
      </c>
      <c r="AF64" s="90" t="e">
        <f t="shared" si="22"/>
        <v>#DIV/0!</v>
      </c>
      <c r="AG64" s="232" t="e">
        <f t="shared" si="23"/>
        <v>#DIV/0!</v>
      </c>
      <c r="AH64" s="232" t="e">
        <f t="shared" si="24"/>
        <v>#DIV/0!</v>
      </c>
      <c r="AI64" s="90" t="e">
        <f t="shared" si="25"/>
        <v>#DIV/0!</v>
      </c>
      <c r="AJ64" s="154"/>
      <c r="AK64" s="232" t="e">
        <f t="shared" si="26"/>
        <v>#DIV/0!</v>
      </c>
      <c r="AL64" s="232" t="e">
        <f t="shared" si="27"/>
        <v>#DIV/0!</v>
      </c>
    </row>
    <row r="65" spans="1:38">
      <c r="A65" s="128" t="s">
        <v>544</v>
      </c>
      <c r="B65" s="103"/>
      <c r="C65" s="85" t="e">
        <f>SUMPRODUCT(Datu_ievade!$E$12:$BB$12,Datu_ievade!$E$61:$BB$61)/SUM(Datu_ievade!$E$12:$BB$12)</f>
        <v>#DIV/0!</v>
      </c>
      <c r="D65" s="103"/>
      <c r="E65" s="85" t="e">
        <f>SUMPRODUCT(Datu_ievade!$E$13:$BB$13,Datu_ievade!$E$62:$BB$62)/SUM(Datu_ievade!$E$13:$BB$13)</f>
        <v>#DIV/0!</v>
      </c>
      <c r="F65" s="85" t="e">
        <f t="shared" si="13"/>
        <v>#DIV/0!</v>
      </c>
      <c r="G65" s="127" t="e">
        <f>ROUNDUP((B65+D65)*Datu_ievade!$E$269,0)</f>
        <v>#DIV/0!</v>
      </c>
      <c r="H65" s="141" t="e">
        <f t="shared" si="3"/>
        <v>#DIV/0!</v>
      </c>
      <c r="I65" s="127" t="e">
        <f t="shared" si="14"/>
        <v>#DIV/0!</v>
      </c>
      <c r="K65" s="127" t="e">
        <f t="shared" si="15"/>
        <v>#DIV/0!</v>
      </c>
      <c r="L65" s="127" t="e">
        <f t="shared" si="16"/>
        <v>#DIV/0!</v>
      </c>
      <c r="M65" s="127" t="e">
        <f t="shared" si="17"/>
        <v>#DIV/0!</v>
      </c>
      <c r="N65" s="127" t="e">
        <f t="shared" si="18"/>
        <v>#DIV/0!</v>
      </c>
      <c r="O65" s="141" t="e">
        <f t="shared" si="19"/>
        <v>#DIV/0!</v>
      </c>
      <c r="P65" s="127" t="e">
        <f t="shared" si="4"/>
        <v>#DIV/0!</v>
      </c>
      <c r="Q65" s="127" t="e">
        <f t="shared" si="5"/>
        <v>#DIV/0!</v>
      </c>
      <c r="V65" s="232" t="e">
        <f t="shared" si="6"/>
        <v>#DIV/0!</v>
      </c>
      <c r="W65" s="232" t="e">
        <f t="shared" si="7"/>
        <v>#DIV/0!</v>
      </c>
      <c r="X65" s="232" t="e">
        <f t="shared" si="8"/>
        <v>#DIV/0!</v>
      </c>
      <c r="Y65" s="232" t="e">
        <f t="shared" si="9"/>
        <v>#DIV/0!</v>
      </c>
      <c r="Z65" s="232" t="e">
        <f t="shared" si="10"/>
        <v>#DIV/0!</v>
      </c>
      <c r="AA65" s="232" t="e">
        <f t="shared" si="11"/>
        <v>#DIV/0!</v>
      </c>
      <c r="AD65" s="232" t="e">
        <f t="shared" si="20"/>
        <v>#DIV/0!</v>
      </c>
      <c r="AE65" s="232" t="e">
        <f t="shared" si="21"/>
        <v>#DIV/0!</v>
      </c>
      <c r="AF65" s="90" t="e">
        <f t="shared" si="22"/>
        <v>#DIV/0!</v>
      </c>
      <c r="AG65" s="232" t="e">
        <f t="shared" si="23"/>
        <v>#DIV/0!</v>
      </c>
      <c r="AH65" s="232" t="e">
        <f t="shared" si="24"/>
        <v>#DIV/0!</v>
      </c>
      <c r="AI65" s="90" t="e">
        <f t="shared" si="25"/>
        <v>#DIV/0!</v>
      </c>
      <c r="AJ65" s="154"/>
      <c r="AK65" s="232" t="e">
        <f t="shared" si="26"/>
        <v>#DIV/0!</v>
      </c>
      <c r="AL65" s="232" t="e">
        <f t="shared" si="27"/>
        <v>#DIV/0!</v>
      </c>
    </row>
    <row r="66" spans="1:38">
      <c r="A66" s="128" t="s">
        <v>543</v>
      </c>
      <c r="B66" s="103"/>
      <c r="C66" s="85" t="e">
        <f>SUMPRODUCT(Datu_ievade!$E$12:$BB$12,Datu_ievade!$E$61:$BB$61)/SUM(Datu_ievade!$E$12:$BB$12)</f>
        <v>#DIV/0!</v>
      </c>
      <c r="D66" s="103"/>
      <c r="E66" s="85" t="e">
        <f>SUMPRODUCT(Datu_ievade!$E$13:$BB$13,Datu_ievade!$E$62:$BB$62)/SUM(Datu_ievade!$E$13:$BB$13)</f>
        <v>#DIV/0!</v>
      </c>
      <c r="F66" s="85" t="e">
        <f t="shared" si="13"/>
        <v>#DIV/0!</v>
      </c>
      <c r="G66" s="127" t="e">
        <f>ROUNDUP((B66+D66)*Datu_ievade!$E$269,0)</f>
        <v>#DIV/0!</v>
      </c>
      <c r="H66" s="141" t="e">
        <f t="shared" si="3"/>
        <v>#DIV/0!</v>
      </c>
      <c r="I66" s="127" t="e">
        <f t="shared" si="14"/>
        <v>#DIV/0!</v>
      </c>
      <c r="K66" s="127" t="e">
        <f t="shared" si="15"/>
        <v>#DIV/0!</v>
      </c>
      <c r="L66" s="127" t="e">
        <f t="shared" si="16"/>
        <v>#DIV/0!</v>
      </c>
      <c r="M66" s="127" t="e">
        <f t="shared" si="17"/>
        <v>#DIV/0!</v>
      </c>
      <c r="N66" s="127" t="e">
        <f t="shared" si="18"/>
        <v>#DIV/0!</v>
      </c>
      <c r="O66" s="141" t="e">
        <f t="shared" si="19"/>
        <v>#DIV/0!</v>
      </c>
      <c r="P66" s="127" t="e">
        <f t="shared" si="4"/>
        <v>#DIV/0!</v>
      </c>
      <c r="Q66" s="127" t="e">
        <f t="shared" si="5"/>
        <v>#DIV/0!</v>
      </c>
      <c r="V66" s="232" t="e">
        <f t="shared" si="6"/>
        <v>#DIV/0!</v>
      </c>
      <c r="W66" s="232" t="e">
        <f t="shared" si="7"/>
        <v>#DIV/0!</v>
      </c>
      <c r="X66" s="232" t="e">
        <f t="shared" si="8"/>
        <v>#DIV/0!</v>
      </c>
      <c r="Y66" s="232" t="e">
        <f t="shared" si="9"/>
        <v>#DIV/0!</v>
      </c>
      <c r="Z66" s="232" t="e">
        <f t="shared" si="10"/>
        <v>#DIV/0!</v>
      </c>
      <c r="AA66" s="232" t="e">
        <f t="shared" si="11"/>
        <v>#DIV/0!</v>
      </c>
      <c r="AD66" s="232" t="e">
        <f t="shared" si="20"/>
        <v>#DIV/0!</v>
      </c>
      <c r="AE66" s="232" t="e">
        <f t="shared" si="21"/>
        <v>#DIV/0!</v>
      </c>
      <c r="AF66" s="90" t="e">
        <f t="shared" si="22"/>
        <v>#DIV/0!</v>
      </c>
      <c r="AG66" s="232" t="e">
        <f t="shared" si="23"/>
        <v>#DIV/0!</v>
      </c>
      <c r="AH66" s="232" t="e">
        <f t="shared" si="24"/>
        <v>#DIV/0!</v>
      </c>
      <c r="AI66" s="90" t="e">
        <f t="shared" si="25"/>
        <v>#DIV/0!</v>
      </c>
      <c r="AJ66" s="154"/>
      <c r="AK66" s="232" t="e">
        <f t="shared" si="26"/>
        <v>#DIV/0!</v>
      </c>
      <c r="AL66" s="232" t="e">
        <f t="shared" si="27"/>
        <v>#DIV/0!</v>
      </c>
    </row>
    <row r="67" spans="1:38">
      <c r="A67" s="128" t="s">
        <v>542</v>
      </c>
      <c r="B67" s="103"/>
      <c r="C67" s="85" t="e">
        <f>SUMPRODUCT(Datu_ievade!$E$12:$BB$12,Datu_ievade!$E$61:$BB$61)/SUM(Datu_ievade!$E$12:$BB$12)</f>
        <v>#DIV/0!</v>
      </c>
      <c r="D67" s="103"/>
      <c r="E67" s="85" t="e">
        <f>SUMPRODUCT(Datu_ievade!$E$13:$BB$13,Datu_ievade!$E$62:$BB$62)/SUM(Datu_ievade!$E$13:$BB$13)</f>
        <v>#DIV/0!</v>
      </c>
      <c r="F67" s="85" t="e">
        <f t="shared" si="13"/>
        <v>#DIV/0!</v>
      </c>
      <c r="G67" s="127" t="e">
        <f>ROUNDUP((B67+D67)*Datu_ievade!$E$269,0)</f>
        <v>#DIV/0!</v>
      </c>
      <c r="H67" s="141" t="e">
        <f t="shared" si="3"/>
        <v>#DIV/0!</v>
      </c>
      <c r="I67" s="127" t="e">
        <f t="shared" si="14"/>
        <v>#DIV/0!</v>
      </c>
      <c r="K67" s="127" t="e">
        <f t="shared" si="15"/>
        <v>#DIV/0!</v>
      </c>
      <c r="L67" s="127" t="e">
        <f t="shared" si="16"/>
        <v>#DIV/0!</v>
      </c>
      <c r="M67" s="127" t="e">
        <f t="shared" si="17"/>
        <v>#DIV/0!</v>
      </c>
      <c r="N67" s="127" t="e">
        <f t="shared" si="18"/>
        <v>#DIV/0!</v>
      </c>
      <c r="O67" s="141" t="e">
        <f t="shared" si="19"/>
        <v>#DIV/0!</v>
      </c>
      <c r="P67" s="127" t="e">
        <f t="shared" si="4"/>
        <v>#DIV/0!</v>
      </c>
      <c r="Q67" s="127" t="e">
        <f t="shared" si="5"/>
        <v>#DIV/0!</v>
      </c>
      <c r="V67" s="232" t="e">
        <f t="shared" si="6"/>
        <v>#DIV/0!</v>
      </c>
      <c r="W67" s="232" t="e">
        <f t="shared" si="7"/>
        <v>#DIV/0!</v>
      </c>
      <c r="X67" s="232" t="e">
        <f t="shared" si="8"/>
        <v>#DIV/0!</v>
      </c>
      <c r="Y67" s="232" t="e">
        <f t="shared" si="9"/>
        <v>#DIV/0!</v>
      </c>
      <c r="Z67" s="232" t="e">
        <f t="shared" si="10"/>
        <v>#DIV/0!</v>
      </c>
      <c r="AA67" s="232" t="e">
        <f t="shared" si="11"/>
        <v>#DIV/0!</v>
      </c>
      <c r="AD67" s="232" t="e">
        <f t="shared" si="20"/>
        <v>#DIV/0!</v>
      </c>
      <c r="AE67" s="232" t="e">
        <f t="shared" si="21"/>
        <v>#DIV/0!</v>
      </c>
      <c r="AF67" s="90" t="e">
        <f t="shared" si="22"/>
        <v>#DIV/0!</v>
      </c>
      <c r="AG67" s="232" t="e">
        <f t="shared" si="23"/>
        <v>#DIV/0!</v>
      </c>
      <c r="AH67" s="232" t="e">
        <f t="shared" si="24"/>
        <v>#DIV/0!</v>
      </c>
      <c r="AI67" s="90" t="e">
        <f t="shared" si="25"/>
        <v>#DIV/0!</v>
      </c>
      <c r="AJ67" s="154"/>
      <c r="AK67" s="232" t="e">
        <f t="shared" si="26"/>
        <v>#DIV/0!</v>
      </c>
      <c r="AL67" s="232" t="e">
        <f t="shared" si="27"/>
        <v>#DIV/0!</v>
      </c>
    </row>
    <row r="68" spans="1:38">
      <c r="A68" s="128" t="s">
        <v>541</v>
      </c>
      <c r="B68" s="103"/>
      <c r="C68" s="85" t="e">
        <f>SUMPRODUCT(Datu_ievade!$E$12:$BB$12,Datu_ievade!$E$61:$BB$61)/SUM(Datu_ievade!$E$12:$BB$12)</f>
        <v>#DIV/0!</v>
      </c>
      <c r="D68" s="103"/>
      <c r="E68" s="85" t="e">
        <f>SUMPRODUCT(Datu_ievade!$E$13:$BB$13,Datu_ievade!$E$62:$BB$62)/SUM(Datu_ievade!$E$13:$BB$13)</f>
        <v>#DIV/0!</v>
      </c>
      <c r="F68" s="85" t="e">
        <f t="shared" si="13"/>
        <v>#DIV/0!</v>
      </c>
      <c r="G68" s="127" t="e">
        <f>ROUNDUP((B68+D68)*Datu_ievade!$E$269,0)</f>
        <v>#DIV/0!</v>
      </c>
      <c r="H68" s="141" t="e">
        <f t="shared" si="3"/>
        <v>#DIV/0!</v>
      </c>
      <c r="I68" s="127" t="e">
        <f t="shared" si="14"/>
        <v>#DIV/0!</v>
      </c>
      <c r="K68" s="127" t="e">
        <f t="shared" si="15"/>
        <v>#DIV/0!</v>
      </c>
      <c r="L68" s="127" t="e">
        <f t="shared" si="16"/>
        <v>#DIV/0!</v>
      </c>
      <c r="M68" s="127" t="e">
        <f t="shared" si="17"/>
        <v>#DIV/0!</v>
      </c>
      <c r="N68" s="127" t="e">
        <f t="shared" si="18"/>
        <v>#DIV/0!</v>
      </c>
      <c r="O68" s="141" t="e">
        <f t="shared" si="19"/>
        <v>#DIV/0!</v>
      </c>
      <c r="P68" s="127" t="e">
        <f t="shared" si="4"/>
        <v>#DIV/0!</v>
      </c>
      <c r="Q68" s="127" t="e">
        <f t="shared" si="5"/>
        <v>#DIV/0!</v>
      </c>
      <c r="V68" s="232" t="e">
        <f t="shared" si="6"/>
        <v>#DIV/0!</v>
      </c>
      <c r="W68" s="232" t="e">
        <f t="shared" si="7"/>
        <v>#DIV/0!</v>
      </c>
      <c r="X68" s="232" t="e">
        <f t="shared" si="8"/>
        <v>#DIV/0!</v>
      </c>
      <c r="Y68" s="232" t="e">
        <f t="shared" si="9"/>
        <v>#DIV/0!</v>
      </c>
      <c r="Z68" s="232" t="e">
        <f t="shared" si="10"/>
        <v>#DIV/0!</v>
      </c>
      <c r="AA68" s="232" t="e">
        <f t="shared" si="11"/>
        <v>#DIV/0!</v>
      </c>
      <c r="AD68" s="232" t="e">
        <f t="shared" si="20"/>
        <v>#DIV/0!</v>
      </c>
      <c r="AE68" s="232" t="e">
        <f t="shared" si="21"/>
        <v>#DIV/0!</v>
      </c>
      <c r="AF68" s="90" t="e">
        <f t="shared" si="22"/>
        <v>#DIV/0!</v>
      </c>
      <c r="AG68" s="232" t="e">
        <f t="shared" si="23"/>
        <v>#DIV/0!</v>
      </c>
      <c r="AH68" s="232" t="e">
        <f t="shared" si="24"/>
        <v>#DIV/0!</v>
      </c>
      <c r="AI68" s="90" t="e">
        <f t="shared" si="25"/>
        <v>#DIV/0!</v>
      </c>
      <c r="AJ68" s="154"/>
      <c r="AK68" s="232" t="e">
        <f t="shared" si="26"/>
        <v>#DIV/0!</v>
      </c>
      <c r="AL68" s="232" t="e">
        <f t="shared" si="27"/>
        <v>#DIV/0!</v>
      </c>
    </row>
    <row r="69" spans="1:38">
      <c r="A69" s="128" t="s">
        <v>540</v>
      </c>
      <c r="B69" s="103"/>
      <c r="C69" s="85" t="e">
        <f>SUMPRODUCT(Datu_ievade!$E$12:$BB$12,Datu_ievade!$E$61:$BB$61)/SUM(Datu_ievade!$E$12:$BB$12)</f>
        <v>#DIV/0!</v>
      </c>
      <c r="D69" s="103"/>
      <c r="E69" s="85" t="e">
        <f>SUMPRODUCT(Datu_ievade!$E$13:$BB$13,Datu_ievade!$E$62:$BB$62)/SUM(Datu_ievade!$E$13:$BB$13)</f>
        <v>#DIV/0!</v>
      </c>
      <c r="F69" s="85" t="e">
        <f t="shared" si="13"/>
        <v>#DIV/0!</v>
      </c>
      <c r="G69" s="127" t="e">
        <f>ROUNDUP((B69+D69)*Datu_ievade!$E$269,0)</f>
        <v>#DIV/0!</v>
      </c>
      <c r="H69" s="141" t="e">
        <f t="shared" si="3"/>
        <v>#DIV/0!</v>
      </c>
      <c r="I69" s="127" t="e">
        <f t="shared" si="14"/>
        <v>#DIV/0!</v>
      </c>
      <c r="K69" s="127" t="e">
        <f t="shared" si="15"/>
        <v>#DIV/0!</v>
      </c>
      <c r="L69" s="127" t="e">
        <f t="shared" si="16"/>
        <v>#DIV/0!</v>
      </c>
      <c r="M69" s="127" t="e">
        <f t="shared" si="17"/>
        <v>#DIV/0!</v>
      </c>
      <c r="N69" s="127" t="e">
        <f t="shared" si="18"/>
        <v>#DIV/0!</v>
      </c>
      <c r="O69" s="141" t="e">
        <f t="shared" si="19"/>
        <v>#DIV/0!</v>
      </c>
      <c r="P69" s="127" t="e">
        <f t="shared" si="4"/>
        <v>#DIV/0!</v>
      </c>
      <c r="Q69" s="127" t="e">
        <f t="shared" si="5"/>
        <v>#DIV/0!</v>
      </c>
      <c r="V69" s="232" t="e">
        <f t="shared" si="6"/>
        <v>#DIV/0!</v>
      </c>
      <c r="W69" s="232" t="e">
        <f t="shared" si="7"/>
        <v>#DIV/0!</v>
      </c>
      <c r="X69" s="232" t="e">
        <f t="shared" si="8"/>
        <v>#DIV/0!</v>
      </c>
      <c r="Y69" s="232" t="e">
        <f t="shared" si="9"/>
        <v>#DIV/0!</v>
      </c>
      <c r="Z69" s="232" t="e">
        <f t="shared" si="10"/>
        <v>#DIV/0!</v>
      </c>
      <c r="AA69" s="232" t="e">
        <f t="shared" si="11"/>
        <v>#DIV/0!</v>
      </c>
      <c r="AD69" s="232" t="e">
        <f t="shared" si="20"/>
        <v>#DIV/0!</v>
      </c>
      <c r="AE69" s="232" t="e">
        <f t="shared" si="21"/>
        <v>#DIV/0!</v>
      </c>
      <c r="AF69" s="90" t="e">
        <f t="shared" si="22"/>
        <v>#DIV/0!</v>
      </c>
      <c r="AG69" s="232" t="e">
        <f t="shared" si="23"/>
        <v>#DIV/0!</v>
      </c>
      <c r="AH69" s="232" t="e">
        <f t="shared" si="24"/>
        <v>#DIV/0!</v>
      </c>
      <c r="AI69" s="90" t="e">
        <f t="shared" si="25"/>
        <v>#DIV/0!</v>
      </c>
      <c r="AJ69" s="154"/>
      <c r="AK69" s="232" t="e">
        <f t="shared" si="26"/>
        <v>#DIV/0!</v>
      </c>
      <c r="AL69" s="232" t="e">
        <f t="shared" si="27"/>
        <v>#DIV/0!</v>
      </c>
    </row>
    <row r="70" spans="1:38">
      <c r="A70" s="128" t="s">
        <v>1052</v>
      </c>
      <c r="B70" s="103"/>
      <c r="C70" s="85" t="e">
        <f>SUMPRODUCT(Datu_ievade!$E$12:$BB$12,Datu_ievade!$E$61:$BB$61)/SUM(Datu_ievade!$E$12:$BB$12)</f>
        <v>#DIV/0!</v>
      </c>
      <c r="D70" s="103"/>
      <c r="E70" s="85" t="e">
        <f>SUMPRODUCT(Datu_ievade!$E$13:$BB$13,Datu_ievade!$E$62:$BB$62)/SUM(Datu_ievade!$E$13:$BB$13)</f>
        <v>#DIV/0!</v>
      </c>
      <c r="F70" s="85" t="e">
        <f t="shared" si="13"/>
        <v>#DIV/0!</v>
      </c>
      <c r="G70" s="127" t="e">
        <f>ROUNDUP((B70+D70)*Datu_ievade!$E$269,0)</f>
        <v>#DIV/0!</v>
      </c>
      <c r="H70" s="141" t="e">
        <f t="shared" si="3"/>
        <v>#DIV/0!</v>
      </c>
      <c r="I70" s="127" t="e">
        <f t="shared" si="14"/>
        <v>#DIV/0!</v>
      </c>
      <c r="K70" s="127" t="e">
        <f t="shared" si="15"/>
        <v>#DIV/0!</v>
      </c>
      <c r="L70" s="127" t="e">
        <f t="shared" si="16"/>
        <v>#DIV/0!</v>
      </c>
      <c r="M70" s="127" t="e">
        <f t="shared" si="17"/>
        <v>#DIV/0!</v>
      </c>
      <c r="N70" s="127" t="e">
        <f t="shared" si="18"/>
        <v>#DIV/0!</v>
      </c>
      <c r="O70" s="141" t="e">
        <f t="shared" si="19"/>
        <v>#DIV/0!</v>
      </c>
      <c r="P70" s="127" t="e">
        <f t="shared" si="4"/>
        <v>#DIV/0!</v>
      </c>
      <c r="Q70" s="127" t="e">
        <f t="shared" si="5"/>
        <v>#DIV/0!</v>
      </c>
      <c r="V70" s="232" t="e">
        <f t="shared" si="6"/>
        <v>#DIV/0!</v>
      </c>
      <c r="W70" s="232" t="e">
        <f t="shared" si="7"/>
        <v>#DIV/0!</v>
      </c>
      <c r="X70" s="232" t="e">
        <f t="shared" si="8"/>
        <v>#DIV/0!</v>
      </c>
      <c r="Y70" s="232" t="e">
        <f t="shared" si="9"/>
        <v>#DIV/0!</v>
      </c>
      <c r="Z70" s="232" t="e">
        <f t="shared" si="10"/>
        <v>#DIV/0!</v>
      </c>
      <c r="AA70" s="232" t="e">
        <f t="shared" si="11"/>
        <v>#DIV/0!</v>
      </c>
      <c r="AD70" s="232" t="e">
        <f t="shared" si="20"/>
        <v>#DIV/0!</v>
      </c>
      <c r="AE70" s="232" t="e">
        <f t="shared" si="21"/>
        <v>#DIV/0!</v>
      </c>
      <c r="AF70" s="90" t="e">
        <f t="shared" si="22"/>
        <v>#DIV/0!</v>
      </c>
      <c r="AG70" s="232" t="e">
        <f t="shared" si="23"/>
        <v>#DIV/0!</v>
      </c>
      <c r="AH70" s="232" t="e">
        <f t="shared" si="24"/>
        <v>#DIV/0!</v>
      </c>
      <c r="AI70" s="90" t="e">
        <f t="shared" si="25"/>
        <v>#DIV/0!</v>
      </c>
      <c r="AJ70" s="154"/>
      <c r="AK70" s="232" t="e">
        <f t="shared" si="26"/>
        <v>#DIV/0!</v>
      </c>
      <c r="AL70" s="232" t="e">
        <f t="shared" si="27"/>
        <v>#DIV/0!</v>
      </c>
    </row>
    <row r="71" spans="1:38">
      <c r="A71" s="128" t="s">
        <v>1053</v>
      </c>
      <c r="B71" s="103"/>
      <c r="C71" s="85" t="e">
        <f>SUMPRODUCT(Datu_ievade!$E$12:$BB$12,Datu_ievade!$E$61:$BB$61)/SUM(Datu_ievade!$E$12:$BB$12)</f>
        <v>#DIV/0!</v>
      </c>
      <c r="D71" s="103"/>
      <c r="E71" s="85" t="e">
        <f>SUMPRODUCT(Datu_ievade!$E$13:$BB$13,Datu_ievade!$E$62:$BB$62)/SUM(Datu_ievade!$E$13:$BB$13)</f>
        <v>#DIV/0!</v>
      </c>
      <c r="F71" s="85" t="e">
        <f t="shared" si="13"/>
        <v>#DIV/0!</v>
      </c>
      <c r="G71" s="127" t="e">
        <f>ROUNDUP((B71+D71)*Datu_ievade!$E$269,0)</f>
        <v>#DIV/0!</v>
      </c>
      <c r="H71" s="141" t="e">
        <f t="shared" si="3"/>
        <v>#DIV/0!</v>
      </c>
      <c r="I71" s="127" t="e">
        <f t="shared" si="14"/>
        <v>#DIV/0!</v>
      </c>
      <c r="K71" s="127" t="e">
        <f t="shared" si="15"/>
        <v>#DIV/0!</v>
      </c>
      <c r="L71" s="127" t="e">
        <f t="shared" si="16"/>
        <v>#DIV/0!</v>
      </c>
      <c r="M71" s="127" t="e">
        <f t="shared" si="17"/>
        <v>#DIV/0!</v>
      </c>
      <c r="N71" s="127" t="e">
        <f t="shared" si="18"/>
        <v>#DIV/0!</v>
      </c>
      <c r="O71" s="141" t="e">
        <f t="shared" si="19"/>
        <v>#DIV/0!</v>
      </c>
      <c r="P71" s="127" t="e">
        <f t="shared" si="4"/>
        <v>#DIV/0!</v>
      </c>
      <c r="Q71" s="127" t="e">
        <f t="shared" si="5"/>
        <v>#DIV/0!</v>
      </c>
      <c r="V71" s="232" t="e">
        <f t="shared" si="6"/>
        <v>#DIV/0!</v>
      </c>
      <c r="W71" s="232" t="e">
        <f t="shared" si="7"/>
        <v>#DIV/0!</v>
      </c>
      <c r="X71" s="232" t="e">
        <f t="shared" si="8"/>
        <v>#DIV/0!</v>
      </c>
      <c r="Y71" s="232" t="e">
        <f t="shared" si="9"/>
        <v>#DIV/0!</v>
      </c>
      <c r="Z71" s="232" t="e">
        <f t="shared" si="10"/>
        <v>#DIV/0!</v>
      </c>
      <c r="AA71" s="232" t="e">
        <f t="shared" si="11"/>
        <v>#DIV/0!</v>
      </c>
      <c r="AD71" s="232" t="e">
        <f t="shared" si="20"/>
        <v>#DIV/0!</v>
      </c>
      <c r="AE71" s="232" t="e">
        <f t="shared" si="21"/>
        <v>#DIV/0!</v>
      </c>
      <c r="AF71" s="90" t="e">
        <f t="shared" si="22"/>
        <v>#DIV/0!</v>
      </c>
      <c r="AG71" s="232" t="e">
        <f t="shared" si="23"/>
        <v>#DIV/0!</v>
      </c>
      <c r="AH71" s="232" t="e">
        <f t="shared" si="24"/>
        <v>#DIV/0!</v>
      </c>
      <c r="AI71" s="90" t="e">
        <f t="shared" si="25"/>
        <v>#DIV/0!</v>
      </c>
      <c r="AJ71" s="154"/>
      <c r="AK71" s="232" t="e">
        <f t="shared" si="26"/>
        <v>#DIV/0!</v>
      </c>
      <c r="AL71" s="232" t="e">
        <f t="shared" si="27"/>
        <v>#DIV/0!</v>
      </c>
    </row>
    <row r="72" spans="1:38">
      <c r="A72" s="128" t="s">
        <v>1054</v>
      </c>
      <c r="B72" s="103"/>
      <c r="C72" s="85" t="e">
        <f>SUMPRODUCT(Datu_ievade!$E$12:$BB$12,Datu_ievade!$E$61:$BB$61)/SUM(Datu_ievade!$E$12:$BB$12)</f>
        <v>#DIV/0!</v>
      </c>
      <c r="D72" s="103"/>
      <c r="E72" s="85" t="e">
        <f>SUMPRODUCT(Datu_ievade!$E$13:$BB$13,Datu_ievade!$E$62:$BB$62)/SUM(Datu_ievade!$E$13:$BB$13)</f>
        <v>#DIV/0!</v>
      </c>
      <c r="F72" s="85" t="e">
        <f t="shared" si="13"/>
        <v>#DIV/0!</v>
      </c>
      <c r="G72" s="127" t="e">
        <f>ROUNDUP((B72+D72)*Datu_ievade!$E$269,0)</f>
        <v>#DIV/0!</v>
      </c>
      <c r="H72" s="141" t="e">
        <f t="shared" si="3"/>
        <v>#DIV/0!</v>
      </c>
      <c r="I72" s="127" t="e">
        <f t="shared" si="14"/>
        <v>#DIV/0!</v>
      </c>
      <c r="K72" s="127" t="e">
        <f t="shared" si="15"/>
        <v>#DIV/0!</v>
      </c>
      <c r="L72" s="127" t="e">
        <f t="shared" si="16"/>
        <v>#DIV/0!</v>
      </c>
      <c r="M72" s="127" t="e">
        <f t="shared" si="17"/>
        <v>#DIV/0!</v>
      </c>
      <c r="N72" s="127" t="e">
        <f t="shared" si="18"/>
        <v>#DIV/0!</v>
      </c>
      <c r="O72" s="141" t="e">
        <f t="shared" si="19"/>
        <v>#DIV/0!</v>
      </c>
      <c r="P72" s="127" t="e">
        <f t="shared" si="4"/>
        <v>#DIV/0!</v>
      </c>
      <c r="Q72" s="127" t="e">
        <f t="shared" si="5"/>
        <v>#DIV/0!</v>
      </c>
      <c r="V72" s="232" t="e">
        <f t="shared" si="6"/>
        <v>#DIV/0!</v>
      </c>
      <c r="W72" s="232" t="e">
        <f t="shared" si="7"/>
        <v>#DIV/0!</v>
      </c>
      <c r="X72" s="232" t="e">
        <f t="shared" si="8"/>
        <v>#DIV/0!</v>
      </c>
      <c r="Y72" s="232" t="e">
        <f t="shared" si="9"/>
        <v>#DIV/0!</v>
      </c>
      <c r="Z72" s="232" t="e">
        <f t="shared" si="10"/>
        <v>#DIV/0!</v>
      </c>
      <c r="AA72" s="232" t="e">
        <f t="shared" si="11"/>
        <v>#DIV/0!</v>
      </c>
      <c r="AD72" s="232" t="e">
        <f t="shared" si="20"/>
        <v>#DIV/0!</v>
      </c>
      <c r="AE72" s="232" t="e">
        <f t="shared" si="21"/>
        <v>#DIV/0!</v>
      </c>
      <c r="AF72" s="90" t="e">
        <f t="shared" si="22"/>
        <v>#DIV/0!</v>
      </c>
      <c r="AG72" s="232" t="e">
        <f t="shared" si="23"/>
        <v>#DIV/0!</v>
      </c>
      <c r="AH72" s="232" t="e">
        <f t="shared" si="24"/>
        <v>#DIV/0!</v>
      </c>
      <c r="AI72" s="90" t="e">
        <f t="shared" si="25"/>
        <v>#DIV/0!</v>
      </c>
      <c r="AJ72" s="154"/>
      <c r="AK72" s="232" t="e">
        <f t="shared" si="26"/>
        <v>#DIV/0!</v>
      </c>
      <c r="AL72" s="232" t="e">
        <f t="shared" si="27"/>
        <v>#DIV/0!</v>
      </c>
    </row>
    <row r="73" spans="1:38">
      <c r="A73" s="128" t="s">
        <v>1055</v>
      </c>
      <c r="B73" s="103"/>
      <c r="C73" s="85" t="e">
        <f>SUMPRODUCT(Datu_ievade!$E$12:$BB$12,Datu_ievade!$E$61:$BB$61)/SUM(Datu_ievade!$E$12:$BB$12)</f>
        <v>#DIV/0!</v>
      </c>
      <c r="D73" s="103"/>
      <c r="E73" s="85" t="e">
        <f>SUMPRODUCT(Datu_ievade!$E$13:$BB$13,Datu_ievade!$E$62:$BB$62)/SUM(Datu_ievade!$E$13:$BB$13)</f>
        <v>#DIV/0!</v>
      </c>
      <c r="F73" s="85" t="e">
        <f t="shared" si="13"/>
        <v>#DIV/0!</v>
      </c>
      <c r="G73" s="127" t="e">
        <f>ROUNDUP((B73+D73)*Datu_ievade!$E$269,0)</f>
        <v>#DIV/0!</v>
      </c>
      <c r="H73" s="141" t="e">
        <f t="shared" si="3"/>
        <v>#DIV/0!</v>
      </c>
      <c r="I73" s="127" t="e">
        <f t="shared" si="14"/>
        <v>#DIV/0!</v>
      </c>
      <c r="K73" s="127" t="e">
        <f t="shared" si="15"/>
        <v>#DIV/0!</v>
      </c>
      <c r="L73" s="127" t="e">
        <f t="shared" si="16"/>
        <v>#DIV/0!</v>
      </c>
      <c r="M73" s="127" t="e">
        <f t="shared" si="17"/>
        <v>#DIV/0!</v>
      </c>
      <c r="N73" s="127" t="e">
        <f t="shared" si="18"/>
        <v>#DIV/0!</v>
      </c>
      <c r="O73" s="141" t="e">
        <f t="shared" si="19"/>
        <v>#DIV/0!</v>
      </c>
      <c r="P73" s="127" t="e">
        <f t="shared" si="4"/>
        <v>#DIV/0!</v>
      </c>
      <c r="Q73" s="127" t="e">
        <f t="shared" si="5"/>
        <v>#DIV/0!</v>
      </c>
      <c r="V73" s="232" t="e">
        <f t="shared" si="6"/>
        <v>#DIV/0!</v>
      </c>
      <c r="W73" s="232" t="e">
        <f t="shared" si="7"/>
        <v>#DIV/0!</v>
      </c>
      <c r="X73" s="232" t="e">
        <f t="shared" si="8"/>
        <v>#DIV/0!</v>
      </c>
      <c r="Y73" s="232" t="e">
        <f t="shared" si="9"/>
        <v>#DIV/0!</v>
      </c>
      <c r="Z73" s="232" t="e">
        <f t="shared" si="10"/>
        <v>#DIV/0!</v>
      </c>
      <c r="AA73" s="232" t="e">
        <f t="shared" si="11"/>
        <v>#DIV/0!</v>
      </c>
      <c r="AD73" s="232" t="e">
        <f t="shared" si="20"/>
        <v>#DIV/0!</v>
      </c>
      <c r="AE73" s="232" t="e">
        <f t="shared" si="21"/>
        <v>#DIV/0!</v>
      </c>
      <c r="AF73" s="90" t="e">
        <f t="shared" si="22"/>
        <v>#DIV/0!</v>
      </c>
      <c r="AG73" s="232" t="e">
        <f t="shared" si="23"/>
        <v>#DIV/0!</v>
      </c>
      <c r="AH73" s="232" t="e">
        <f t="shared" si="24"/>
        <v>#DIV/0!</v>
      </c>
      <c r="AI73" s="90" t="e">
        <f t="shared" si="25"/>
        <v>#DIV/0!</v>
      </c>
      <c r="AJ73" s="154"/>
      <c r="AK73" s="232" t="e">
        <f t="shared" si="26"/>
        <v>#DIV/0!</v>
      </c>
      <c r="AL73" s="232" t="e">
        <f t="shared" si="27"/>
        <v>#DIV/0!</v>
      </c>
    </row>
    <row r="74" spans="1:38">
      <c r="A74" s="128" t="s">
        <v>1056</v>
      </c>
      <c r="B74" s="103"/>
      <c r="C74" s="85" t="e">
        <f>SUMPRODUCT(Datu_ievade!$E$12:$BB$12,Datu_ievade!$E$61:$BB$61)/SUM(Datu_ievade!$E$12:$BB$12)</f>
        <v>#DIV/0!</v>
      </c>
      <c r="D74" s="103"/>
      <c r="E74" s="85" t="e">
        <f>SUMPRODUCT(Datu_ievade!$E$13:$BB$13,Datu_ievade!$E$62:$BB$62)/SUM(Datu_ievade!$E$13:$BB$13)</f>
        <v>#DIV/0!</v>
      </c>
      <c r="F74" s="85" t="e">
        <f t="shared" si="13"/>
        <v>#DIV/0!</v>
      </c>
      <c r="G74" s="127" t="e">
        <f>ROUNDUP((B74+D74)*Datu_ievade!$E$269,0)</f>
        <v>#DIV/0!</v>
      </c>
      <c r="H74" s="141" t="e">
        <f t="shared" ref="H74:H137" si="28">G74*F74</f>
        <v>#DIV/0!</v>
      </c>
      <c r="I74" s="127" t="e">
        <f t="shared" si="14"/>
        <v>#DIV/0!</v>
      </c>
      <c r="K74" s="127" t="e">
        <f t="shared" si="15"/>
        <v>#DIV/0!</v>
      </c>
      <c r="L74" s="127" t="e">
        <f t="shared" si="16"/>
        <v>#DIV/0!</v>
      </c>
      <c r="M74" s="127" t="e">
        <f t="shared" si="17"/>
        <v>#DIV/0!</v>
      </c>
      <c r="N74" s="127" t="e">
        <f t="shared" si="18"/>
        <v>#DIV/0!</v>
      </c>
      <c r="O74" s="141" t="e">
        <f t="shared" si="19"/>
        <v>#DIV/0!</v>
      </c>
      <c r="P74" s="127" t="e">
        <f t="shared" ref="P74:P137" si="29">O74*$O$4</f>
        <v>#DIV/0!</v>
      </c>
      <c r="Q74" s="127" t="e">
        <f t="shared" ref="Q74:Q137" si="30">IF(G74&gt;0,$P$4*$Q$4+$R$4+$S$4,0)</f>
        <v>#DIV/0!</v>
      </c>
      <c r="V74" s="232" t="e">
        <f t="shared" ref="V74:V137" si="31">IF(I74&gt;0,IF(I74&lt;=0.01,ROUNDUP(I74,0),IF(MOD(I74,100)&lt;=0.01,ROUNDUP(MOD(I74,100),0),0)),0)</f>
        <v>#DIV/0!</v>
      </c>
      <c r="W74" s="232" t="e">
        <f t="shared" ref="W74:W137" si="32">IF(AND(I74&gt;0,I74&gt;0.01),IF(AND(I74&gt;1,I74&lt;=0.1),ROUNDUP(I74/0.1,0),IF(MOD(I74,100)&lt;=0.1,ROUNDUP(MOD(I74,100),-1),0)/10),0)</f>
        <v>#DIV/0!</v>
      </c>
      <c r="X74" s="232" t="e">
        <f t="shared" ref="X74:X137" si="33">IF(AND(I74&gt;0,I74&gt;0.1),IF(AND(I74&gt;1,I74&lt;=1),ROUNDUP(I74/1,0),IF(MOD(I74,100)&lt;=1,ROUNDUP(MOD(I74,100),-1),0)/10),0)</f>
        <v>#DIV/0!</v>
      </c>
      <c r="Y74" s="232" t="e">
        <f t="shared" ref="Y74:Y137" si="34">IF(AND(I74&gt;0,I74&gt;1),IF(AND(I74&gt;1,I74&lt;=10),ROUNDUP(I74/10,0),IF(MOD(I74,100)&lt;=10,ROUNDUP(MOD(I74,100),-1),0)/10),0)</f>
        <v>#DIV/0!</v>
      </c>
      <c r="Z74" s="232" t="e">
        <f t="shared" ref="Z74:Z137" si="35">IF(AND(I74&gt;0,I74&gt;10),IF(AND(I74&gt;1,I74&lt;=100),ROUNDUP(I74/100,0),IF(MOD(I74,100)&lt;=100,ROUNDUP(MOD(I74,100),-1),0)/10),0)</f>
        <v>#DIV/0!</v>
      </c>
      <c r="AA74" s="232" t="e">
        <f t="shared" ref="AA74:AA137" si="36">IF(AND(I74&gt;0,I74&gt;100),IF(AND(I74&gt;1,I74&lt;=400),ROUNDUP(I74/400,0),IF(MOD(I74,100)&lt;=400,ROUNDUP(MOD(I74,100),-1),0)/10),0)</f>
        <v>#DIV/0!</v>
      </c>
      <c r="AD74" s="232" t="e">
        <f t="shared" si="20"/>
        <v>#DIV/0!</v>
      </c>
      <c r="AE74" s="232" t="e">
        <f t="shared" si="21"/>
        <v>#DIV/0!</v>
      </c>
      <c r="AF74" s="90" t="e">
        <f t="shared" si="22"/>
        <v>#DIV/0!</v>
      </c>
      <c r="AG74" s="232" t="e">
        <f t="shared" si="23"/>
        <v>#DIV/0!</v>
      </c>
      <c r="AH74" s="232" t="e">
        <f t="shared" si="24"/>
        <v>#DIV/0!</v>
      </c>
      <c r="AI74" s="90" t="e">
        <f t="shared" si="25"/>
        <v>#DIV/0!</v>
      </c>
      <c r="AJ74" s="154"/>
      <c r="AK74" s="232" t="e">
        <f t="shared" si="26"/>
        <v>#DIV/0!</v>
      </c>
      <c r="AL74" s="232" t="e">
        <f t="shared" si="27"/>
        <v>#DIV/0!</v>
      </c>
    </row>
    <row r="75" spans="1:38">
      <c r="A75" s="128" t="s">
        <v>1057</v>
      </c>
      <c r="B75" s="103"/>
      <c r="C75" s="85" t="e">
        <f>SUMPRODUCT(Datu_ievade!$E$12:$BB$12,Datu_ievade!$E$61:$BB$61)/SUM(Datu_ievade!$E$12:$BB$12)</f>
        <v>#DIV/0!</v>
      </c>
      <c r="D75" s="103"/>
      <c r="E75" s="85" t="e">
        <f>SUMPRODUCT(Datu_ievade!$E$13:$BB$13,Datu_ievade!$E$62:$BB$62)/SUM(Datu_ievade!$E$13:$BB$13)</f>
        <v>#DIV/0!</v>
      </c>
      <c r="F75" s="85" t="e">
        <f t="shared" ref="F75:F138" si="37">(E75*D75+C75*B75)/(D75+B75)</f>
        <v>#DIV/0!</v>
      </c>
      <c r="G75" s="127" t="e">
        <f>ROUNDUP((B75+D75)*Datu_ievade!$E$269,0)</f>
        <v>#DIV/0!</v>
      </c>
      <c r="H75" s="141" t="e">
        <f t="shared" si="28"/>
        <v>#DIV/0!</v>
      </c>
      <c r="I75" s="127" t="e">
        <f t="shared" ref="I75:I138" si="38">(H75*$I$5)/1000</f>
        <v>#DIV/0!</v>
      </c>
      <c r="K75" s="127" t="e">
        <f t="shared" ref="K75:K138" si="39">IF(I75&lt;=1,"1 Gbps",IF(I75&lt;=2,"1 Gbps",IF(I75&gt;2,"10 Gbps","")))</f>
        <v>#DIV/0!</v>
      </c>
      <c r="L75" s="127" t="e">
        <f t="shared" ref="L75:L138" si="40">IF(AND(K75="1 Gbps",I75&lt;=1),1,IF(AND(K75="1 Gbps",I75&gt;1,I75&lt;=2),2,IF(K75="10 Gbps",ROUNDUP(I75/10,0),"")))</f>
        <v>#DIV/0!</v>
      </c>
      <c r="M75" s="127" t="e">
        <f t="shared" ref="M75:M138" si="41">IF(K75="1 Gbps",L75*$M$4,0)</f>
        <v>#DIV/0!</v>
      </c>
      <c r="N75" s="127" t="e">
        <f t="shared" ref="N75:N138" si="42">IF(K75="10 Gbps",L75*$N$4,0)</f>
        <v>#DIV/0!</v>
      </c>
      <c r="O75" s="141" t="e">
        <f t="shared" ref="O75:O138" si="43">L75</f>
        <v>#DIV/0!</v>
      </c>
      <c r="P75" s="127" t="e">
        <f t="shared" si="29"/>
        <v>#DIV/0!</v>
      </c>
      <c r="Q75" s="127" t="e">
        <f t="shared" si="30"/>
        <v>#DIV/0!</v>
      </c>
      <c r="V75" s="232" t="e">
        <f t="shared" si="31"/>
        <v>#DIV/0!</v>
      </c>
      <c r="W75" s="232" t="e">
        <f t="shared" si="32"/>
        <v>#DIV/0!</v>
      </c>
      <c r="X75" s="232" t="e">
        <f t="shared" si="33"/>
        <v>#DIV/0!</v>
      </c>
      <c r="Y75" s="232" t="e">
        <f t="shared" si="34"/>
        <v>#DIV/0!</v>
      </c>
      <c r="Z75" s="232" t="e">
        <f t="shared" si="35"/>
        <v>#DIV/0!</v>
      </c>
      <c r="AA75" s="232" t="e">
        <f t="shared" si="36"/>
        <v>#DIV/0!</v>
      </c>
      <c r="AD75" s="232" t="e">
        <f t="shared" ref="AD75:AD138" si="44">V75*$AC$7</f>
        <v>#DIV/0!</v>
      </c>
      <c r="AE75" s="232" t="e">
        <f t="shared" ref="AE75:AE138" si="45">W75*$AC$7</f>
        <v>#DIV/0!</v>
      </c>
      <c r="AF75" s="90" t="e">
        <f t="shared" ref="AF75:AF138" si="46">X75*$AC$7</f>
        <v>#DIV/0!</v>
      </c>
      <c r="AG75" s="232" t="e">
        <f t="shared" ref="AG75:AG138" si="47">Y75*$AC$7</f>
        <v>#DIV/0!</v>
      </c>
      <c r="AH75" s="232" t="e">
        <f t="shared" ref="AH75:AH138" si="48">Z75*$AC$7</f>
        <v>#DIV/0!</v>
      </c>
      <c r="AI75" s="90" t="e">
        <f t="shared" ref="AI75:AI138" si="49">AA75*$AC$7</f>
        <v>#DIV/0!</v>
      </c>
      <c r="AJ75" s="154"/>
      <c r="AK75" s="232" t="e">
        <f t="shared" ref="AK75:AK138" si="50">SUM(AD75:AF75)</f>
        <v>#DIV/0!</v>
      </c>
      <c r="AL75" s="232" t="e">
        <f t="shared" ref="AL75:AL138" si="51">AG75+AH75*10+AI75*40</f>
        <v>#DIV/0!</v>
      </c>
    </row>
    <row r="76" spans="1:38">
      <c r="A76" s="128" t="s">
        <v>1058</v>
      </c>
      <c r="B76" s="103"/>
      <c r="C76" s="85" t="e">
        <f>SUMPRODUCT(Datu_ievade!$E$12:$BB$12,Datu_ievade!$E$61:$BB$61)/SUM(Datu_ievade!$E$12:$BB$12)</f>
        <v>#DIV/0!</v>
      </c>
      <c r="D76" s="103"/>
      <c r="E76" s="85" t="e">
        <f>SUMPRODUCT(Datu_ievade!$E$13:$BB$13,Datu_ievade!$E$62:$BB$62)/SUM(Datu_ievade!$E$13:$BB$13)</f>
        <v>#DIV/0!</v>
      </c>
      <c r="F76" s="85" t="e">
        <f t="shared" si="37"/>
        <v>#DIV/0!</v>
      </c>
      <c r="G76" s="127" t="e">
        <f>ROUNDUP((B76+D76)*Datu_ievade!$E$269,0)</f>
        <v>#DIV/0!</v>
      </c>
      <c r="H76" s="141" t="e">
        <f t="shared" si="28"/>
        <v>#DIV/0!</v>
      </c>
      <c r="I76" s="127" t="e">
        <f t="shared" si="38"/>
        <v>#DIV/0!</v>
      </c>
      <c r="K76" s="127" t="e">
        <f t="shared" si="39"/>
        <v>#DIV/0!</v>
      </c>
      <c r="L76" s="127" t="e">
        <f t="shared" si="40"/>
        <v>#DIV/0!</v>
      </c>
      <c r="M76" s="127" t="e">
        <f t="shared" si="41"/>
        <v>#DIV/0!</v>
      </c>
      <c r="N76" s="127" t="e">
        <f t="shared" si="42"/>
        <v>#DIV/0!</v>
      </c>
      <c r="O76" s="141" t="e">
        <f t="shared" si="43"/>
        <v>#DIV/0!</v>
      </c>
      <c r="P76" s="127" t="e">
        <f t="shared" si="29"/>
        <v>#DIV/0!</v>
      </c>
      <c r="Q76" s="127" t="e">
        <f t="shared" si="30"/>
        <v>#DIV/0!</v>
      </c>
      <c r="V76" s="232" t="e">
        <f t="shared" si="31"/>
        <v>#DIV/0!</v>
      </c>
      <c r="W76" s="232" t="e">
        <f t="shared" si="32"/>
        <v>#DIV/0!</v>
      </c>
      <c r="X76" s="232" t="e">
        <f t="shared" si="33"/>
        <v>#DIV/0!</v>
      </c>
      <c r="Y76" s="232" t="e">
        <f t="shared" si="34"/>
        <v>#DIV/0!</v>
      </c>
      <c r="Z76" s="232" t="e">
        <f t="shared" si="35"/>
        <v>#DIV/0!</v>
      </c>
      <c r="AA76" s="232" t="e">
        <f t="shared" si="36"/>
        <v>#DIV/0!</v>
      </c>
      <c r="AD76" s="232" t="e">
        <f t="shared" si="44"/>
        <v>#DIV/0!</v>
      </c>
      <c r="AE76" s="232" t="e">
        <f t="shared" si="45"/>
        <v>#DIV/0!</v>
      </c>
      <c r="AF76" s="90" t="e">
        <f t="shared" si="46"/>
        <v>#DIV/0!</v>
      </c>
      <c r="AG76" s="232" t="e">
        <f t="shared" si="47"/>
        <v>#DIV/0!</v>
      </c>
      <c r="AH76" s="232" t="e">
        <f t="shared" si="48"/>
        <v>#DIV/0!</v>
      </c>
      <c r="AI76" s="90" t="e">
        <f t="shared" si="49"/>
        <v>#DIV/0!</v>
      </c>
      <c r="AJ76" s="154"/>
      <c r="AK76" s="232" t="e">
        <f t="shared" si="50"/>
        <v>#DIV/0!</v>
      </c>
      <c r="AL76" s="232" t="e">
        <f t="shared" si="51"/>
        <v>#DIV/0!</v>
      </c>
    </row>
    <row r="77" spans="1:38">
      <c r="A77" s="128" t="s">
        <v>1059</v>
      </c>
      <c r="B77" s="103"/>
      <c r="C77" s="85" t="e">
        <f>SUMPRODUCT(Datu_ievade!$E$12:$BB$12,Datu_ievade!$E$61:$BB$61)/SUM(Datu_ievade!$E$12:$BB$12)</f>
        <v>#DIV/0!</v>
      </c>
      <c r="D77" s="103"/>
      <c r="E77" s="85" t="e">
        <f>SUMPRODUCT(Datu_ievade!$E$13:$BB$13,Datu_ievade!$E$62:$BB$62)/SUM(Datu_ievade!$E$13:$BB$13)</f>
        <v>#DIV/0!</v>
      </c>
      <c r="F77" s="85" t="e">
        <f t="shared" si="37"/>
        <v>#DIV/0!</v>
      </c>
      <c r="G77" s="127" t="e">
        <f>ROUNDUP((B77+D77)*Datu_ievade!$E$269,0)</f>
        <v>#DIV/0!</v>
      </c>
      <c r="H77" s="141" t="e">
        <f t="shared" si="28"/>
        <v>#DIV/0!</v>
      </c>
      <c r="I77" s="127" t="e">
        <f t="shared" si="38"/>
        <v>#DIV/0!</v>
      </c>
      <c r="K77" s="127" t="e">
        <f t="shared" si="39"/>
        <v>#DIV/0!</v>
      </c>
      <c r="L77" s="127" t="e">
        <f t="shared" si="40"/>
        <v>#DIV/0!</v>
      </c>
      <c r="M77" s="127" t="e">
        <f t="shared" si="41"/>
        <v>#DIV/0!</v>
      </c>
      <c r="N77" s="127" t="e">
        <f t="shared" si="42"/>
        <v>#DIV/0!</v>
      </c>
      <c r="O77" s="141" t="e">
        <f t="shared" si="43"/>
        <v>#DIV/0!</v>
      </c>
      <c r="P77" s="127" t="e">
        <f t="shared" si="29"/>
        <v>#DIV/0!</v>
      </c>
      <c r="Q77" s="127" t="e">
        <f t="shared" si="30"/>
        <v>#DIV/0!</v>
      </c>
      <c r="V77" s="232" t="e">
        <f t="shared" si="31"/>
        <v>#DIV/0!</v>
      </c>
      <c r="W77" s="232" t="e">
        <f t="shared" si="32"/>
        <v>#DIV/0!</v>
      </c>
      <c r="X77" s="232" t="e">
        <f t="shared" si="33"/>
        <v>#DIV/0!</v>
      </c>
      <c r="Y77" s="232" t="e">
        <f t="shared" si="34"/>
        <v>#DIV/0!</v>
      </c>
      <c r="Z77" s="232" t="e">
        <f t="shared" si="35"/>
        <v>#DIV/0!</v>
      </c>
      <c r="AA77" s="232" t="e">
        <f t="shared" si="36"/>
        <v>#DIV/0!</v>
      </c>
      <c r="AD77" s="232" t="e">
        <f t="shared" si="44"/>
        <v>#DIV/0!</v>
      </c>
      <c r="AE77" s="232" t="e">
        <f t="shared" si="45"/>
        <v>#DIV/0!</v>
      </c>
      <c r="AF77" s="90" t="e">
        <f t="shared" si="46"/>
        <v>#DIV/0!</v>
      </c>
      <c r="AG77" s="232" t="e">
        <f t="shared" si="47"/>
        <v>#DIV/0!</v>
      </c>
      <c r="AH77" s="232" t="e">
        <f t="shared" si="48"/>
        <v>#DIV/0!</v>
      </c>
      <c r="AI77" s="90" t="e">
        <f t="shared" si="49"/>
        <v>#DIV/0!</v>
      </c>
      <c r="AJ77" s="154"/>
      <c r="AK77" s="232" t="e">
        <f t="shared" si="50"/>
        <v>#DIV/0!</v>
      </c>
      <c r="AL77" s="232" t="e">
        <f t="shared" si="51"/>
        <v>#DIV/0!</v>
      </c>
    </row>
    <row r="78" spans="1:38">
      <c r="A78" s="128" t="s">
        <v>539</v>
      </c>
      <c r="B78" s="103"/>
      <c r="C78" s="85" t="e">
        <f>SUMPRODUCT(Datu_ievade!$E$12:$BB$12,Datu_ievade!$E$61:$BB$61)/SUM(Datu_ievade!$E$12:$BB$12)</f>
        <v>#DIV/0!</v>
      </c>
      <c r="D78" s="103"/>
      <c r="E78" s="85" t="e">
        <f>SUMPRODUCT(Datu_ievade!$E$13:$BB$13,Datu_ievade!$E$62:$BB$62)/SUM(Datu_ievade!$E$13:$BB$13)</f>
        <v>#DIV/0!</v>
      </c>
      <c r="F78" s="85" t="e">
        <f t="shared" si="37"/>
        <v>#DIV/0!</v>
      </c>
      <c r="G78" s="127" t="e">
        <f>ROUNDUP((B78+D78)*Datu_ievade!$E$269,0)</f>
        <v>#DIV/0!</v>
      </c>
      <c r="H78" s="141" t="e">
        <f t="shared" si="28"/>
        <v>#DIV/0!</v>
      </c>
      <c r="I78" s="127" t="e">
        <f t="shared" si="38"/>
        <v>#DIV/0!</v>
      </c>
      <c r="K78" s="127" t="e">
        <f t="shared" si="39"/>
        <v>#DIV/0!</v>
      </c>
      <c r="L78" s="127" t="e">
        <f t="shared" si="40"/>
        <v>#DIV/0!</v>
      </c>
      <c r="M78" s="127" t="e">
        <f t="shared" si="41"/>
        <v>#DIV/0!</v>
      </c>
      <c r="N78" s="127" t="e">
        <f t="shared" si="42"/>
        <v>#DIV/0!</v>
      </c>
      <c r="O78" s="141" t="e">
        <f t="shared" si="43"/>
        <v>#DIV/0!</v>
      </c>
      <c r="P78" s="127" t="e">
        <f t="shared" si="29"/>
        <v>#DIV/0!</v>
      </c>
      <c r="Q78" s="127" t="e">
        <f t="shared" si="30"/>
        <v>#DIV/0!</v>
      </c>
      <c r="V78" s="232" t="e">
        <f t="shared" si="31"/>
        <v>#DIV/0!</v>
      </c>
      <c r="W78" s="232" t="e">
        <f t="shared" si="32"/>
        <v>#DIV/0!</v>
      </c>
      <c r="X78" s="232" t="e">
        <f t="shared" si="33"/>
        <v>#DIV/0!</v>
      </c>
      <c r="Y78" s="232" t="e">
        <f t="shared" si="34"/>
        <v>#DIV/0!</v>
      </c>
      <c r="Z78" s="232" t="e">
        <f t="shared" si="35"/>
        <v>#DIV/0!</v>
      </c>
      <c r="AA78" s="232" t="e">
        <f t="shared" si="36"/>
        <v>#DIV/0!</v>
      </c>
      <c r="AD78" s="232" t="e">
        <f t="shared" si="44"/>
        <v>#DIV/0!</v>
      </c>
      <c r="AE78" s="232" t="e">
        <f t="shared" si="45"/>
        <v>#DIV/0!</v>
      </c>
      <c r="AF78" s="90" t="e">
        <f t="shared" si="46"/>
        <v>#DIV/0!</v>
      </c>
      <c r="AG78" s="232" t="e">
        <f t="shared" si="47"/>
        <v>#DIV/0!</v>
      </c>
      <c r="AH78" s="232" t="e">
        <f t="shared" si="48"/>
        <v>#DIV/0!</v>
      </c>
      <c r="AI78" s="90" t="e">
        <f t="shared" si="49"/>
        <v>#DIV/0!</v>
      </c>
      <c r="AJ78" s="154"/>
      <c r="AK78" s="232" t="e">
        <f t="shared" si="50"/>
        <v>#DIV/0!</v>
      </c>
      <c r="AL78" s="232" t="e">
        <f t="shared" si="51"/>
        <v>#DIV/0!</v>
      </c>
    </row>
    <row r="79" spans="1:38">
      <c r="A79" s="128" t="s">
        <v>538</v>
      </c>
      <c r="B79" s="103"/>
      <c r="C79" s="85" t="e">
        <f>SUMPRODUCT(Datu_ievade!$E$12:$BB$12,Datu_ievade!$E$61:$BB$61)/SUM(Datu_ievade!$E$12:$BB$12)</f>
        <v>#DIV/0!</v>
      </c>
      <c r="D79" s="103"/>
      <c r="E79" s="85" t="e">
        <f>SUMPRODUCT(Datu_ievade!$E$13:$BB$13,Datu_ievade!$E$62:$BB$62)/SUM(Datu_ievade!$E$13:$BB$13)</f>
        <v>#DIV/0!</v>
      </c>
      <c r="F79" s="85" t="e">
        <f t="shared" si="37"/>
        <v>#DIV/0!</v>
      </c>
      <c r="G79" s="127" t="e">
        <f>ROUNDUP((B79+D79)*Datu_ievade!$E$269,0)</f>
        <v>#DIV/0!</v>
      </c>
      <c r="H79" s="141" t="e">
        <f t="shared" si="28"/>
        <v>#DIV/0!</v>
      </c>
      <c r="I79" s="127" t="e">
        <f t="shared" si="38"/>
        <v>#DIV/0!</v>
      </c>
      <c r="K79" s="127" t="e">
        <f t="shared" si="39"/>
        <v>#DIV/0!</v>
      </c>
      <c r="L79" s="127" t="e">
        <f t="shared" si="40"/>
        <v>#DIV/0!</v>
      </c>
      <c r="M79" s="127" t="e">
        <f t="shared" si="41"/>
        <v>#DIV/0!</v>
      </c>
      <c r="N79" s="127" t="e">
        <f t="shared" si="42"/>
        <v>#DIV/0!</v>
      </c>
      <c r="O79" s="141" t="e">
        <f t="shared" si="43"/>
        <v>#DIV/0!</v>
      </c>
      <c r="P79" s="127" t="e">
        <f t="shared" si="29"/>
        <v>#DIV/0!</v>
      </c>
      <c r="Q79" s="127" t="e">
        <f t="shared" si="30"/>
        <v>#DIV/0!</v>
      </c>
      <c r="V79" s="232" t="e">
        <f t="shared" si="31"/>
        <v>#DIV/0!</v>
      </c>
      <c r="W79" s="232" t="e">
        <f t="shared" si="32"/>
        <v>#DIV/0!</v>
      </c>
      <c r="X79" s="232" t="e">
        <f t="shared" si="33"/>
        <v>#DIV/0!</v>
      </c>
      <c r="Y79" s="232" t="e">
        <f t="shared" si="34"/>
        <v>#DIV/0!</v>
      </c>
      <c r="Z79" s="232" t="e">
        <f t="shared" si="35"/>
        <v>#DIV/0!</v>
      </c>
      <c r="AA79" s="232" t="e">
        <f t="shared" si="36"/>
        <v>#DIV/0!</v>
      </c>
      <c r="AD79" s="232" t="e">
        <f t="shared" si="44"/>
        <v>#DIV/0!</v>
      </c>
      <c r="AE79" s="232" t="e">
        <f t="shared" si="45"/>
        <v>#DIV/0!</v>
      </c>
      <c r="AF79" s="90" t="e">
        <f t="shared" si="46"/>
        <v>#DIV/0!</v>
      </c>
      <c r="AG79" s="232" t="e">
        <f t="shared" si="47"/>
        <v>#DIV/0!</v>
      </c>
      <c r="AH79" s="232" t="e">
        <f t="shared" si="48"/>
        <v>#DIV/0!</v>
      </c>
      <c r="AI79" s="90" t="e">
        <f t="shared" si="49"/>
        <v>#DIV/0!</v>
      </c>
      <c r="AJ79" s="154"/>
      <c r="AK79" s="232" t="e">
        <f t="shared" si="50"/>
        <v>#DIV/0!</v>
      </c>
      <c r="AL79" s="232" t="e">
        <f t="shared" si="51"/>
        <v>#DIV/0!</v>
      </c>
    </row>
    <row r="80" spans="1:38">
      <c r="A80" s="128" t="s">
        <v>1060</v>
      </c>
      <c r="B80" s="103"/>
      <c r="C80" s="85" t="e">
        <f>SUMPRODUCT(Datu_ievade!$E$12:$BB$12,Datu_ievade!$E$61:$BB$61)/SUM(Datu_ievade!$E$12:$BB$12)</f>
        <v>#DIV/0!</v>
      </c>
      <c r="D80" s="103"/>
      <c r="E80" s="85" t="e">
        <f>SUMPRODUCT(Datu_ievade!$E$13:$BB$13,Datu_ievade!$E$62:$BB$62)/SUM(Datu_ievade!$E$13:$BB$13)</f>
        <v>#DIV/0!</v>
      </c>
      <c r="F80" s="85" t="e">
        <f t="shared" si="37"/>
        <v>#DIV/0!</v>
      </c>
      <c r="G80" s="127" t="e">
        <f>ROUNDUP((B80+D80)*Datu_ievade!$E$269,0)</f>
        <v>#DIV/0!</v>
      </c>
      <c r="H80" s="141" t="e">
        <f t="shared" si="28"/>
        <v>#DIV/0!</v>
      </c>
      <c r="I80" s="127" t="e">
        <f t="shared" si="38"/>
        <v>#DIV/0!</v>
      </c>
      <c r="K80" s="127" t="e">
        <f t="shared" si="39"/>
        <v>#DIV/0!</v>
      </c>
      <c r="L80" s="127" t="e">
        <f t="shared" si="40"/>
        <v>#DIV/0!</v>
      </c>
      <c r="M80" s="127" t="e">
        <f t="shared" si="41"/>
        <v>#DIV/0!</v>
      </c>
      <c r="N80" s="127" t="e">
        <f t="shared" si="42"/>
        <v>#DIV/0!</v>
      </c>
      <c r="O80" s="141" t="e">
        <f t="shared" si="43"/>
        <v>#DIV/0!</v>
      </c>
      <c r="P80" s="127" t="e">
        <f t="shared" si="29"/>
        <v>#DIV/0!</v>
      </c>
      <c r="Q80" s="127" t="e">
        <f t="shared" si="30"/>
        <v>#DIV/0!</v>
      </c>
      <c r="V80" s="232" t="e">
        <f t="shared" si="31"/>
        <v>#DIV/0!</v>
      </c>
      <c r="W80" s="232" t="e">
        <f t="shared" si="32"/>
        <v>#DIV/0!</v>
      </c>
      <c r="X80" s="232" t="e">
        <f t="shared" si="33"/>
        <v>#DIV/0!</v>
      </c>
      <c r="Y80" s="232" t="e">
        <f t="shared" si="34"/>
        <v>#DIV/0!</v>
      </c>
      <c r="Z80" s="232" t="e">
        <f t="shared" si="35"/>
        <v>#DIV/0!</v>
      </c>
      <c r="AA80" s="232" t="e">
        <f t="shared" si="36"/>
        <v>#DIV/0!</v>
      </c>
      <c r="AD80" s="232" t="e">
        <f t="shared" si="44"/>
        <v>#DIV/0!</v>
      </c>
      <c r="AE80" s="232" t="e">
        <f t="shared" si="45"/>
        <v>#DIV/0!</v>
      </c>
      <c r="AF80" s="90" t="e">
        <f t="shared" si="46"/>
        <v>#DIV/0!</v>
      </c>
      <c r="AG80" s="232" t="e">
        <f t="shared" si="47"/>
        <v>#DIV/0!</v>
      </c>
      <c r="AH80" s="232" t="e">
        <f t="shared" si="48"/>
        <v>#DIV/0!</v>
      </c>
      <c r="AI80" s="90" t="e">
        <f t="shared" si="49"/>
        <v>#DIV/0!</v>
      </c>
      <c r="AJ80" s="154"/>
      <c r="AK80" s="232" t="e">
        <f t="shared" si="50"/>
        <v>#DIV/0!</v>
      </c>
      <c r="AL80" s="232" t="e">
        <f t="shared" si="51"/>
        <v>#DIV/0!</v>
      </c>
    </row>
    <row r="81" spans="1:38">
      <c r="A81" s="128" t="s">
        <v>537</v>
      </c>
      <c r="B81" s="103"/>
      <c r="C81" s="85" t="e">
        <f>SUMPRODUCT(Datu_ievade!$E$12:$BB$12,Datu_ievade!$E$61:$BB$61)/SUM(Datu_ievade!$E$12:$BB$12)</f>
        <v>#DIV/0!</v>
      </c>
      <c r="D81" s="103"/>
      <c r="E81" s="85" t="e">
        <f>SUMPRODUCT(Datu_ievade!$E$13:$BB$13,Datu_ievade!$E$62:$BB$62)/SUM(Datu_ievade!$E$13:$BB$13)</f>
        <v>#DIV/0!</v>
      </c>
      <c r="F81" s="85" t="e">
        <f t="shared" si="37"/>
        <v>#DIV/0!</v>
      </c>
      <c r="G81" s="127" t="e">
        <f>ROUNDUP((B81+D81)*Datu_ievade!$E$269,0)</f>
        <v>#DIV/0!</v>
      </c>
      <c r="H81" s="141" t="e">
        <f t="shared" si="28"/>
        <v>#DIV/0!</v>
      </c>
      <c r="I81" s="127" t="e">
        <f t="shared" si="38"/>
        <v>#DIV/0!</v>
      </c>
      <c r="K81" s="127" t="e">
        <f t="shared" si="39"/>
        <v>#DIV/0!</v>
      </c>
      <c r="L81" s="127" t="e">
        <f t="shared" si="40"/>
        <v>#DIV/0!</v>
      </c>
      <c r="M81" s="127" t="e">
        <f t="shared" si="41"/>
        <v>#DIV/0!</v>
      </c>
      <c r="N81" s="127" t="e">
        <f t="shared" si="42"/>
        <v>#DIV/0!</v>
      </c>
      <c r="O81" s="141" t="e">
        <f t="shared" si="43"/>
        <v>#DIV/0!</v>
      </c>
      <c r="P81" s="127" t="e">
        <f t="shared" si="29"/>
        <v>#DIV/0!</v>
      </c>
      <c r="Q81" s="127" t="e">
        <f t="shared" si="30"/>
        <v>#DIV/0!</v>
      </c>
      <c r="V81" s="232" t="e">
        <f t="shared" si="31"/>
        <v>#DIV/0!</v>
      </c>
      <c r="W81" s="232" t="e">
        <f t="shared" si="32"/>
        <v>#DIV/0!</v>
      </c>
      <c r="X81" s="232" t="e">
        <f t="shared" si="33"/>
        <v>#DIV/0!</v>
      </c>
      <c r="Y81" s="232" t="e">
        <f t="shared" si="34"/>
        <v>#DIV/0!</v>
      </c>
      <c r="Z81" s="232" t="e">
        <f t="shared" si="35"/>
        <v>#DIV/0!</v>
      </c>
      <c r="AA81" s="232" t="e">
        <f t="shared" si="36"/>
        <v>#DIV/0!</v>
      </c>
      <c r="AD81" s="232" t="e">
        <f t="shared" si="44"/>
        <v>#DIV/0!</v>
      </c>
      <c r="AE81" s="232" t="e">
        <f t="shared" si="45"/>
        <v>#DIV/0!</v>
      </c>
      <c r="AF81" s="90" t="e">
        <f t="shared" si="46"/>
        <v>#DIV/0!</v>
      </c>
      <c r="AG81" s="232" t="e">
        <f t="shared" si="47"/>
        <v>#DIV/0!</v>
      </c>
      <c r="AH81" s="232" t="e">
        <f t="shared" si="48"/>
        <v>#DIV/0!</v>
      </c>
      <c r="AI81" s="90" t="e">
        <f t="shared" si="49"/>
        <v>#DIV/0!</v>
      </c>
      <c r="AJ81" s="154"/>
      <c r="AK81" s="232" t="e">
        <f t="shared" si="50"/>
        <v>#DIV/0!</v>
      </c>
      <c r="AL81" s="232" t="e">
        <f t="shared" si="51"/>
        <v>#DIV/0!</v>
      </c>
    </row>
    <row r="82" spans="1:38">
      <c r="A82" s="128" t="s">
        <v>1061</v>
      </c>
      <c r="B82" s="103"/>
      <c r="C82" s="85" t="e">
        <f>SUMPRODUCT(Datu_ievade!$E$12:$BB$12,Datu_ievade!$E$61:$BB$61)/SUM(Datu_ievade!$E$12:$BB$12)</f>
        <v>#DIV/0!</v>
      </c>
      <c r="D82" s="103"/>
      <c r="E82" s="85" t="e">
        <f>SUMPRODUCT(Datu_ievade!$E$13:$BB$13,Datu_ievade!$E$62:$BB$62)/SUM(Datu_ievade!$E$13:$BB$13)</f>
        <v>#DIV/0!</v>
      </c>
      <c r="F82" s="85" t="e">
        <f t="shared" si="37"/>
        <v>#DIV/0!</v>
      </c>
      <c r="G82" s="127" t="e">
        <f>ROUNDUP((B82+D82)*Datu_ievade!$E$269,0)</f>
        <v>#DIV/0!</v>
      </c>
      <c r="H82" s="141" t="e">
        <f t="shared" si="28"/>
        <v>#DIV/0!</v>
      </c>
      <c r="I82" s="127" t="e">
        <f t="shared" si="38"/>
        <v>#DIV/0!</v>
      </c>
      <c r="K82" s="127" t="e">
        <f t="shared" si="39"/>
        <v>#DIV/0!</v>
      </c>
      <c r="L82" s="127" t="e">
        <f t="shared" si="40"/>
        <v>#DIV/0!</v>
      </c>
      <c r="M82" s="127" t="e">
        <f t="shared" si="41"/>
        <v>#DIV/0!</v>
      </c>
      <c r="N82" s="127" t="e">
        <f t="shared" si="42"/>
        <v>#DIV/0!</v>
      </c>
      <c r="O82" s="141" t="e">
        <f t="shared" si="43"/>
        <v>#DIV/0!</v>
      </c>
      <c r="P82" s="127" t="e">
        <f t="shared" si="29"/>
        <v>#DIV/0!</v>
      </c>
      <c r="Q82" s="127" t="e">
        <f t="shared" si="30"/>
        <v>#DIV/0!</v>
      </c>
      <c r="V82" s="232" t="e">
        <f t="shared" si="31"/>
        <v>#DIV/0!</v>
      </c>
      <c r="W82" s="232" t="e">
        <f t="shared" si="32"/>
        <v>#DIV/0!</v>
      </c>
      <c r="X82" s="232" t="e">
        <f t="shared" si="33"/>
        <v>#DIV/0!</v>
      </c>
      <c r="Y82" s="232" t="e">
        <f t="shared" si="34"/>
        <v>#DIV/0!</v>
      </c>
      <c r="Z82" s="232" t="e">
        <f t="shared" si="35"/>
        <v>#DIV/0!</v>
      </c>
      <c r="AA82" s="232" t="e">
        <f t="shared" si="36"/>
        <v>#DIV/0!</v>
      </c>
      <c r="AD82" s="232" t="e">
        <f t="shared" si="44"/>
        <v>#DIV/0!</v>
      </c>
      <c r="AE82" s="232" t="e">
        <f t="shared" si="45"/>
        <v>#DIV/0!</v>
      </c>
      <c r="AF82" s="90" t="e">
        <f t="shared" si="46"/>
        <v>#DIV/0!</v>
      </c>
      <c r="AG82" s="232" t="e">
        <f t="shared" si="47"/>
        <v>#DIV/0!</v>
      </c>
      <c r="AH82" s="232" t="e">
        <f t="shared" si="48"/>
        <v>#DIV/0!</v>
      </c>
      <c r="AI82" s="90" t="e">
        <f t="shared" si="49"/>
        <v>#DIV/0!</v>
      </c>
      <c r="AJ82" s="154"/>
      <c r="AK82" s="232" t="e">
        <f t="shared" si="50"/>
        <v>#DIV/0!</v>
      </c>
      <c r="AL82" s="232" t="e">
        <f t="shared" si="51"/>
        <v>#DIV/0!</v>
      </c>
    </row>
    <row r="83" spans="1:38">
      <c r="A83" s="128" t="s">
        <v>536</v>
      </c>
      <c r="B83" s="103"/>
      <c r="C83" s="85" t="e">
        <f>SUMPRODUCT(Datu_ievade!$E$12:$BB$12,Datu_ievade!$E$61:$BB$61)/SUM(Datu_ievade!$E$12:$BB$12)</f>
        <v>#DIV/0!</v>
      </c>
      <c r="D83" s="103"/>
      <c r="E83" s="85" t="e">
        <f>SUMPRODUCT(Datu_ievade!$E$13:$BB$13,Datu_ievade!$E$62:$BB$62)/SUM(Datu_ievade!$E$13:$BB$13)</f>
        <v>#DIV/0!</v>
      </c>
      <c r="F83" s="85" t="e">
        <f t="shared" si="37"/>
        <v>#DIV/0!</v>
      </c>
      <c r="G83" s="127" t="e">
        <f>ROUNDUP((B83+D83)*Datu_ievade!$E$269,0)</f>
        <v>#DIV/0!</v>
      </c>
      <c r="H83" s="141" t="e">
        <f t="shared" si="28"/>
        <v>#DIV/0!</v>
      </c>
      <c r="I83" s="127" t="e">
        <f t="shared" si="38"/>
        <v>#DIV/0!</v>
      </c>
      <c r="K83" s="127" t="e">
        <f t="shared" si="39"/>
        <v>#DIV/0!</v>
      </c>
      <c r="L83" s="127" t="e">
        <f t="shared" si="40"/>
        <v>#DIV/0!</v>
      </c>
      <c r="M83" s="127" t="e">
        <f t="shared" si="41"/>
        <v>#DIV/0!</v>
      </c>
      <c r="N83" s="127" t="e">
        <f t="shared" si="42"/>
        <v>#DIV/0!</v>
      </c>
      <c r="O83" s="141" t="e">
        <f t="shared" si="43"/>
        <v>#DIV/0!</v>
      </c>
      <c r="P83" s="127" t="e">
        <f t="shared" si="29"/>
        <v>#DIV/0!</v>
      </c>
      <c r="Q83" s="127" t="e">
        <f t="shared" si="30"/>
        <v>#DIV/0!</v>
      </c>
      <c r="V83" s="232" t="e">
        <f t="shared" si="31"/>
        <v>#DIV/0!</v>
      </c>
      <c r="W83" s="232" t="e">
        <f t="shared" si="32"/>
        <v>#DIV/0!</v>
      </c>
      <c r="X83" s="232" t="e">
        <f t="shared" si="33"/>
        <v>#DIV/0!</v>
      </c>
      <c r="Y83" s="232" t="e">
        <f t="shared" si="34"/>
        <v>#DIV/0!</v>
      </c>
      <c r="Z83" s="232" t="e">
        <f t="shared" si="35"/>
        <v>#DIV/0!</v>
      </c>
      <c r="AA83" s="232" t="e">
        <f t="shared" si="36"/>
        <v>#DIV/0!</v>
      </c>
      <c r="AD83" s="232" t="e">
        <f t="shared" si="44"/>
        <v>#DIV/0!</v>
      </c>
      <c r="AE83" s="232" t="e">
        <f t="shared" si="45"/>
        <v>#DIV/0!</v>
      </c>
      <c r="AF83" s="90" t="e">
        <f t="shared" si="46"/>
        <v>#DIV/0!</v>
      </c>
      <c r="AG83" s="232" t="e">
        <f t="shared" si="47"/>
        <v>#DIV/0!</v>
      </c>
      <c r="AH83" s="232" t="e">
        <f t="shared" si="48"/>
        <v>#DIV/0!</v>
      </c>
      <c r="AI83" s="90" t="e">
        <f t="shared" si="49"/>
        <v>#DIV/0!</v>
      </c>
      <c r="AJ83" s="154"/>
      <c r="AK83" s="232" t="e">
        <f t="shared" si="50"/>
        <v>#DIV/0!</v>
      </c>
      <c r="AL83" s="232" t="e">
        <f t="shared" si="51"/>
        <v>#DIV/0!</v>
      </c>
    </row>
    <row r="84" spans="1:38">
      <c r="A84" s="128" t="s">
        <v>535</v>
      </c>
      <c r="B84" s="103"/>
      <c r="C84" s="85" t="e">
        <f>SUMPRODUCT(Datu_ievade!$E$12:$BB$12,Datu_ievade!$E$61:$BB$61)/SUM(Datu_ievade!$E$12:$BB$12)</f>
        <v>#DIV/0!</v>
      </c>
      <c r="D84" s="103"/>
      <c r="E84" s="85" t="e">
        <f>SUMPRODUCT(Datu_ievade!$E$13:$BB$13,Datu_ievade!$E$62:$BB$62)/SUM(Datu_ievade!$E$13:$BB$13)</f>
        <v>#DIV/0!</v>
      </c>
      <c r="F84" s="85" t="e">
        <f t="shared" si="37"/>
        <v>#DIV/0!</v>
      </c>
      <c r="G84" s="127" t="e">
        <f>ROUNDUP((B84+D84)*Datu_ievade!$E$269,0)</f>
        <v>#DIV/0!</v>
      </c>
      <c r="H84" s="141" t="e">
        <f t="shared" si="28"/>
        <v>#DIV/0!</v>
      </c>
      <c r="I84" s="127" t="e">
        <f t="shared" si="38"/>
        <v>#DIV/0!</v>
      </c>
      <c r="K84" s="127" t="e">
        <f t="shared" si="39"/>
        <v>#DIV/0!</v>
      </c>
      <c r="L84" s="127" t="e">
        <f t="shared" si="40"/>
        <v>#DIV/0!</v>
      </c>
      <c r="M84" s="127" t="e">
        <f t="shared" si="41"/>
        <v>#DIV/0!</v>
      </c>
      <c r="N84" s="127" t="e">
        <f t="shared" si="42"/>
        <v>#DIV/0!</v>
      </c>
      <c r="O84" s="141" t="e">
        <f t="shared" si="43"/>
        <v>#DIV/0!</v>
      </c>
      <c r="P84" s="127" t="e">
        <f t="shared" si="29"/>
        <v>#DIV/0!</v>
      </c>
      <c r="Q84" s="127" t="e">
        <f t="shared" si="30"/>
        <v>#DIV/0!</v>
      </c>
      <c r="V84" s="232" t="e">
        <f t="shared" si="31"/>
        <v>#DIV/0!</v>
      </c>
      <c r="W84" s="232" t="e">
        <f t="shared" si="32"/>
        <v>#DIV/0!</v>
      </c>
      <c r="X84" s="232" t="e">
        <f t="shared" si="33"/>
        <v>#DIV/0!</v>
      </c>
      <c r="Y84" s="232" t="e">
        <f t="shared" si="34"/>
        <v>#DIV/0!</v>
      </c>
      <c r="Z84" s="232" t="e">
        <f t="shared" si="35"/>
        <v>#DIV/0!</v>
      </c>
      <c r="AA84" s="232" t="e">
        <f t="shared" si="36"/>
        <v>#DIV/0!</v>
      </c>
      <c r="AD84" s="232" t="e">
        <f t="shared" si="44"/>
        <v>#DIV/0!</v>
      </c>
      <c r="AE84" s="232" t="e">
        <f t="shared" si="45"/>
        <v>#DIV/0!</v>
      </c>
      <c r="AF84" s="90" t="e">
        <f t="shared" si="46"/>
        <v>#DIV/0!</v>
      </c>
      <c r="AG84" s="232" t="e">
        <f t="shared" si="47"/>
        <v>#DIV/0!</v>
      </c>
      <c r="AH84" s="232" t="e">
        <f t="shared" si="48"/>
        <v>#DIV/0!</v>
      </c>
      <c r="AI84" s="90" t="e">
        <f t="shared" si="49"/>
        <v>#DIV/0!</v>
      </c>
      <c r="AJ84" s="154"/>
      <c r="AK84" s="232" t="e">
        <f t="shared" si="50"/>
        <v>#DIV/0!</v>
      </c>
      <c r="AL84" s="232" t="e">
        <f t="shared" si="51"/>
        <v>#DIV/0!</v>
      </c>
    </row>
    <row r="85" spans="1:38">
      <c r="A85" s="128" t="s">
        <v>534</v>
      </c>
      <c r="B85" s="103"/>
      <c r="C85" s="85" t="e">
        <f>SUMPRODUCT(Datu_ievade!$E$12:$BB$12,Datu_ievade!$E$61:$BB$61)/SUM(Datu_ievade!$E$12:$BB$12)</f>
        <v>#DIV/0!</v>
      </c>
      <c r="D85" s="103"/>
      <c r="E85" s="85" t="e">
        <f>SUMPRODUCT(Datu_ievade!$E$13:$BB$13,Datu_ievade!$E$62:$BB$62)/SUM(Datu_ievade!$E$13:$BB$13)</f>
        <v>#DIV/0!</v>
      </c>
      <c r="F85" s="85" t="e">
        <f t="shared" si="37"/>
        <v>#DIV/0!</v>
      </c>
      <c r="G85" s="127" t="e">
        <f>ROUNDUP((B85+D85)*Datu_ievade!$E$269,0)</f>
        <v>#DIV/0!</v>
      </c>
      <c r="H85" s="141" t="e">
        <f t="shared" si="28"/>
        <v>#DIV/0!</v>
      </c>
      <c r="I85" s="127" t="e">
        <f t="shared" si="38"/>
        <v>#DIV/0!</v>
      </c>
      <c r="K85" s="127" t="e">
        <f t="shared" si="39"/>
        <v>#DIV/0!</v>
      </c>
      <c r="L85" s="127" t="e">
        <f t="shared" si="40"/>
        <v>#DIV/0!</v>
      </c>
      <c r="M85" s="127" t="e">
        <f t="shared" si="41"/>
        <v>#DIV/0!</v>
      </c>
      <c r="N85" s="127" t="e">
        <f t="shared" si="42"/>
        <v>#DIV/0!</v>
      </c>
      <c r="O85" s="141" t="e">
        <f t="shared" si="43"/>
        <v>#DIV/0!</v>
      </c>
      <c r="P85" s="127" t="e">
        <f t="shared" si="29"/>
        <v>#DIV/0!</v>
      </c>
      <c r="Q85" s="127" t="e">
        <f t="shared" si="30"/>
        <v>#DIV/0!</v>
      </c>
      <c r="V85" s="232" t="e">
        <f t="shared" si="31"/>
        <v>#DIV/0!</v>
      </c>
      <c r="W85" s="232" t="e">
        <f t="shared" si="32"/>
        <v>#DIV/0!</v>
      </c>
      <c r="X85" s="232" t="e">
        <f t="shared" si="33"/>
        <v>#DIV/0!</v>
      </c>
      <c r="Y85" s="232" t="e">
        <f t="shared" si="34"/>
        <v>#DIV/0!</v>
      </c>
      <c r="Z85" s="232" t="e">
        <f t="shared" si="35"/>
        <v>#DIV/0!</v>
      </c>
      <c r="AA85" s="232" t="e">
        <f t="shared" si="36"/>
        <v>#DIV/0!</v>
      </c>
      <c r="AD85" s="232" t="e">
        <f t="shared" si="44"/>
        <v>#DIV/0!</v>
      </c>
      <c r="AE85" s="232" t="e">
        <f t="shared" si="45"/>
        <v>#DIV/0!</v>
      </c>
      <c r="AF85" s="90" t="e">
        <f t="shared" si="46"/>
        <v>#DIV/0!</v>
      </c>
      <c r="AG85" s="232" t="e">
        <f t="shared" si="47"/>
        <v>#DIV/0!</v>
      </c>
      <c r="AH85" s="232" t="e">
        <f t="shared" si="48"/>
        <v>#DIV/0!</v>
      </c>
      <c r="AI85" s="90" t="e">
        <f t="shared" si="49"/>
        <v>#DIV/0!</v>
      </c>
      <c r="AJ85" s="154"/>
      <c r="AK85" s="232" t="e">
        <f t="shared" si="50"/>
        <v>#DIV/0!</v>
      </c>
      <c r="AL85" s="232" t="e">
        <f t="shared" si="51"/>
        <v>#DIV/0!</v>
      </c>
    </row>
    <row r="86" spans="1:38">
      <c r="A86" s="128" t="s">
        <v>533</v>
      </c>
      <c r="B86" s="103"/>
      <c r="C86" s="85" t="e">
        <f>SUMPRODUCT(Datu_ievade!$E$12:$BB$12,Datu_ievade!$E$61:$BB$61)/SUM(Datu_ievade!$E$12:$BB$12)</f>
        <v>#DIV/0!</v>
      </c>
      <c r="D86" s="103"/>
      <c r="E86" s="85" t="e">
        <f>SUMPRODUCT(Datu_ievade!$E$13:$BB$13,Datu_ievade!$E$62:$BB$62)/SUM(Datu_ievade!$E$13:$BB$13)</f>
        <v>#DIV/0!</v>
      </c>
      <c r="F86" s="85" t="e">
        <f t="shared" si="37"/>
        <v>#DIV/0!</v>
      </c>
      <c r="G86" s="127" t="e">
        <f>ROUNDUP((B86+D86)*Datu_ievade!$E$269,0)</f>
        <v>#DIV/0!</v>
      </c>
      <c r="H86" s="141" t="e">
        <f t="shared" si="28"/>
        <v>#DIV/0!</v>
      </c>
      <c r="I86" s="127" t="e">
        <f t="shared" si="38"/>
        <v>#DIV/0!</v>
      </c>
      <c r="K86" s="127" t="e">
        <f t="shared" si="39"/>
        <v>#DIV/0!</v>
      </c>
      <c r="L86" s="127" t="e">
        <f t="shared" si="40"/>
        <v>#DIV/0!</v>
      </c>
      <c r="M86" s="127" t="e">
        <f t="shared" si="41"/>
        <v>#DIV/0!</v>
      </c>
      <c r="N86" s="127" t="e">
        <f t="shared" si="42"/>
        <v>#DIV/0!</v>
      </c>
      <c r="O86" s="141" t="e">
        <f t="shared" si="43"/>
        <v>#DIV/0!</v>
      </c>
      <c r="P86" s="127" t="e">
        <f t="shared" si="29"/>
        <v>#DIV/0!</v>
      </c>
      <c r="Q86" s="127" t="e">
        <f t="shared" si="30"/>
        <v>#DIV/0!</v>
      </c>
      <c r="V86" s="232" t="e">
        <f t="shared" si="31"/>
        <v>#DIV/0!</v>
      </c>
      <c r="W86" s="232" t="e">
        <f t="shared" si="32"/>
        <v>#DIV/0!</v>
      </c>
      <c r="X86" s="232" t="e">
        <f t="shared" si="33"/>
        <v>#DIV/0!</v>
      </c>
      <c r="Y86" s="232" t="e">
        <f t="shared" si="34"/>
        <v>#DIV/0!</v>
      </c>
      <c r="Z86" s="232" t="e">
        <f t="shared" si="35"/>
        <v>#DIV/0!</v>
      </c>
      <c r="AA86" s="232" t="e">
        <f t="shared" si="36"/>
        <v>#DIV/0!</v>
      </c>
      <c r="AD86" s="232" t="e">
        <f t="shared" si="44"/>
        <v>#DIV/0!</v>
      </c>
      <c r="AE86" s="232" t="e">
        <f t="shared" si="45"/>
        <v>#DIV/0!</v>
      </c>
      <c r="AF86" s="90" t="e">
        <f t="shared" si="46"/>
        <v>#DIV/0!</v>
      </c>
      <c r="AG86" s="232" t="e">
        <f t="shared" si="47"/>
        <v>#DIV/0!</v>
      </c>
      <c r="AH86" s="232" t="e">
        <f t="shared" si="48"/>
        <v>#DIV/0!</v>
      </c>
      <c r="AI86" s="90" t="e">
        <f t="shared" si="49"/>
        <v>#DIV/0!</v>
      </c>
      <c r="AJ86" s="154"/>
      <c r="AK86" s="232" t="e">
        <f t="shared" si="50"/>
        <v>#DIV/0!</v>
      </c>
      <c r="AL86" s="232" t="e">
        <f t="shared" si="51"/>
        <v>#DIV/0!</v>
      </c>
    </row>
    <row r="87" spans="1:38">
      <c r="A87" s="128" t="s">
        <v>532</v>
      </c>
      <c r="B87" s="103"/>
      <c r="C87" s="85" t="e">
        <f>SUMPRODUCT(Datu_ievade!$E$12:$BB$12,Datu_ievade!$E$61:$BB$61)/SUM(Datu_ievade!$E$12:$BB$12)</f>
        <v>#DIV/0!</v>
      </c>
      <c r="D87" s="103"/>
      <c r="E87" s="85" t="e">
        <f>SUMPRODUCT(Datu_ievade!$E$13:$BB$13,Datu_ievade!$E$62:$BB$62)/SUM(Datu_ievade!$E$13:$BB$13)</f>
        <v>#DIV/0!</v>
      </c>
      <c r="F87" s="85" t="e">
        <f t="shared" si="37"/>
        <v>#DIV/0!</v>
      </c>
      <c r="G87" s="127" t="e">
        <f>ROUNDUP((B87+D87)*Datu_ievade!$E$269,0)</f>
        <v>#DIV/0!</v>
      </c>
      <c r="H87" s="141" t="e">
        <f t="shared" si="28"/>
        <v>#DIV/0!</v>
      </c>
      <c r="I87" s="127" t="e">
        <f t="shared" si="38"/>
        <v>#DIV/0!</v>
      </c>
      <c r="K87" s="127" t="e">
        <f t="shared" si="39"/>
        <v>#DIV/0!</v>
      </c>
      <c r="L87" s="127" t="e">
        <f t="shared" si="40"/>
        <v>#DIV/0!</v>
      </c>
      <c r="M87" s="127" t="e">
        <f t="shared" si="41"/>
        <v>#DIV/0!</v>
      </c>
      <c r="N87" s="127" t="e">
        <f t="shared" si="42"/>
        <v>#DIV/0!</v>
      </c>
      <c r="O87" s="141" t="e">
        <f t="shared" si="43"/>
        <v>#DIV/0!</v>
      </c>
      <c r="P87" s="127" t="e">
        <f t="shared" si="29"/>
        <v>#DIV/0!</v>
      </c>
      <c r="Q87" s="127" t="e">
        <f t="shared" si="30"/>
        <v>#DIV/0!</v>
      </c>
      <c r="V87" s="232" t="e">
        <f t="shared" si="31"/>
        <v>#DIV/0!</v>
      </c>
      <c r="W87" s="232" t="e">
        <f t="shared" si="32"/>
        <v>#DIV/0!</v>
      </c>
      <c r="X87" s="232" t="e">
        <f t="shared" si="33"/>
        <v>#DIV/0!</v>
      </c>
      <c r="Y87" s="232" t="e">
        <f t="shared" si="34"/>
        <v>#DIV/0!</v>
      </c>
      <c r="Z87" s="232" t="e">
        <f t="shared" si="35"/>
        <v>#DIV/0!</v>
      </c>
      <c r="AA87" s="232" t="e">
        <f t="shared" si="36"/>
        <v>#DIV/0!</v>
      </c>
      <c r="AD87" s="232" t="e">
        <f t="shared" si="44"/>
        <v>#DIV/0!</v>
      </c>
      <c r="AE87" s="232" t="e">
        <f t="shared" si="45"/>
        <v>#DIV/0!</v>
      </c>
      <c r="AF87" s="90" t="e">
        <f t="shared" si="46"/>
        <v>#DIV/0!</v>
      </c>
      <c r="AG87" s="232" t="e">
        <f t="shared" si="47"/>
        <v>#DIV/0!</v>
      </c>
      <c r="AH87" s="232" t="e">
        <f t="shared" si="48"/>
        <v>#DIV/0!</v>
      </c>
      <c r="AI87" s="90" t="e">
        <f t="shared" si="49"/>
        <v>#DIV/0!</v>
      </c>
      <c r="AJ87" s="154"/>
      <c r="AK87" s="232" t="e">
        <f t="shared" si="50"/>
        <v>#DIV/0!</v>
      </c>
      <c r="AL87" s="232" t="e">
        <f t="shared" si="51"/>
        <v>#DIV/0!</v>
      </c>
    </row>
    <row r="88" spans="1:38">
      <c r="A88" s="128" t="s">
        <v>531</v>
      </c>
      <c r="B88" s="103"/>
      <c r="C88" s="85" t="e">
        <f>SUMPRODUCT(Datu_ievade!$E$12:$BB$12,Datu_ievade!$E$61:$BB$61)/SUM(Datu_ievade!$E$12:$BB$12)</f>
        <v>#DIV/0!</v>
      </c>
      <c r="D88" s="103"/>
      <c r="E88" s="85" t="e">
        <f>SUMPRODUCT(Datu_ievade!$E$13:$BB$13,Datu_ievade!$E$62:$BB$62)/SUM(Datu_ievade!$E$13:$BB$13)</f>
        <v>#DIV/0!</v>
      </c>
      <c r="F88" s="85" t="e">
        <f t="shared" si="37"/>
        <v>#DIV/0!</v>
      </c>
      <c r="G88" s="127" t="e">
        <f>ROUNDUP((B88+D88)*Datu_ievade!$E$269,0)</f>
        <v>#DIV/0!</v>
      </c>
      <c r="H88" s="141" t="e">
        <f t="shared" si="28"/>
        <v>#DIV/0!</v>
      </c>
      <c r="I88" s="127" t="e">
        <f t="shared" si="38"/>
        <v>#DIV/0!</v>
      </c>
      <c r="K88" s="127" t="e">
        <f t="shared" si="39"/>
        <v>#DIV/0!</v>
      </c>
      <c r="L88" s="127" t="e">
        <f t="shared" si="40"/>
        <v>#DIV/0!</v>
      </c>
      <c r="M88" s="127" t="e">
        <f t="shared" si="41"/>
        <v>#DIV/0!</v>
      </c>
      <c r="N88" s="127" t="e">
        <f t="shared" si="42"/>
        <v>#DIV/0!</v>
      </c>
      <c r="O88" s="141" t="e">
        <f t="shared" si="43"/>
        <v>#DIV/0!</v>
      </c>
      <c r="P88" s="127" t="e">
        <f t="shared" si="29"/>
        <v>#DIV/0!</v>
      </c>
      <c r="Q88" s="127" t="e">
        <f t="shared" si="30"/>
        <v>#DIV/0!</v>
      </c>
      <c r="V88" s="232" t="e">
        <f t="shared" si="31"/>
        <v>#DIV/0!</v>
      </c>
      <c r="W88" s="232" t="e">
        <f t="shared" si="32"/>
        <v>#DIV/0!</v>
      </c>
      <c r="X88" s="232" t="e">
        <f t="shared" si="33"/>
        <v>#DIV/0!</v>
      </c>
      <c r="Y88" s="232" t="e">
        <f t="shared" si="34"/>
        <v>#DIV/0!</v>
      </c>
      <c r="Z88" s="232" t="e">
        <f t="shared" si="35"/>
        <v>#DIV/0!</v>
      </c>
      <c r="AA88" s="232" t="e">
        <f t="shared" si="36"/>
        <v>#DIV/0!</v>
      </c>
      <c r="AD88" s="232" t="e">
        <f t="shared" si="44"/>
        <v>#DIV/0!</v>
      </c>
      <c r="AE88" s="232" t="e">
        <f t="shared" si="45"/>
        <v>#DIV/0!</v>
      </c>
      <c r="AF88" s="90" t="e">
        <f t="shared" si="46"/>
        <v>#DIV/0!</v>
      </c>
      <c r="AG88" s="232" t="e">
        <f t="shared" si="47"/>
        <v>#DIV/0!</v>
      </c>
      <c r="AH88" s="232" t="e">
        <f t="shared" si="48"/>
        <v>#DIV/0!</v>
      </c>
      <c r="AI88" s="90" t="e">
        <f t="shared" si="49"/>
        <v>#DIV/0!</v>
      </c>
      <c r="AJ88" s="154"/>
      <c r="AK88" s="232" t="e">
        <f t="shared" si="50"/>
        <v>#DIV/0!</v>
      </c>
      <c r="AL88" s="232" t="e">
        <f t="shared" si="51"/>
        <v>#DIV/0!</v>
      </c>
    </row>
    <row r="89" spans="1:38">
      <c r="A89" s="128" t="s">
        <v>530</v>
      </c>
      <c r="B89" s="103"/>
      <c r="C89" s="85" t="e">
        <f>SUMPRODUCT(Datu_ievade!$E$12:$BB$12,Datu_ievade!$E$61:$BB$61)/SUM(Datu_ievade!$E$12:$BB$12)</f>
        <v>#DIV/0!</v>
      </c>
      <c r="D89" s="103"/>
      <c r="E89" s="85" t="e">
        <f>SUMPRODUCT(Datu_ievade!$E$13:$BB$13,Datu_ievade!$E$62:$BB$62)/SUM(Datu_ievade!$E$13:$BB$13)</f>
        <v>#DIV/0!</v>
      </c>
      <c r="F89" s="85" t="e">
        <f t="shared" si="37"/>
        <v>#DIV/0!</v>
      </c>
      <c r="G89" s="127" t="e">
        <f>ROUNDUP((B89+D89)*Datu_ievade!$E$269,0)</f>
        <v>#DIV/0!</v>
      </c>
      <c r="H89" s="141" t="e">
        <f t="shared" si="28"/>
        <v>#DIV/0!</v>
      </c>
      <c r="I89" s="127" t="e">
        <f t="shared" si="38"/>
        <v>#DIV/0!</v>
      </c>
      <c r="K89" s="127" t="e">
        <f t="shared" si="39"/>
        <v>#DIV/0!</v>
      </c>
      <c r="L89" s="127" t="e">
        <f t="shared" si="40"/>
        <v>#DIV/0!</v>
      </c>
      <c r="M89" s="127" t="e">
        <f t="shared" si="41"/>
        <v>#DIV/0!</v>
      </c>
      <c r="N89" s="127" t="e">
        <f t="shared" si="42"/>
        <v>#DIV/0!</v>
      </c>
      <c r="O89" s="141" t="e">
        <f t="shared" si="43"/>
        <v>#DIV/0!</v>
      </c>
      <c r="P89" s="127" t="e">
        <f t="shared" si="29"/>
        <v>#DIV/0!</v>
      </c>
      <c r="Q89" s="127" t="e">
        <f t="shared" si="30"/>
        <v>#DIV/0!</v>
      </c>
      <c r="V89" s="232" t="e">
        <f t="shared" si="31"/>
        <v>#DIV/0!</v>
      </c>
      <c r="W89" s="232" t="e">
        <f t="shared" si="32"/>
        <v>#DIV/0!</v>
      </c>
      <c r="X89" s="232" t="e">
        <f t="shared" si="33"/>
        <v>#DIV/0!</v>
      </c>
      <c r="Y89" s="232" t="e">
        <f t="shared" si="34"/>
        <v>#DIV/0!</v>
      </c>
      <c r="Z89" s="232" t="e">
        <f t="shared" si="35"/>
        <v>#DIV/0!</v>
      </c>
      <c r="AA89" s="232" t="e">
        <f t="shared" si="36"/>
        <v>#DIV/0!</v>
      </c>
      <c r="AD89" s="232" t="e">
        <f t="shared" si="44"/>
        <v>#DIV/0!</v>
      </c>
      <c r="AE89" s="232" t="e">
        <f t="shared" si="45"/>
        <v>#DIV/0!</v>
      </c>
      <c r="AF89" s="90" t="e">
        <f t="shared" si="46"/>
        <v>#DIV/0!</v>
      </c>
      <c r="AG89" s="232" t="e">
        <f t="shared" si="47"/>
        <v>#DIV/0!</v>
      </c>
      <c r="AH89" s="232" t="e">
        <f t="shared" si="48"/>
        <v>#DIV/0!</v>
      </c>
      <c r="AI89" s="90" t="e">
        <f t="shared" si="49"/>
        <v>#DIV/0!</v>
      </c>
      <c r="AJ89" s="154"/>
      <c r="AK89" s="232" t="e">
        <f t="shared" si="50"/>
        <v>#DIV/0!</v>
      </c>
      <c r="AL89" s="232" t="e">
        <f t="shared" si="51"/>
        <v>#DIV/0!</v>
      </c>
    </row>
    <row r="90" spans="1:38">
      <c r="A90" s="128" t="s">
        <v>529</v>
      </c>
      <c r="B90" s="103"/>
      <c r="C90" s="85" t="e">
        <f>SUMPRODUCT(Datu_ievade!$E$12:$BB$12,Datu_ievade!$E$61:$BB$61)/SUM(Datu_ievade!$E$12:$BB$12)</f>
        <v>#DIV/0!</v>
      </c>
      <c r="D90" s="103"/>
      <c r="E90" s="85" t="e">
        <f>SUMPRODUCT(Datu_ievade!$E$13:$BB$13,Datu_ievade!$E$62:$BB$62)/SUM(Datu_ievade!$E$13:$BB$13)</f>
        <v>#DIV/0!</v>
      </c>
      <c r="F90" s="85" t="e">
        <f t="shared" si="37"/>
        <v>#DIV/0!</v>
      </c>
      <c r="G90" s="127" t="e">
        <f>ROUNDUP((B90+D90)*Datu_ievade!$E$269,0)</f>
        <v>#DIV/0!</v>
      </c>
      <c r="H90" s="141" t="e">
        <f t="shared" si="28"/>
        <v>#DIV/0!</v>
      </c>
      <c r="I90" s="127" t="e">
        <f t="shared" si="38"/>
        <v>#DIV/0!</v>
      </c>
      <c r="K90" s="127" t="e">
        <f t="shared" si="39"/>
        <v>#DIV/0!</v>
      </c>
      <c r="L90" s="127" t="e">
        <f t="shared" si="40"/>
        <v>#DIV/0!</v>
      </c>
      <c r="M90" s="127" t="e">
        <f t="shared" si="41"/>
        <v>#DIV/0!</v>
      </c>
      <c r="N90" s="127" t="e">
        <f t="shared" si="42"/>
        <v>#DIV/0!</v>
      </c>
      <c r="O90" s="141" t="e">
        <f t="shared" si="43"/>
        <v>#DIV/0!</v>
      </c>
      <c r="P90" s="127" t="e">
        <f t="shared" si="29"/>
        <v>#DIV/0!</v>
      </c>
      <c r="Q90" s="127" t="e">
        <f t="shared" si="30"/>
        <v>#DIV/0!</v>
      </c>
      <c r="V90" s="232" t="e">
        <f t="shared" si="31"/>
        <v>#DIV/0!</v>
      </c>
      <c r="W90" s="232" t="e">
        <f t="shared" si="32"/>
        <v>#DIV/0!</v>
      </c>
      <c r="X90" s="232" t="e">
        <f t="shared" si="33"/>
        <v>#DIV/0!</v>
      </c>
      <c r="Y90" s="232" t="e">
        <f t="shared" si="34"/>
        <v>#DIV/0!</v>
      </c>
      <c r="Z90" s="232" t="e">
        <f t="shared" si="35"/>
        <v>#DIV/0!</v>
      </c>
      <c r="AA90" s="232" t="e">
        <f t="shared" si="36"/>
        <v>#DIV/0!</v>
      </c>
      <c r="AD90" s="232" t="e">
        <f t="shared" si="44"/>
        <v>#DIV/0!</v>
      </c>
      <c r="AE90" s="232" t="e">
        <f t="shared" si="45"/>
        <v>#DIV/0!</v>
      </c>
      <c r="AF90" s="90" t="e">
        <f t="shared" si="46"/>
        <v>#DIV/0!</v>
      </c>
      <c r="AG90" s="232" t="e">
        <f t="shared" si="47"/>
        <v>#DIV/0!</v>
      </c>
      <c r="AH90" s="232" t="e">
        <f t="shared" si="48"/>
        <v>#DIV/0!</v>
      </c>
      <c r="AI90" s="90" t="e">
        <f t="shared" si="49"/>
        <v>#DIV/0!</v>
      </c>
      <c r="AJ90" s="154"/>
      <c r="AK90" s="232" t="e">
        <f t="shared" si="50"/>
        <v>#DIV/0!</v>
      </c>
      <c r="AL90" s="232" t="e">
        <f t="shared" si="51"/>
        <v>#DIV/0!</v>
      </c>
    </row>
    <row r="91" spans="1:38">
      <c r="A91" s="128" t="s">
        <v>528</v>
      </c>
      <c r="B91" s="103"/>
      <c r="C91" s="85" t="e">
        <f>SUMPRODUCT(Datu_ievade!$E$12:$BB$12,Datu_ievade!$E$61:$BB$61)/SUM(Datu_ievade!$E$12:$BB$12)</f>
        <v>#DIV/0!</v>
      </c>
      <c r="D91" s="103"/>
      <c r="E91" s="85" t="e">
        <f>SUMPRODUCT(Datu_ievade!$E$13:$BB$13,Datu_ievade!$E$62:$BB$62)/SUM(Datu_ievade!$E$13:$BB$13)</f>
        <v>#DIV/0!</v>
      </c>
      <c r="F91" s="85" t="e">
        <f t="shared" si="37"/>
        <v>#DIV/0!</v>
      </c>
      <c r="G91" s="127" t="e">
        <f>ROUNDUP((B91+D91)*Datu_ievade!$E$269,0)</f>
        <v>#DIV/0!</v>
      </c>
      <c r="H91" s="141" t="e">
        <f t="shared" si="28"/>
        <v>#DIV/0!</v>
      </c>
      <c r="I91" s="127" t="e">
        <f t="shared" si="38"/>
        <v>#DIV/0!</v>
      </c>
      <c r="K91" s="127" t="e">
        <f t="shared" si="39"/>
        <v>#DIV/0!</v>
      </c>
      <c r="L91" s="127" t="e">
        <f t="shared" si="40"/>
        <v>#DIV/0!</v>
      </c>
      <c r="M91" s="127" t="e">
        <f t="shared" si="41"/>
        <v>#DIV/0!</v>
      </c>
      <c r="N91" s="127" t="e">
        <f t="shared" si="42"/>
        <v>#DIV/0!</v>
      </c>
      <c r="O91" s="141" t="e">
        <f t="shared" si="43"/>
        <v>#DIV/0!</v>
      </c>
      <c r="P91" s="127" t="e">
        <f t="shared" si="29"/>
        <v>#DIV/0!</v>
      </c>
      <c r="Q91" s="127" t="e">
        <f t="shared" si="30"/>
        <v>#DIV/0!</v>
      </c>
      <c r="V91" s="232" t="e">
        <f t="shared" si="31"/>
        <v>#DIV/0!</v>
      </c>
      <c r="W91" s="232" t="e">
        <f t="shared" si="32"/>
        <v>#DIV/0!</v>
      </c>
      <c r="X91" s="232" t="e">
        <f t="shared" si="33"/>
        <v>#DIV/0!</v>
      </c>
      <c r="Y91" s="232" t="e">
        <f t="shared" si="34"/>
        <v>#DIV/0!</v>
      </c>
      <c r="Z91" s="232" t="e">
        <f t="shared" si="35"/>
        <v>#DIV/0!</v>
      </c>
      <c r="AA91" s="232" t="e">
        <f t="shared" si="36"/>
        <v>#DIV/0!</v>
      </c>
      <c r="AD91" s="232" t="e">
        <f t="shared" si="44"/>
        <v>#DIV/0!</v>
      </c>
      <c r="AE91" s="232" t="e">
        <f t="shared" si="45"/>
        <v>#DIV/0!</v>
      </c>
      <c r="AF91" s="90" t="e">
        <f t="shared" si="46"/>
        <v>#DIV/0!</v>
      </c>
      <c r="AG91" s="232" t="e">
        <f t="shared" si="47"/>
        <v>#DIV/0!</v>
      </c>
      <c r="AH91" s="232" t="e">
        <f t="shared" si="48"/>
        <v>#DIV/0!</v>
      </c>
      <c r="AI91" s="90" t="e">
        <f t="shared" si="49"/>
        <v>#DIV/0!</v>
      </c>
      <c r="AJ91" s="154"/>
      <c r="AK91" s="232" t="e">
        <f t="shared" si="50"/>
        <v>#DIV/0!</v>
      </c>
      <c r="AL91" s="232" t="e">
        <f t="shared" si="51"/>
        <v>#DIV/0!</v>
      </c>
    </row>
    <row r="92" spans="1:38">
      <c r="A92" s="128" t="s">
        <v>527</v>
      </c>
      <c r="B92" s="103"/>
      <c r="C92" s="85" t="e">
        <f>SUMPRODUCT(Datu_ievade!$E$12:$BB$12,Datu_ievade!$E$61:$BB$61)/SUM(Datu_ievade!$E$12:$BB$12)</f>
        <v>#DIV/0!</v>
      </c>
      <c r="D92" s="103"/>
      <c r="E92" s="85" t="e">
        <f>SUMPRODUCT(Datu_ievade!$E$13:$BB$13,Datu_ievade!$E$62:$BB$62)/SUM(Datu_ievade!$E$13:$BB$13)</f>
        <v>#DIV/0!</v>
      </c>
      <c r="F92" s="85" t="e">
        <f t="shared" si="37"/>
        <v>#DIV/0!</v>
      </c>
      <c r="G92" s="127" t="e">
        <f>ROUNDUP((B92+D92)*Datu_ievade!$E$269,0)</f>
        <v>#DIV/0!</v>
      </c>
      <c r="H92" s="141" t="e">
        <f t="shared" si="28"/>
        <v>#DIV/0!</v>
      </c>
      <c r="I92" s="127" t="e">
        <f t="shared" si="38"/>
        <v>#DIV/0!</v>
      </c>
      <c r="K92" s="127" t="e">
        <f t="shared" si="39"/>
        <v>#DIV/0!</v>
      </c>
      <c r="L92" s="127" t="e">
        <f t="shared" si="40"/>
        <v>#DIV/0!</v>
      </c>
      <c r="M92" s="127" t="e">
        <f t="shared" si="41"/>
        <v>#DIV/0!</v>
      </c>
      <c r="N92" s="127" t="e">
        <f t="shared" si="42"/>
        <v>#DIV/0!</v>
      </c>
      <c r="O92" s="141" t="e">
        <f t="shared" si="43"/>
        <v>#DIV/0!</v>
      </c>
      <c r="P92" s="127" t="e">
        <f t="shared" si="29"/>
        <v>#DIV/0!</v>
      </c>
      <c r="Q92" s="127" t="e">
        <f t="shared" si="30"/>
        <v>#DIV/0!</v>
      </c>
      <c r="V92" s="232" t="e">
        <f t="shared" si="31"/>
        <v>#DIV/0!</v>
      </c>
      <c r="W92" s="232" t="e">
        <f t="shared" si="32"/>
        <v>#DIV/0!</v>
      </c>
      <c r="X92" s="232" t="e">
        <f t="shared" si="33"/>
        <v>#DIV/0!</v>
      </c>
      <c r="Y92" s="232" t="e">
        <f t="shared" si="34"/>
        <v>#DIV/0!</v>
      </c>
      <c r="Z92" s="232" t="e">
        <f t="shared" si="35"/>
        <v>#DIV/0!</v>
      </c>
      <c r="AA92" s="232" t="e">
        <f t="shared" si="36"/>
        <v>#DIV/0!</v>
      </c>
      <c r="AD92" s="232" t="e">
        <f t="shared" si="44"/>
        <v>#DIV/0!</v>
      </c>
      <c r="AE92" s="232" t="e">
        <f t="shared" si="45"/>
        <v>#DIV/0!</v>
      </c>
      <c r="AF92" s="90" t="e">
        <f t="shared" si="46"/>
        <v>#DIV/0!</v>
      </c>
      <c r="AG92" s="232" t="e">
        <f t="shared" si="47"/>
        <v>#DIV/0!</v>
      </c>
      <c r="AH92" s="232" t="e">
        <f t="shared" si="48"/>
        <v>#DIV/0!</v>
      </c>
      <c r="AI92" s="90" t="e">
        <f t="shared" si="49"/>
        <v>#DIV/0!</v>
      </c>
      <c r="AJ92" s="154"/>
      <c r="AK92" s="232" t="e">
        <f t="shared" si="50"/>
        <v>#DIV/0!</v>
      </c>
      <c r="AL92" s="232" t="e">
        <f t="shared" si="51"/>
        <v>#DIV/0!</v>
      </c>
    </row>
    <row r="93" spans="1:38">
      <c r="A93" s="128" t="s">
        <v>526</v>
      </c>
      <c r="B93" s="103"/>
      <c r="C93" s="85" t="e">
        <f>SUMPRODUCT(Datu_ievade!$E$12:$BB$12,Datu_ievade!$E$61:$BB$61)/SUM(Datu_ievade!$E$12:$BB$12)</f>
        <v>#DIV/0!</v>
      </c>
      <c r="D93" s="103"/>
      <c r="E93" s="85" t="e">
        <f>SUMPRODUCT(Datu_ievade!$E$13:$BB$13,Datu_ievade!$E$62:$BB$62)/SUM(Datu_ievade!$E$13:$BB$13)</f>
        <v>#DIV/0!</v>
      </c>
      <c r="F93" s="85" t="e">
        <f t="shared" si="37"/>
        <v>#DIV/0!</v>
      </c>
      <c r="G93" s="127" t="e">
        <f>ROUNDUP((B93+D93)*Datu_ievade!$E$269,0)</f>
        <v>#DIV/0!</v>
      </c>
      <c r="H93" s="141" t="e">
        <f t="shared" si="28"/>
        <v>#DIV/0!</v>
      </c>
      <c r="I93" s="127" t="e">
        <f t="shared" si="38"/>
        <v>#DIV/0!</v>
      </c>
      <c r="K93" s="127" t="e">
        <f t="shared" si="39"/>
        <v>#DIV/0!</v>
      </c>
      <c r="L93" s="127" t="e">
        <f t="shared" si="40"/>
        <v>#DIV/0!</v>
      </c>
      <c r="M93" s="127" t="e">
        <f t="shared" si="41"/>
        <v>#DIV/0!</v>
      </c>
      <c r="N93" s="127" t="e">
        <f t="shared" si="42"/>
        <v>#DIV/0!</v>
      </c>
      <c r="O93" s="141" t="e">
        <f t="shared" si="43"/>
        <v>#DIV/0!</v>
      </c>
      <c r="P93" s="127" t="e">
        <f t="shared" si="29"/>
        <v>#DIV/0!</v>
      </c>
      <c r="Q93" s="127" t="e">
        <f t="shared" si="30"/>
        <v>#DIV/0!</v>
      </c>
      <c r="V93" s="232" t="e">
        <f t="shared" si="31"/>
        <v>#DIV/0!</v>
      </c>
      <c r="W93" s="232" t="e">
        <f t="shared" si="32"/>
        <v>#DIV/0!</v>
      </c>
      <c r="X93" s="232" t="e">
        <f t="shared" si="33"/>
        <v>#DIV/0!</v>
      </c>
      <c r="Y93" s="232" t="e">
        <f t="shared" si="34"/>
        <v>#DIV/0!</v>
      </c>
      <c r="Z93" s="232" t="e">
        <f t="shared" si="35"/>
        <v>#DIV/0!</v>
      </c>
      <c r="AA93" s="232" t="e">
        <f t="shared" si="36"/>
        <v>#DIV/0!</v>
      </c>
      <c r="AD93" s="232" t="e">
        <f t="shared" si="44"/>
        <v>#DIV/0!</v>
      </c>
      <c r="AE93" s="232" t="e">
        <f t="shared" si="45"/>
        <v>#DIV/0!</v>
      </c>
      <c r="AF93" s="90" t="e">
        <f t="shared" si="46"/>
        <v>#DIV/0!</v>
      </c>
      <c r="AG93" s="232" t="e">
        <f t="shared" si="47"/>
        <v>#DIV/0!</v>
      </c>
      <c r="AH93" s="232" t="e">
        <f t="shared" si="48"/>
        <v>#DIV/0!</v>
      </c>
      <c r="AI93" s="90" t="e">
        <f t="shared" si="49"/>
        <v>#DIV/0!</v>
      </c>
      <c r="AJ93" s="154"/>
      <c r="AK93" s="232" t="e">
        <f t="shared" si="50"/>
        <v>#DIV/0!</v>
      </c>
      <c r="AL93" s="232" t="e">
        <f t="shared" si="51"/>
        <v>#DIV/0!</v>
      </c>
    </row>
    <row r="94" spans="1:38">
      <c r="A94" s="128" t="s">
        <v>525</v>
      </c>
      <c r="B94" s="103"/>
      <c r="C94" s="85" t="e">
        <f>SUMPRODUCT(Datu_ievade!$E$12:$BB$12,Datu_ievade!$E$61:$BB$61)/SUM(Datu_ievade!$E$12:$BB$12)</f>
        <v>#DIV/0!</v>
      </c>
      <c r="D94" s="103"/>
      <c r="E94" s="85" t="e">
        <f>SUMPRODUCT(Datu_ievade!$E$13:$BB$13,Datu_ievade!$E$62:$BB$62)/SUM(Datu_ievade!$E$13:$BB$13)</f>
        <v>#DIV/0!</v>
      </c>
      <c r="F94" s="85" t="e">
        <f t="shared" si="37"/>
        <v>#DIV/0!</v>
      </c>
      <c r="G94" s="127" t="e">
        <f>ROUNDUP((B94+D94)*Datu_ievade!$E$269,0)</f>
        <v>#DIV/0!</v>
      </c>
      <c r="H94" s="141" t="e">
        <f t="shared" si="28"/>
        <v>#DIV/0!</v>
      </c>
      <c r="I94" s="127" t="e">
        <f t="shared" si="38"/>
        <v>#DIV/0!</v>
      </c>
      <c r="K94" s="127" t="e">
        <f t="shared" si="39"/>
        <v>#DIV/0!</v>
      </c>
      <c r="L94" s="127" t="e">
        <f t="shared" si="40"/>
        <v>#DIV/0!</v>
      </c>
      <c r="M94" s="127" t="e">
        <f t="shared" si="41"/>
        <v>#DIV/0!</v>
      </c>
      <c r="N94" s="127" t="e">
        <f t="shared" si="42"/>
        <v>#DIV/0!</v>
      </c>
      <c r="O94" s="141" t="e">
        <f t="shared" si="43"/>
        <v>#DIV/0!</v>
      </c>
      <c r="P94" s="127" t="e">
        <f t="shared" si="29"/>
        <v>#DIV/0!</v>
      </c>
      <c r="Q94" s="127" t="e">
        <f t="shared" si="30"/>
        <v>#DIV/0!</v>
      </c>
      <c r="V94" s="232" t="e">
        <f t="shared" si="31"/>
        <v>#DIV/0!</v>
      </c>
      <c r="W94" s="232" t="e">
        <f t="shared" si="32"/>
        <v>#DIV/0!</v>
      </c>
      <c r="X94" s="232" t="e">
        <f t="shared" si="33"/>
        <v>#DIV/0!</v>
      </c>
      <c r="Y94" s="232" t="e">
        <f t="shared" si="34"/>
        <v>#DIV/0!</v>
      </c>
      <c r="Z94" s="232" t="e">
        <f t="shared" si="35"/>
        <v>#DIV/0!</v>
      </c>
      <c r="AA94" s="232" t="e">
        <f t="shared" si="36"/>
        <v>#DIV/0!</v>
      </c>
      <c r="AD94" s="232" t="e">
        <f t="shared" si="44"/>
        <v>#DIV/0!</v>
      </c>
      <c r="AE94" s="232" t="e">
        <f t="shared" si="45"/>
        <v>#DIV/0!</v>
      </c>
      <c r="AF94" s="90" t="e">
        <f t="shared" si="46"/>
        <v>#DIV/0!</v>
      </c>
      <c r="AG94" s="232" t="e">
        <f t="shared" si="47"/>
        <v>#DIV/0!</v>
      </c>
      <c r="AH94" s="232" t="e">
        <f t="shared" si="48"/>
        <v>#DIV/0!</v>
      </c>
      <c r="AI94" s="90" t="e">
        <f t="shared" si="49"/>
        <v>#DIV/0!</v>
      </c>
      <c r="AJ94" s="154"/>
      <c r="AK94" s="232" t="e">
        <f t="shared" si="50"/>
        <v>#DIV/0!</v>
      </c>
      <c r="AL94" s="232" t="e">
        <f t="shared" si="51"/>
        <v>#DIV/0!</v>
      </c>
    </row>
    <row r="95" spans="1:38">
      <c r="A95" s="128" t="s">
        <v>524</v>
      </c>
      <c r="B95" s="103"/>
      <c r="C95" s="85" t="e">
        <f>SUMPRODUCT(Datu_ievade!$E$12:$BB$12,Datu_ievade!$E$61:$BB$61)/SUM(Datu_ievade!$E$12:$BB$12)</f>
        <v>#DIV/0!</v>
      </c>
      <c r="D95" s="103"/>
      <c r="E95" s="85" t="e">
        <f>SUMPRODUCT(Datu_ievade!$E$13:$BB$13,Datu_ievade!$E$62:$BB$62)/SUM(Datu_ievade!$E$13:$BB$13)</f>
        <v>#DIV/0!</v>
      </c>
      <c r="F95" s="85" t="e">
        <f t="shared" si="37"/>
        <v>#DIV/0!</v>
      </c>
      <c r="G95" s="127" t="e">
        <f>ROUNDUP((B95+D95)*Datu_ievade!$E$269,0)</f>
        <v>#DIV/0!</v>
      </c>
      <c r="H95" s="141" t="e">
        <f t="shared" si="28"/>
        <v>#DIV/0!</v>
      </c>
      <c r="I95" s="127" t="e">
        <f t="shared" si="38"/>
        <v>#DIV/0!</v>
      </c>
      <c r="K95" s="127" t="e">
        <f t="shared" si="39"/>
        <v>#DIV/0!</v>
      </c>
      <c r="L95" s="127" t="e">
        <f t="shared" si="40"/>
        <v>#DIV/0!</v>
      </c>
      <c r="M95" s="127" t="e">
        <f t="shared" si="41"/>
        <v>#DIV/0!</v>
      </c>
      <c r="N95" s="127" t="e">
        <f t="shared" si="42"/>
        <v>#DIV/0!</v>
      </c>
      <c r="O95" s="141" t="e">
        <f t="shared" si="43"/>
        <v>#DIV/0!</v>
      </c>
      <c r="P95" s="127" t="e">
        <f t="shared" si="29"/>
        <v>#DIV/0!</v>
      </c>
      <c r="Q95" s="127" t="e">
        <f t="shared" si="30"/>
        <v>#DIV/0!</v>
      </c>
      <c r="V95" s="232" t="e">
        <f t="shared" si="31"/>
        <v>#DIV/0!</v>
      </c>
      <c r="W95" s="232" t="e">
        <f t="shared" si="32"/>
        <v>#DIV/0!</v>
      </c>
      <c r="X95" s="232" t="e">
        <f t="shared" si="33"/>
        <v>#DIV/0!</v>
      </c>
      <c r="Y95" s="232" t="e">
        <f t="shared" si="34"/>
        <v>#DIV/0!</v>
      </c>
      <c r="Z95" s="232" t="e">
        <f t="shared" si="35"/>
        <v>#DIV/0!</v>
      </c>
      <c r="AA95" s="232" t="e">
        <f t="shared" si="36"/>
        <v>#DIV/0!</v>
      </c>
      <c r="AD95" s="232" t="e">
        <f t="shared" si="44"/>
        <v>#DIV/0!</v>
      </c>
      <c r="AE95" s="232" t="e">
        <f t="shared" si="45"/>
        <v>#DIV/0!</v>
      </c>
      <c r="AF95" s="90" t="e">
        <f t="shared" si="46"/>
        <v>#DIV/0!</v>
      </c>
      <c r="AG95" s="232" t="e">
        <f t="shared" si="47"/>
        <v>#DIV/0!</v>
      </c>
      <c r="AH95" s="232" t="e">
        <f t="shared" si="48"/>
        <v>#DIV/0!</v>
      </c>
      <c r="AI95" s="90" t="e">
        <f t="shared" si="49"/>
        <v>#DIV/0!</v>
      </c>
      <c r="AJ95" s="154"/>
      <c r="AK95" s="232" t="e">
        <f t="shared" si="50"/>
        <v>#DIV/0!</v>
      </c>
      <c r="AL95" s="232" t="e">
        <f t="shared" si="51"/>
        <v>#DIV/0!</v>
      </c>
    </row>
    <row r="96" spans="1:38">
      <c r="A96" s="128" t="s">
        <v>523</v>
      </c>
      <c r="B96" s="103"/>
      <c r="C96" s="85" t="e">
        <f>SUMPRODUCT(Datu_ievade!$E$12:$BB$12,Datu_ievade!$E$61:$BB$61)/SUM(Datu_ievade!$E$12:$BB$12)</f>
        <v>#DIV/0!</v>
      </c>
      <c r="D96" s="103"/>
      <c r="E96" s="85" t="e">
        <f>SUMPRODUCT(Datu_ievade!$E$13:$BB$13,Datu_ievade!$E$62:$BB$62)/SUM(Datu_ievade!$E$13:$BB$13)</f>
        <v>#DIV/0!</v>
      </c>
      <c r="F96" s="85" t="e">
        <f t="shared" si="37"/>
        <v>#DIV/0!</v>
      </c>
      <c r="G96" s="127" t="e">
        <f>ROUNDUP((B96+D96)*Datu_ievade!$E$269,0)</f>
        <v>#DIV/0!</v>
      </c>
      <c r="H96" s="141" t="e">
        <f t="shared" si="28"/>
        <v>#DIV/0!</v>
      </c>
      <c r="I96" s="127" t="e">
        <f t="shared" si="38"/>
        <v>#DIV/0!</v>
      </c>
      <c r="K96" s="127" t="e">
        <f t="shared" si="39"/>
        <v>#DIV/0!</v>
      </c>
      <c r="L96" s="127" t="e">
        <f t="shared" si="40"/>
        <v>#DIV/0!</v>
      </c>
      <c r="M96" s="127" t="e">
        <f t="shared" si="41"/>
        <v>#DIV/0!</v>
      </c>
      <c r="N96" s="127" t="e">
        <f t="shared" si="42"/>
        <v>#DIV/0!</v>
      </c>
      <c r="O96" s="141" t="e">
        <f t="shared" si="43"/>
        <v>#DIV/0!</v>
      </c>
      <c r="P96" s="127" t="e">
        <f t="shared" si="29"/>
        <v>#DIV/0!</v>
      </c>
      <c r="Q96" s="127" t="e">
        <f t="shared" si="30"/>
        <v>#DIV/0!</v>
      </c>
      <c r="V96" s="232" t="e">
        <f t="shared" si="31"/>
        <v>#DIV/0!</v>
      </c>
      <c r="W96" s="232" t="e">
        <f t="shared" si="32"/>
        <v>#DIV/0!</v>
      </c>
      <c r="X96" s="232" t="e">
        <f t="shared" si="33"/>
        <v>#DIV/0!</v>
      </c>
      <c r="Y96" s="232" t="e">
        <f t="shared" si="34"/>
        <v>#DIV/0!</v>
      </c>
      <c r="Z96" s="232" t="e">
        <f t="shared" si="35"/>
        <v>#DIV/0!</v>
      </c>
      <c r="AA96" s="232" t="e">
        <f t="shared" si="36"/>
        <v>#DIV/0!</v>
      </c>
      <c r="AD96" s="232" t="e">
        <f t="shared" si="44"/>
        <v>#DIV/0!</v>
      </c>
      <c r="AE96" s="232" t="e">
        <f t="shared" si="45"/>
        <v>#DIV/0!</v>
      </c>
      <c r="AF96" s="90" t="e">
        <f t="shared" si="46"/>
        <v>#DIV/0!</v>
      </c>
      <c r="AG96" s="232" t="e">
        <f t="shared" si="47"/>
        <v>#DIV/0!</v>
      </c>
      <c r="AH96" s="232" t="e">
        <f t="shared" si="48"/>
        <v>#DIV/0!</v>
      </c>
      <c r="AI96" s="90" t="e">
        <f t="shared" si="49"/>
        <v>#DIV/0!</v>
      </c>
      <c r="AJ96" s="154"/>
      <c r="AK96" s="232" t="e">
        <f t="shared" si="50"/>
        <v>#DIV/0!</v>
      </c>
      <c r="AL96" s="232" t="e">
        <f t="shared" si="51"/>
        <v>#DIV/0!</v>
      </c>
    </row>
    <row r="97" spans="1:38">
      <c r="A97" s="128" t="s">
        <v>522</v>
      </c>
      <c r="B97" s="103"/>
      <c r="C97" s="85" t="e">
        <f>SUMPRODUCT(Datu_ievade!$E$12:$BB$12,Datu_ievade!$E$61:$BB$61)/SUM(Datu_ievade!$E$12:$BB$12)</f>
        <v>#DIV/0!</v>
      </c>
      <c r="D97" s="103"/>
      <c r="E97" s="85" t="e">
        <f>SUMPRODUCT(Datu_ievade!$E$13:$BB$13,Datu_ievade!$E$62:$BB$62)/SUM(Datu_ievade!$E$13:$BB$13)</f>
        <v>#DIV/0!</v>
      </c>
      <c r="F97" s="85" t="e">
        <f t="shared" si="37"/>
        <v>#DIV/0!</v>
      </c>
      <c r="G97" s="127" t="e">
        <f>ROUNDUP((B97+D97)*Datu_ievade!$E$269,0)</f>
        <v>#DIV/0!</v>
      </c>
      <c r="H97" s="141" t="e">
        <f t="shared" si="28"/>
        <v>#DIV/0!</v>
      </c>
      <c r="I97" s="127" t="e">
        <f t="shared" si="38"/>
        <v>#DIV/0!</v>
      </c>
      <c r="K97" s="127" t="e">
        <f t="shared" si="39"/>
        <v>#DIV/0!</v>
      </c>
      <c r="L97" s="127" t="e">
        <f t="shared" si="40"/>
        <v>#DIV/0!</v>
      </c>
      <c r="M97" s="127" t="e">
        <f t="shared" si="41"/>
        <v>#DIV/0!</v>
      </c>
      <c r="N97" s="127" t="e">
        <f t="shared" si="42"/>
        <v>#DIV/0!</v>
      </c>
      <c r="O97" s="141" t="e">
        <f t="shared" si="43"/>
        <v>#DIV/0!</v>
      </c>
      <c r="P97" s="127" t="e">
        <f t="shared" si="29"/>
        <v>#DIV/0!</v>
      </c>
      <c r="Q97" s="127" t="e">
        <f t="shared" si="30"/>
        <v>#DIV/0!</v>
      </c>
      <c r="V97" s="232" t="e">
        <f t="shared" si="31"/>
        <v>#DIV/0!</v>
      </c>
      <c r="W97" s="232" t="e">
        <f t="shared" si="32"/>
        <v>#DIV/0!</v>
      </c>
      <c r="X97" s="232" t="e">
        <f t="shared" si="33"/>
        <v>#DIV/0!</v>
      </c>
      <c r="Y97" s="232" t="e">
        <f t="shared" si="34"/>
        <v>#DIV/0!</v>
      </c>
      <c r="Z97" s="232" t="e">
        <f t="shared" si="35"/>
        <v>#DIV/0!</v>
      </c>
      <c r="AA97" s="232" t="e">
        <f t="shared" si="36"/>
        <v>#DIV/0!</v>
      </c>
      <c r="AD97" s="232" t="e">
        <f t="shared" si="44"/>
        <v>#DIV/0!</v>
      </c>
      <c r="AE97" s="232" t="e">
        <f t="shared" si="45"/>
        <v>#DIV/0!</v>
      </c>
      <c r="AF97" s="90" t="e">
        <f t="shared" si="46"/>
        <v>#DIV/0!</v>
      </c>
      <c r="AG97" s="232" t="e">
        <f t="shared" si="47"/>
        <v>#DIV/0!</v>
      </c>
      <c r="AH97" s="232" t="e">
        <f t="shared" si="48"/>
        <v>#DIV/0!</v>
      </c>
      <c r="AI97" s="90" t="e">
        <f t="shared" si="49"/>
        <v>#DIV/0!</v>
      </c>
      <c r="AJ97" s="154"/>
      <c r="AK97" s="232" t="e">
        <f t="shared" si="50"/>
        <v>#DIV/0!</v>
      </c>
      <c r="AL97" s="232" t="e">
        <f t="shared" si="51"/>
        <v>#DIV/0!</v>
      </c>
    </row>
    <row r="98" spans="1:38">
      <c r="A98" s="128" t="s">
        <v>521</v>
      </c>
      <c r="B98" s="103"/>
      <c r="C98" s="85" t="e">
        <f>SUMPRODUCT(Datu_ievade!$E$12:$BB$12,Datu_ievade!$E$61:$BB$61)/SUM(Datu_ievade!$E$12:$BB$12)</f>
        <v>#DIV/0!</v>
      </c>
      <c r="D98" s="103"/>
      <c r="E98" s="85" t="e">
        <f>SUMPRODUCT(Datu_ievade!$E$13:$BB$13,Datu_ievade!$E$62:$BB$62)/SUM(Datu_ievade!$E$13:$BB$13)</f>
        <v>#DIV/0!</v>
      </c>
      <c r="F98" s="85" t="e">
        <f t="shared" si="37"/>
        <v>#DIV/0!</v>
      </c>
      <c r="G98" s="127" t="e">
        <f>ROUNDUP((B98+D98)*Datu_ievade!$E$269,0)</f>
        <v>#DIV/0!</v>
      </c>
      <c r="H98" s="141" t="e">
        <f t="shared" si="28"/>
        <v>#DIV/0!</v>
      </c>
      <c r="I98" s="127" t="e">
        <f t="shared" si="38"/>
        <v>#DIV/0!</v>
      </c>
      <c r="K98" s="127" t="e">
        <f t="shared" si="39"/>
        <v>#DIV/0!</v>
      </c>
      <c r="L98" s="127" t="e">
        <f t="shared" si="40"/>
        <v>#DIV/0!</v>
      </c>
      <c r="M98" s="127" t="e">
        <f t="shared" si="41"/>
        <v>#DIV/0!</v>
      </c>
      <c r="N98" s="127" t="e">
        <f t="shared" si="42"/>
        <v>#DIV/0!</v>
      </c>
      <c r="O98" s="141" t="e">
        <f t="shared" si="43"/>
        <v>#DIV/0!</v>
      </c>
      <c r="P98" s="127" t="e">
        <f t="shared" si="29"/>
        <v>#DIV/0!</v>
      </c>
      <c r="Q98" s="127" t="e">
        <f t="shared" si="30"/>
        <v>#DIV/0!</v>
      </c>
      <c r="V98" s="232" t="e">
        <f t="shared" si="31"/>
        <v>#DIV/0!</v>
      </c>
      <c r="W98" s="232" t="e">
        <f t="shared" si="32"/>
        <v>#DIV/0!</v>
      </c>
      <c r="X98" s="232" t="e">
        <f t="shared" si="33"/>
        <v>#DIV/0!</v>
      </c>
      <c r="Y98" s="232" t="e">
        <f t="shared" si="34"/>
        <v>#DIV/0!</v>
      </c>
      <c r="Z98" s="232" t="e">
        <f t="shared" si="35"/>
        <v>#DIV/0!</v>
      </c>
      <c r="AA98" s="232" t="e">
        <f t="shared" si="36"/>
        <v>#DIV/0!</v>
      </c>
      <c r="AD98" s="232" t="e">
        <f t="shared" si="44"/>
        <v>#DIV/0!</v>
      </c>
      <c r="AE98" s="232" t="e">
        <f t="shared" si="45"/>
        <v>#DIV/0!</v>
      </c>
      <c r="AF98" s="90" t="e">
        <f t="shared" si="46"/>
        <v>#DIV/0!</v>
      </c>
      <c r="AG98" s="232" t="e">
        <f t="shared" si="47"/>
        <v>#DIV/0!</v>
      </c>
      <c r="AH98" s="232" t="e">
        <f t="shared" si="48"/>
        <v>#DIV/0!</v>
      </c>
      <c r="AI98" s="90" t="e">
        <f t="shared" si="49"/>
        <v>#DIV/0!</v>
      </c>
      <c r="AJ98" s="154"/>
      <c r="AK98" s="232" t="e">
        <f t="shared" si="50"/>
        <v>#DIV/0!</v>
      </c>
      <c r="AL98" s="232" t="e">
        <f t="shared" si="51"/>
        <v>#DIV/0!</v>
      </c>
    </row>
    <row r="99" spans="1:38">
      <c r="A99" s="128" t="s">
        <v>520</v>
      </c>
      <c r="B99" s="103"/>
      <c r="C99" s="85" t="e">
        <f>SUMPRODUCT(Datu_ievade!$E$12:$BB$12,Datu_ievade!$E$61:$BB$61)/SUM(Datu_ievade!$E$12:$BB$12)</f>
        <v>#DIV/0!</v>
      </c>
      <c r="D99" s="103"/>
      <c r="E99" s="85" t="e">
        <f>SUMPRODUCT(Datu_ievade!$E$13:$BB$13,Datu_ievade!$E$62:$BB$62)/SUM(Datu_ievade!$E$13:$BB$13)</f>
        <v>#DIV/0!</v>
      </c>
      <c r="F99" s="85" t="e">
        <f t="shared" si="37"/>
        <v>#DIV/0!</v>
      </c>
      <c r="G99" s="127" t="e">
        <f>ROUNDUP((B99+D99)*Datu_ievade!$E$269,0)</f>
        <v>#DIV/0!</v>
      </c>
      <c r="H99" s="141" t="e">
        <f t="shared" si="28"/>
        <v>#DIV/0!</v>
      </c>
      <c r="I99" s="127" t="e">
        <f t="shared" si="38"/>
        <v>#DIV/0!</v>
      </c>
      <c r="K99" s="127" t="e">
        <f t="shared" si="39"/>
        <v>#DIV/0!</v>
      </c>
      <c r="L99" s="127" t="e">
        <f t="shared" si="40"/>
        <v>#DIV/0!</v>
      </c>
      <c r="M99" s="127" t="e">
        <f t="shared" si="41"/>
        <v>#DIV/0!</v>
      </c>
      <c r="N99" s="127" t="e">
        <f t="shared" si="42"/>
        <v>#DIV/0!</v>
      </c>
      <c r="O99" s="141" t="e">
        <f t="shared" si="43"/>
        <v>#DIV/0!</v>
      </c>
      <c r="P99" s="127" t="e">
        <f t="shared" si="29"/>
        <v>#DIV/0!</v>
      </c>
      <c r="Q99" s="127" t="e">
        <f t="shared" si="30"/>
        <v>#DIV/0!</v>
      </c>
      <c r="V99" s="232" t="e">
        <f t="shared" si="31"/>
        <v>#DIV/0!</v>
      </c>
      <c r="W99" s="232" t="e">
        <f t="shared" si="32"/>
        <v>#DIV/0!</v>
      </c>
      <c r="X99" s="232" t="e">
        <f t="shared" si="33"/>
        <v>#DIV/0!</v>
      </c>
      <c r="Y99" s="232" t="e">
        <f t="shared" si="34"/>
        <v>#DIV/0!</v>
      </c>
      <c r="Z99" s="232" t="e">
        <f t="shared" si="35"/>
        <v>#DIV/0!</v>
      </c>
      <c r="AA99" s="232" t="e">
        <f t="shared" si="36"/>
        <v>#DIV/0!</v>
      </c>
      <c r="AD99" s="232" t="e">
        <f t="shared" si="44"/>
        <v>#DIV/0!</v>
      </c>
      <c r="AE99" s="232" t="e">
        <f t="shared" si="45"/>
        <v>#DIV/0!</v>
      </c>
      <c r="AF99" s="90" t="e">
        <f t="shared" si="46"/>
        <v>#DIV/0!</v>
      </c>
      <c r="AG99" s="232" t="e">
        <f t="shared" si="47"/>
        <v>#DIV/0!</v>
      </c>
      <c r="AH99" s="232" t="e">
        <f t="shared" si="48"/>
        <v>#DIV/0!</v>
      </c>
      <c r="AI99" s="90" t="e">
        <f t="shared" si="49"/>
        <v>#DIV/0!</v>
      </c>
      <c r="AJ99" s="154"/>
      <c r="AK99" s="232" t="e">
        <f t="shared" si="50"/>
        <v>#DIV/0!</v>
      </c>
      <c r="AL99" s="232" t="e">
        <f t="shared" si="51"/>
        <v>#DIV/0!</v>
      </c>
    </row>
    <row r="100" spans="1:38">
      <c r="A100" s="128" t="s">
        <v>519</v>
      </c>
      <c r="B100" s="103"/>
      <c r="C100" s="85" t="e">
        <f>SUMPRODUCT(Datu_ievade!$E$12:$BB$12,Datu_ievade!$E$61:$BB$61)/SUM(Datu_ievade!$E$12:$BB$12)</f>
        <v>#DIV/0!</v>
      </c>
      <c r="D100" s="103"/>
      <c r="E100" s="85" t="e">
        <f>SUMPRODUCT(Datu_ievade!$E$13:$BB$13,Datu_ievade!$E$62:$BB$62)/SUM(Datu_ievade!$E$13:$BB$13)</f>
        <v>#DIV/0!</v>
      </c>
      <c r="F100" s="85" t="e">
        <f t="shared" si="37"/>
        <v>#DIV/0!</v>
      </c>
      <c r="G100" s="127" t="e">
        <f>ROUNDUP((B100+D100)*Datu_ievade!$E$269,0)</f>
        <v>#DIV/0!</v>
      </c>
      <c r="H100" s="141" t="e">
        <f t="shared" si="28"/>
        <v>#DIV/0!</v>
      </c>
      <c r="I100" s="127" t="e">
        <f t="shared" si="38"/>
        <v>#DIV/0!</v>
      </c>
      <c r="K100" s="127" t="e">
        <f t="shared" si="39"/>
        <v>#DIV/0!</v>
      </c>
      <c r="L100" s="127" t="e">
        <f t="shared" si="40"/>
        <v>#DIV/0!</v>
      </c>
      <c r="M100" s="127" t="e">
        <f t="shared" si="41"/>
        <v>#DIV/0!</v>
      </c>
      <c r="N100" s="127" t="e">
        <f t="shared" si="42"/>
        <v>#DIV/0!</v>
      </c>
      <c r="O100" s="141" t="e">
        <f t="shared" si="43"/>
        <v>#DIV/0!</v>
      </c>
      <c r="P100" s="127" t="e">
        <f t="shared" si="29"/>
        <v>#DIV/0!</v>
      </c>
      <c r="Q100" s="127" t="e">
        <f t="shared" si="30"/>
        <v>#DIV/0!</v>
      </c>
      <c r="V100" s="232" t="e">
        <f t="shared" si="31"/>
        <v>#DIV/0!</v>
      </c>
      <c r="W100" s="232" t="e">
        <f t="shared" si="32"/>
        <v>#DIV/0!</v>
      </c>
      <c r="X100" s="232" t="e">
        <f t="shared" si="33"/>
        <v>#DIV/0!</v>
      </c>
      <c r="Y100" s="232" t="e">
        <f t="shared" si="34"/>
        <v>#DIV/0!</v>
      </c>
      <c r="Z100" s="232" t="e">
        <f t="shared" si="35"/>
        <v>#DIV/0!</v>
      </c>
      <c r="AA100" s="232" t="e">
        <f t="shared" si="36"/>
        <v>#DIV/0!</v>
      </c>
      <c r="AD100" s="232" t="e">
        <f t="shared" si="44"/>
        <v>#DIV/0!</v>
      </c>
      <c r="AE100" s="232" t="e">
        <f t="shared" si="45"/>
        <v>#DIV/0!</v>
      </c>
      <c r="AF100" s="90" t="e">
        <f t="shared" si="46"/>
        <v>#DIV/0!</v>
      </c>
      <c r="AG100" s="232" t="e">
        <f t="shared" si="47"/>
        <v>#DIV/0!</v>
      </c>
      <c r="AH100" s="232" t="e">
        <f t="shared" si="48"/>
        <v>#DIV/0!</v>
      </c>
      <c r="AI100" s="90" t="e">
        <f t="shared" si="49"/>
        <v>#DIV/0!</v>
      </c>
      <c r="AJ100" s="154"/>
      <c r="AK100" s="232" t="e">
        <f t="shared" si="50"/>
        <v>#DIV/0!</v>
      </c>
      <c r="AL100" s="232" t="e">
        <f t="shared" si="51"/>
        <v>#DIV/0!</v>
      </c>
    </row>
    <row r="101" spans="1:38">
      <c r="A101" s="128" t="s">
        <v>518</v>
      </c>
      <c r="B101" s="103"/>
      <c r="C101" s="85" t="e">
        <f>SUMPRODUCT(Datu_ievade!$E$12:$BB$12,Datu_ievade!$E$61:$BB$61)/SUM(Datu_ievade!$E$12:$BB$12)</f>
        <v>#DIV/0!</v>
      </c>
      <c r="D101" s="103"/>
      <c r="E101" s="85" t="e">
        <f>SUMPRODUCT(Datu_ievade!$E$13:$BB$13,Datu_ievade!$E$62:$BB$62)/SUM(Datu_ievade!$E$13:$BB$13)</f>
        <v>#DIV/0!</v>
      </c>
      <c r="F101" s="85" t="e">
        <f t="shared" si="37"/>
        <v>#DIV/0!</v>
      </c>
      <c r="G101" s="127" t="e">
        <f>ROUNDUP((B101+D101)*Datu_ievade!$E$269,0)</f>
        <v>#DIV/0!</v>
      </c>
      <c r="H101" s="141" t="e">
        <f t="shared" si="28"/>
        <v>#DIV/0!</v>
      </c>
      <c r="I101" s="127" t="e">
        <f t="shared" si="38"/>
        <v>#DIV/0!</v>
      </c>
      <c r="K101" s="127" t="e">
        <f t="shared" si="39"/>
        <v>#DIV/0!</v>
      </c>
      <c r="L101" s="127" t="e">
        <f t="shared" si="40"/>
        <v>#DIV/0!</v>
      </c>
      <c r="M101" s="127" t="e">
        <f t="shared" si="41"/>
        <v>#DIV/0!</v>
      </c>
      <c r="N101" s="127" t="e">
        <f t="shared" si="42"/>
        <v>#DIV/0!</v>
      </c>
      <c r="O101" s="141" t="e">
        <f t="shared" si="43"/>
        <v>#DIV/0!</v>
      </c>
      <c r="P101" s="127" t="e">
        <f t="shared" si="29"/>
        <v>#DIV/0!</v>
      </c>
      <c r="Q101" s="127" t="e">
        <f t="shared" si="30"/>
        <v>#DIV/0!</v>
      </c>
      <c r="V101" s="232" t="e">
        <f t="shared" si="31"/>
        <v>#DIV/0!</v>
      </c>
      <c r="W101" s="232" t="e">
        <f t="shared" si="32"/>
        <v>#DIV/0!</v>
      </c>
      <c r="X101" s="232" t="e">
        <f t="shared" si="33"/>
        <v>#DIV/0!</v>
      </c>
      <c r="Y101" s="232" t="e">
        <f t="shared" si="34"/>
        <v>#DIV/0!</v>
      </c>
      <c r="Z101" s="232" t="e">
        <f t="shared" si="35"/>
        <v>#DIV/0!</v>
      </c>
      <c r="AA101" s="232" t="e">
        <f t="shared" si="36"/>
        <v>#DIV/0!</v>
      </c>
      <c r="AD101" s="232" t="e">
        <f t="shared" si="44"/>
        <v>#DIV/0!</v>
      </c>
      <c r="AE101" s="232" t="e">
        <f t="shared" si="45"/>
        <v>#DIV/0!</v>
      </c>
      <c r="AF101" s="90" t="e">
        <f t="shared" si="46"/>
        <v>#DIV/0!</v>
      </c>
      <c r="AG101" s="232" t="e">
        <f t="shared" si="47"/>
        <v>#DIV/0!</v>
      </c>
      <c r="AH101" s="232" t="e">
        <f t="shared" si="48"/>
        <v>#DIV/0!</v>
      </c>
      <c r="AI101" s="90" t="e">
        <f t="shared" si="49"/>
        <v>#DIV/0!</v>
      </c>
      <c r="AJ101" s="154"/>
      <c r="AK101" s="232" t="e">
        <f t="shared" si="50"/>
        <v>#DIV/0!</v>
      </c>
      <c r="AL101" s="232" t="e">
        <f t="shared" si="51"/>
        <v>#DIV/0!</v>
      </c>
    </row>
    <row r="102" spans="1:38">
      <c r="A102" s="128" t="s">
        <v>517</v>
      </c>
      <c r="B102" s="103"/>
      <c r="C102" s="85" t="e">
        <f>SUMPRODUCT(Datu_ievade!$E$12:$BB$12,Datu_ievade!$E$61:$BB$61)/SUM(Datu_ievade!$E$12:$BB$12)</f>
        <v>#DIV/0!</v>
      </c>
      <c r="D102" s="103"/>
      <c r="E102" s="85" t="e">
        <f>SUMPRODUCT(Datu_ievade!$E$13:$BB$13,Datu_ievade!$E$62:$BB$62)/SUM(Datu_ievade!$E$13:$BB$13)</f>
        <v>#DIV/0!</v>
      </c>
      <c r="F102" s="85" t="e">
        <f t="shared" si="37"/>
        <v>#DIV/0!</v>
      </c>
      <c r="G102" s="127" t="e">
        <f>ROUNDUP((B102+D102)*Datu_ievade!$E$269,0)</f>
        <v>#DIV/0!</v>
      </c>
      <c r="H102" s="141" t="e">
        <f t="shared" si="28"/>
        <v>#DIV/0!</v>
      </c>
      <c r="I102" s="127" t="e">
        <f t="shared" si="38"/>
        <v>#DIV/0!</v>
      </c>
      <c r="K102" s="127" t="e">
        <f t="shared" si="39"/>
        <v>#DIV/0!</v>
      </c>
      <c r="L102" s="127" t="e">
        <f t="shared" si="40"/>
        <v>#DIV/0!</v>
      </c>
      <c r="M102" s="127" t="e">
        <f t="shared" si="41"/>
        <v>#DIV/0!</v>
      </c>
      <c r="N102" s="127" t="e">
        <f t="shared" si="42"/>
        <v>#DIV/0!</v>
      </c>
      <c r="O102" s="141" t="e">
        <f t="shared" si="43"/>
        <v>#DIV/0!</v>
      </c>
      <c r="P102" s="127" t="e">
        <f t="shared" si="29"/>
        <v>#DIV/0!</v>
      </c>
      <c r="Q102" s="127" t="e">
        <f t="shared" si="30"/>
        <v>#DIV/0!</v>
      </c>
      <c r="V102" s="232" t="e">
        <f t="shared" si="31"/>
        <v>#DIV/0!</v>
      </c>
      <c r="W102" s="232" t="e">
        <f t="shared" si="32"/>
        <v>#DIV/0!</v>
      </c>
      <c r="X102" s="232" t="e">
        <f t="shared" si="33"/>
        <v>#DIV/0!</v>
      </c>
      <c r="Y102" s="232" t="e">
        <f t="shared" si="34"/>
        <v>#DIV/0!</v>
      </c>
      <c r="Z102" s="232" t="e">
        <f t="shared" si="35"/>
        <v>#DIV/0!</v>
      </c>
      <c r="AA102" s="232" t="e">
        <f t="shared" si="36"/>
        <v>#DIV/0!</v>
      </c>
      <c r="AD102" s="232" t="e">
        <f t="shared" si="44"/>
        <v>#DIV/0!</v>
      </c>
      <c r="AE102" s="232" t="e">
        <f t="shared" si="45"/>
        <v>#DIV/0!</v>
      </c>
      <c r="AF102" s="90" t="e">
        <f t="shared" si="46"/>
        <v>#DIV/0!</v>
      </c>
      <c r="AG102" s="232" t="e">
        <f t="shared" si="47"/>
        <v>#DIV/0!</v>
      </c>
      <c r="AH102" s="232" t="e">
        <f t="shared" si="48"/>
        <v>#DIV/0!</v>
      </c>
      <c r="AI102" s="90" t="e">
        <f t="shared" si="49"/>
        <v>#DIV/0!</v>
      </c>
      <c r="AJ102" s="154"/>
      <c r="AK102" s="232" t="e">
        <f t="shared" si="50"/>
        <v>#DIV/0!</v>
      </c>
      <c r="AL102" s="232" t="e">
        <f t="shared" si="51"/>
        <v>#DIV/0!</v>
      </c>
    </row>
    <row r="103" spans="1:38">
      <c r="A103" s="128" t="s">
        <v>516</v>
      </c>
      <c r="B103" s="103"/>
      <c r="C103" s="85" t="e">
        <f>SUMPRODUCT(Datu_ievade!$E$12:$BB$12,Datu_ievade!$E$61:$BB$61)/SUM(Datu_ievade!$E$12:$BB$12)</f>
        <v>#DIV/0!</v>
      </c>
      <c r="D103" s="103"/>
      <c r="E103" s="85" t="e">
        <f>SUMPRODUCT(Datu_ievade!$E$13:$BB$13,Datu_ievade!$E$62:$BB$62)/SUM(Datu_ievade!$E$13:$BB$13)</f>
        <v>#DIV/0!</v>
      </c>
      <c r="F103" s="85" t="e">
        <f t="shared" si="37"/>
        <v>#DIV/0!</v>
      </c>
      <c r="G103" s="127" t="e">
        <f>ROUNDUP((B103+D103)*Datu_ievade!$E$269,0)</f>
        <v>#DIV/0!</v>
      </c>
      <c r="H103" s="141" t="e">
        <f t="shared" si="28"/>
        <v>#DIV/0!</v>
      </c>
      <c r="I103" s="127" t="e">
        <f t="shared" si="38"/>
        <v>#DIV/0!</v>
      </c>
      <c r="K103" s="127" t="e">
        <f t="shared" si="39"/>
        <v>#DIV/0!</v>
      </c>
      <c r="L103" s="127" t="e">
        <f t="shared" si="40"/>
        <v>#DIV/0!</v>
      </c>
      <c r="M103" s="127" t="e">
        <f t="shared" si="41"/>
        <v>#DIV/0!</v>
      </c>
      <c r="N103" s="127" t="e">
        <f t="shared" si="42"/>
        <v>#DIV/0!</v>
      </c>
      <c r="O103" s="141" t="e">
        <f t="shared" si="43"/>
        <v>#DIV/0!</v>
      </c>
      <c r="P103" s="127" t="e">
        <f t="shared" si="29"/>
        <v>#DIV/0!</v>
      </c>
      <c r="Q103" s="127" t="e">
        <f t="shared" si="30"/>
        <v>#DIV/0!</v>
      </c>
      <c r="V103" s="232" t="e">
        <f t="shared" si="31"/>
        <v>#DIV/0!</v>
      </c>
      <c r="W103" s="232" t="e">
        <f t="shared" si="32"/>
        <v>#DIV/0!</v>
      </c>
      <c r="X103" s="232" t="e">
        <f t="shared" si="33"/>
        <v>#DIV/0!</v>
      </c>
      <c r="Y103" s="232" t="e">
        <f t="shared" si="34"/>
        <v>#DIV/0!</v>
      </c>
      <c r="Z103" s="232" t="e">
        <f t="shared" si="35"/>
        <v>#DIV/0!</v>
      </c>
      <c r="AA103" s="232" t="e">
        <f t="shared" si="36"/>
        <v>#DIV/0!</v>
      </c>
      <c r="AD103" s="232" t="e">
        <f t="shared" si="44"/>
        <v>#DIV/0!</v>
      </c>
      <c r="AE103" s="232" t="e">
        <f t="shared" si="45"/>
        <v>#DIV/0!</v>
      </c>
      <c r="AF103" s="90" t="e">
        <f t="shared" si="46"/>
        <v>#DIV/0!</v>
      </c>
      <c r="AG103" s="232" t="e">
        <f t="shared" si="47"/>
        <v>#DIV/0!</v>
      </c>
      <c r="AH103" s="232" t="e">
        <f t="shared" si="48"/>
        <v>#DIV/0!</v>
      </c>
      <c r="AI103" s="90" t="e">
        <f t="shared" si="49"/>
        <v>#DIV/0!</v>
      </c>
      <c r="AJ103" s="154"/>
      <c r="AK103" s="232" t="e">
        <f t="shared" si="50"/>
        <v>#DIV/0!</v>
      </c>
      <c r="AL103" s="232" t="e">
        <f t="shared" si="51"/>
        <v>#DIV/0!</v>
      </c>
    </row>
    <row r="104" spans="1:38">
      <c r="A104" s="128" t="s">
        <v>515</v>
      </c>
      <c r="B104" s="103"/>
      <c r="C104" s="85" t="e">
        <f>SUMPRODUCT(Datu_ievade!$E$12:$BB$12,Datu_ievade!$E$61:$BB$61)/SUM(Datu_ievade!$E$12:$BB$12)</f>
        <v>#DIV/0!</v>
      </c>
      <c r="D104" s="103"/>
      <c r="E104" s="85" t="e">
        <f>SUMPRODUCT(Datu_ievade!$E$13:$BB$13,Datu_ievade!$E$62:$BB$62)/SUM(Datu_ievade!$E$13:$BB$13)</f>
        <v>#DIV/0!</v>
      </c>
      <c r="F104" s="85" t="e">
        <f t="shared" si="37"/>
        <v>#DIV/0!</v>
      </c>
      <c r="G104" s="127" t="e">
        <f>ROUNDUP((B104+D104)*Datu_ievade!$E$269,0)</f>
        <v>#DIV/0!</v>
      </c>
      <c r="H104" s="141" t="e">
        <f t="shared" si="28"/>
        <v>#DIV/0!</v>
      </c>
      <c r="I104" s="127" t="e">
        <f t="shared" si="38"/>
        <v>#DIV/0!</v>
      </c>
      <c r="K104" s="127" t="e">
        <f t="shared" si="39"/>
        <v>#DIV/0!</v>
      </c>
      <c r="L104" s="127" t="e">
        <f t="shared" si="40"/>
        <v>#DIV/0!</v>
      </c>
      <c r="M104" s="127" t="e">
        <f t="shared" si="41"/>
        <v>#DIV/0!</v>
      </c>
      <c r="N104" s="127" t="e">
        <f t="shared" si="42"/>
        <v>#DIV/0!</v>
      </c>
      <c r="O104" s="141" t="e">
        <f t="shared" si="43"/>
        <v>#DIV/0!</v>
      </c>
      <c r="P104" s="127" t="e">
        <f t="shared" si="29"/>
        <v>#DIV/0!</v>
      </c>
      <c r="Q104" s="127" t="e">
        <f t="shared" si="30"/>
        <v>#DIV/0!</v>
      </c>
      <c r="V104" s="232" t="e">
        <f t="shared" si="31"/>
        <v>#DIV/0!</v>
      </c>
      <c r="W104" s="232" t="e">
        <f t="shared" si="32"/>
        <v>#DIV/0!</v>
      </c>
      <c r="X104" s="232" t="e">
        <f t="shared" si="33"/>
        <v>#DIV/0!</v>
      </c>
      <c r="Y104" s="232" t="e">
        <f t="shared" si="34"/>
        <v>#DIV/0!</v>
      </c>
      <c r="Z104" s="232" t="e">
        <f t="shared" si="35"/>
        <v>#DIV/0!</v>
      </c>
      <c r="AA104" s="232" t="e">
        <f t="shared" si="36"/>
        <v>#DIV/0!</v>
      </c>
      <c r="AD104" s="232" t="e">
        <f t="shared" si="44"/>
        <v>#DIV/0!</v>
      </c>
      <c r="AE104" s="232" t="e">
        <f t="shared" si="45"/>
        <v>#DIV/0!</v>
      </c>
      <c r="AF104" s="90" t="e">
        <f t="shared" si="46"/>
        <v>#DIV/0!</v>
      </c>
      <c r="AG104" s="232" t="e">
        <f t="shared" si="47"/>
        <v>#DIV/0!</v>
      </c>
      <c r="AH104" s="232" t="e">
        <f t="shared" si="48"/>
        <v>#DIV/0!</v>
      </c>
      <c r="AI104" s="90" t="e">
        <f t="shared" si="49"/>
        <v>#DIV/0!</v>
      </c>
      <c r="AJ104" s="154"/>
      <c r="AK104" s="232" t="e">
        <f t="shared" si="50"/>
        <v>#DIV/0!</v>
      </c>
      <c r="AL104" s="232" t="e">
        <f t="shared" si="51"/>
        <v>#DIV/0!</v>
      </c>
    </row>
    <row r="105" spans="1:38">
      <c r="A105" s="128" t="s">
        <v>514</v>
      </c>
      <c r="B105" s="103"/>
      <c r="C105" s="85" t="e">
        <f>SUMPRODUCT(Datu_ievade!$E$12:$BB$12,Datu_ievade!$E$61:$BB$61)/SUM(Datu_ievade!$E$12:$BB$12)</f>
        <v>#DIV/0!</v>
      </c>
      <c r="D105" s="103"/>
      <c r="E105" s="85" t="e">
        <f>SUMPRODUCT(Datu_ievade!$E$13:$BB$13,Datu_ievade!$E$62:$BB$62)/SUM(Datu_ievade!$E$13:$BB$13)</f>
        <v>#DIV/0!</v>
      </c>
      <c r="F105" s="85" t="e">
        <f t="shared" si="37"/>
        <v>#DIV/0!</v>
      </c>
      <c r="G105" s="127" t="e">
        <f>ROUNDUP((B105+D105)*Datu_ievade!$E$269,0)</f>
        <v>#DIV/0!</v>
      </c>
      <c r="H105" s="141" t="e">
        <f t="shared" si="28"/>
        <v>#DIV/0!</v>
      </c>
      <c r="I105" s="127" t="e">
        <f t="shared" si="38"/>
        <v>#DIV/0!</v>
      </c>
      <c r="K105" s="127" t="e">
        <f t="shared" si="39"/>
        <v>#DIV/0!</v>
      </c>
      <c r="L105" s="127" t="e">
        <f t="shared" si="40"/>
        <v>#DIV/0!</v>
      </c>
      <c r="M105" s="127" t="e">
        <f t="shared" si="41"/>
        <v>#DIV/0!</v>
      </c>
      <c r="N105" s="127" t="e">
        <f t="shared" si="42"/>
        <v>#DIV/0!</v>
      </c>
      <c r="O105" s="141" t="e">
        <f t="shared" si="43"/>
        <v>#DIV/0!</v>
      </c>
      <c r="P105" s="127" t="e">
        <f t="shared" si="29"/>
        <v>#DIV/0!</v>
      </c>
      <c r="Q105" s="127" t="e">
        <f t="shared" si="30"/>
        <v>#DIV/0!</v>
      </c>
      <c r="V105" s="232" t="e">
        <f t="shared" si="31"/>
        <v>#DIV/0!</v>
      </c>
      <c r="W105" s="232" t="e">
        <f t="shared" si="32"/>
        <v>#DIV/0!</v>
      </c>
      <c r="X105" s="232" t="e">
        <f t="shared" si="33"/>
        <v>#DIV/0!</v>
      </c>
      <c r="Y105" s="232" t="e">
        <f t="shared" si="34"/>
        <v>#DIV/0!</v>
      </c>
      <c r="Z105" s="232" t="e">
        <f t="shared" si="35"/>
        <v>#DIV/0!</v>
      </c>
      <c r="AA105" s="232" t="e">
        <f t="shared" si="36"/>
        <v>#DIV/0!</v>
      </c>
      <c r="AD105" s="232" t="e">
        <f t="shared" si="44"/>
        <v>#DIV/0!</v>
      </c>
      <c r="AE105" s="232" t="e">
        <f t="shared" si="45"/>
        <v>#DIV/0!</v>
      </c>
      <c r="AF105" s="90" t="e">
        <f t="shared" si="46"/>
        <v>#DIV/0!</v>
      </c>
      <c r="AG105" s="232" t="e">
        <f t="shared" si="47"/>
        <v>#DIV/0!</v>
      </c>
      <c r="AH105" s="232" t="e">
        <f t="shared" si="48"/>
        <v>#DIV/0!</v>
      </c>
      <c r="AI105" s="90" t="e">
        <f t="shared" si="49"/>
        <v>#DIV/0!</v>
      </c>
      <c r="AJ105" s="154"/>
      <c r="AK105" s="232" t="e">
        <f t="shared" si="50"/>
        <v>#DIV/0!</v>
      </c>
      <c r="AL105" s="232" t="e">
        <f t="shared" si="51"/>
        <v>#DIV/0!</v>
      </c>
    </row>
    <row r="106" spans="1:38">
      <c r="A106" s="128" t="s">
        <v>513</v>
      </c>
      <c r="B106" s="103"/>
      <c r="C106" s="85" t="e">
        <f>SUMPRODUCT(Datu_ievade!$E$12:$BB$12,Datu_ievade!$E$61:$BB$61)/SUM(Datu_ievade!$E$12:$BB$12)</f>
        <v>#DIV/0!</v>
      </c>
      <c r="D106" s="103"/>
      <c r="E106" s="85" t="e">
        <f>SUMPRODUCT(Datu_ievade!$E$13:$BB$13,Datu_ievade!$E$62:$BB$62)/SUM(Datu_ievade!$E$13:$BB$13)</f>
        <v>#DIV/0!</v>
      </c>
      <c r="F106" s="85" t="e">
        <f t="shared" si="37"/>
        <v>#DIV/0!</v>
      </c>
      <c r="G106" s="127" t="e">
        <f>ROUNDUP((B106+D106)*Datu_ievade!$E$269,0)</f>
        <v>#DIV/0!</v>
      </c>
      <c r="H106" s="141" t="e">
        <f t="shared" si="28"/>
        <v>#DIV/0!</v>
      </c>
      <c r="I106" s="127" t="e">
        <f t="shared" si="38"/>
        <v>#DIV/0!</v>
      </c>
      <c r="K106" s="127" t="e">
        <f t="shared" si="39"/>
        <v>#DIV/0!</v>
      </c>
      <c r="L106" s="127" t="e">
        <f t="shared" si="40"/>
        <v>#DIV/0!</v>
      </c>
      <c r="M106" s="127" t="e">
        <f t="shared" si="41"/>
        <v>#DIV/0!</v>
      </c>
      <c r="N106" s="127" t="e">
        <f t="shared" si="42"/>
        <v>#DIV/0!</v>
      </c>
      <c r="O106" s="141" t="e">
        <f t="shared" si="43"/>
        <v>#DIV/0!</v>
      </c>
      <c r="P106" s="127" t="e">
        <f t="shared" si="29"/>
        <v>#DIV/0!</v>
      </c>
      <c r="Q106" s="127" t="e">
        <f t="shared" si="30"/>
        <v>#DIV/0!</v>
      </c>
      <c r="V106" s="232" t="e">
        <f t="shared" si="31"/>
        <v>#DIV/0!</v>
      </c>
      <c r="W106" s="232" t="e">
        <f t="shared" si="32"/>
        <v>#DIV/0!</v>
      </c>
      <c r="X106" s="232" t="e">
        <f t="shared" si="33"/>
        <v>#DIV/0!</v>
      </c>
      <c r="Y106" s="232" t="e">
        <f t="shared" si="34"/>
        <v>#DIV/0!</v>
      </c>
      <c r="Z106" s="232" t="e">
        <f t="shared" si="35"/>
        <v>#DIV/0!</v>
      </c>
      <c r="AA106" s="232" t="e">
        <f t="shared" si="36"/>
        <v>#DIV/0!</v>
      </c>
      <c r="AD106" s="232" t="e">
        <f t="shared" si="44"/>
        <v>#DIV/0!</v>
      </c>
      <c r="AE106" s="232" t="e">
        <f t="shared" si="45"/>
        <v>#DIV/0!</v>
      </c>
      <c r="AF106" s="90" t="e">
        <f t="shared" si="46"/>
        <v>#DIV/0!</v>
      </c>
      <c r="AG106" s="232" t="e">
        <f t="shared" si="47"/>
        <v>#DIV/0!</v>
      </c>
      <c r="AH106" s="232" t="e">
        <f t="shared" si="48"/>
        <v>#DIV/0!</v>
      </c>
      <c r="AI106" s="90" t="e">
        <f t="shared" si="49"/>
        <v>#DIV/0!</v>
      </c>
      <c r="AJ106" s="154"/>
      <c r="AK106" s="232" t="e">
        <f t="shared" si="50"/>
        <v>#DIV/0!</v>
      </c>
      <c r="AL106" s="232" t="e">
        <f t="shared" si="51"/>
        <v>#DIV/0!</v>
      </c>
    </row>
    <row r="107" spans="1:38">
      <c r="A107" s="128" t="s">
        <v>715</v>
      </c>
      <c r="B107" s="103"/>
      <c r="C107" s="85" t="e">
        <f>SUMPRODUCT(Datu_ievade!$E$12:$BB$12,Datu_ievade!$E$61:$BB$61)/SUM(Datu_ievade!$E$12:$BB$12)</f>
        <v>#DIV/0!</v>
      </c>
      <c r="D107" s="103"/>
      <c r="E107" s="85" t="e">
        <f>SUMPRODUCT(Datu_ievade!$E$13:$BB$13,Datu_ievade!$E$62:$BB$62)/SUM(Datu_ievade!$E$13:$BB$13)</f>
        <v>#DIV/0!</v>
      </c>
      <c r="F107" s="85" t="e">
        <f t="shared" si="37"/>
        <v>#DIV/0!</v>
      </c>
      <c r="G107" s="127" t="e">
        <f>ROUNDUP((B107+D107)*Datu_ievade!$E$269,0)</f>
        <v>#DIV/0!</v>
      </c>
      <c r="H107" s="141" t="e">
        <f t="shared" si="28"/>
        <v>#DIV/0!</v>
      </c>
      <c r="I107" s="127" t="e">
        <f t="shared" si="38"/>
        <v>#DIV/0!</v>
      </c>
      <c r="K107" s="127" t="e">
        <f t="shared" si="39"/>
        <v>#DIV/0!</v>
      </c>
      <c r="L107" s="127" t="e">
        <f t="shared" si="40"/>
        <v>#DIV/0!</v>
      </c>
      <c r="M107" s="127" t="e">
        <f t="shared" si="41"/>
        <v>#DIV/0!</v>
      </c>
      <c r="N107" s="127" t="e">
        <f t="shared" si="42"/>
        <v>#DIV/0!</v>
      </c>
      <c r="O107" s="141" t="e">
        <f t="shared" si="43"/>
        <v>#DIV/0!</v>
      </c>
      <c r="P107" s="127" t="e">
        <f t="shared" si="29"/>
        <v>#DIV/0!</v>
      </c>
      <c r="Q107" s="127" t="e">
        <f t="shared" si="30"/>
        <v>#DIV/0!</v>
      </c>
      <c r="V107" s="232" t="e">
        <f t="shared" si="31"/>
        <v>#DIV/0!</v>
      </c>
      <c r="W107" s="232" t="e">
        <f t="shared" si="32"/>
        <v>#DIV/0!</v>
      </c>
      <c r="X107" s="232" t="e">
        <f t="shared" si="33"/>
        <v>#DIV/0!</v>
      </c>
      <c r="Y107" s="232" t="e">
        <f t="shared" si="34"/>
        <v>#DIV/0!</v>
      </c>
      <c r="Z107" s="232" t="e">
        <f t="shared" si="35"/>
        <v>#DIV/0!</v>
      </c>
      <c r="AA107" s="232" t="e">
        <f t="shared" si="36"/>
        <v>#DIV/0!</v>
      </c>
      <c r="AD107" s="232" t="e">
        <f t="shared" si="44"/>
        <v>#DIV/0!</v>
      </c>
      <c r="AE107" s="232" t="e">
        <f t="shared" si="45"/>
        <v>#DIV/0!</v>
      </c>
      <c r="AF107" s="90" t="e">
        <f t="shared" si="46"/>
        <v>#DIV/0!</v>
      </c>
      <c r="AG107" s="232" t="e">
        <f t="shared" si="47"/>
        <v>#DIV/0!</v>
      </c>
      <c r="AH107" s="232" t="e">
        <f t="shared" si="48"/>
        <v>#DIV/0!</v>
      </c>
      <c r="AI107" s="90" t="e">
        <f t="shared" si="49"/>
        <v>#DIV/0!</v>
      </c>
      <c r="AJ107" s="154"/>
      <c r="AK107" s="232" t="e">
        <f t="shared" si="50"/>
        <v>#DIV/0!</v>
      </c>
      <c r="AL107" s="232" t="e">
        <f t="shared" si="51"/>
        <v>#DIV/0!</v>
      </c>
    </row>
    <row r="108" spans="1:38">
      <c r="A108" s="128" t="s">
        <v>512</v>
      </c>
      <c r="B108" s="103"/>
      <c r="C108" s="85" t="e">
        <f>SUMPRODUCT(Datu_ievade!$E$12:$BB$12,Datu_ievade!$E$61:$BB$61)/SUM(Datu_ievade!$E$12:$BB$12)</f>
        <v>#DIV/0!</v>
      </c>
      <c r="D108" s="103"/>
      <c r="E108" s="85" t="e">
        <f>SUMPRODUCT(Datu_ievade!$E$13:$BB$13,Datu_ievade!$E$62:$BB$62)/SUM(Datu_ievade!$E$13:$BB$13)</f>
        <v>#DIV/0!</v>
      </c>
      <c r="F108" s="85" t="e">
        <f t="shared" si="37"/>
        <v>#DIV/0!</v>
      </c>
      <c r="G108" s="127" t="e">
        <f>ROUNDUP((B108+D108)*Datu_ievade!$E$269,0)</f>
        <v>#DIV/0!</v>
      </c>
      <c r="H108" s="141" t="e">
        <f t="shared" si="28"/>
        <v>#DIV/0!</v>
      </c>
      <c r="I108" s="127" t="e">
        <f t="shared" si="38"/>
        <v>#DIV/0!</v>
      </c>
      <c r="K108" s="127" t="e">
        <f t="shared" si="39"/>
        <v>#DIV/0!</v>
      </c>
      <c r="L108" s="127" t="e">
        <f t="shared" si="40"/>
        <v>#DIV/0!</v>
      </c>
      <c r="M108" s="127" t="e">
        <f t="shared" si="41"/>
        <v>#DIV/0!</v>
      </c>
      <c r="N108" s="127" t="e">
        <f t="shared" si="42"/>
        <v>#DIV/0!</v>
      </c>
      <c r="O108" s="141" t="e">
        <f t="shared" si="43"/>
        <v>#DIV/0!</v>
      </c>
      <c r="P108" s="127" t="e">
        <f t="shared" si="29"/>
        <v>#DIV/0!</v>
      </c>
      <c r="Q108" s="127" t="e">
        <f t="shared" si="30"/>
        <v>#DIV/0!</v>
      </c>
      <c r="V108" s="232" t="e">
        <f t="shared" si="31"/>
        <v>#DIV/0!</v>
      </c>
      <c r="W108" s="232" t="e">
        <f t="shared" si="32"/>
        <v>#DIV/0!</v>
      </c>
      <c r="X108" s="232" t="e">
        <f t="shared" si="33"/>
        <v>#DIV/0!</v>
      </c>
      <c r="Y108" s="232" t="e">
        <f t="shared" si="34"/>
        <v>#DIV/0!</v>
      </c>
      <c r="Z108" s="232" t="e">
        <f t="shared" si="35"/>
        <v>#DIV/0!</v>
      </c>
      <c r="AA108" s="232" t="e">
        <f t="shared" si="36"/>
        <v>#DIV/0!</v>
      </c>
      <c r="AD108" s="232" t="e">
        <f t="shared" si="44"/>
        <v>#DIV/0!</v>
      </c>
      <c r="AE108" s="232" t="e">
        <f t="shared" si="45"/>
        <v>#DIV/0!</v>
      </c>
      <c r="AF108" s="90" t="e">
        <f t="shared" si="46"/>
        <v>#DIV/0!</v>
      </c>
      <c r="AG108" s="232" t="e">
        <f t="shared" si="47"/>
        <v>#DIV/0!</v>
      </c>
      <c r="AH108" s="232" t="e">
        <f t="shared" si="48"/>
        <v>#DIV/0!</v>
      </c>
      <c r="AI108" s="90" t="e">
        <f t="shared" si="49"/>
        <v>#DIV/0!</v>
      </c>
      <c r="AJ108" s="154"/>
      <c r="AK108" s="232" t="e">
        <f t="shared" si="50"/>
        <v>#DIV/0!</v>
      </c>
      <c r="AL108" s="232" t="e">
        <f t="shared" si="51"/>
        <v>#DIV/0!</v>
      </c>
    </row>
    <row r="109" spans="1:38">
      <c r="A109" s="128" t="s">
        <v>511</v>
      </c>
      <c r="B109" s="103"/>
      <c r="C109" s="85" t="e">
        <f>SUMPRODUCT(Datu_ievade!$E$12:$BB$12,Datu_ievade!$E$61:$BB$61)/SUM(Datu_ievade!$E$12:$BB$12)</f>
        <v>#DIV/0!</v>
      </c>
      <c r="D109" s="103"/>
      <c r="E109" s="85" t="e">
        <f>SUMPRODUCT(Datu_ievade!$E$13:$BB$13,Datu_ievade!$E$62:$BB$62)/SUM(Datu_ievade!$E$13:$BB$13)</f>
        <v>#DIV/0!</v>
      </c>
      <c r="F109" s="85" t="e">
        <f t="shared" si="37"/>
        <v>#DIV/0!</v>
      </c>
      <c r="G109" s="127" t="e">
        <f>ROUNDUP((B109+D109)*Datu_ievade!$E$269,0)</f>
        <v>#DIV/0!</v>
      </c>
      <c r="H109" s="141" t="e">
        <f t="shared" si="28"/>
        <v>#DIV/0!</v>
      </c>
      <c r="I109" s="127" t="e">
        <f t="shared" si="38"/>
        <v>#DIV/0!</v>
      </c>
      <c r="K109" s="127" t="e">
        <f t="shared" si="39"/>
        <v>#DIV/0!</v>
      </c>
      <c r="L109" s="127" t="e">
        <f t="shared" si="40"/>
        <v>#DIV/0!</v>
      </c>
      <c r="M109" s="127" t="e">
        <f t="shared" si="41"/>
        <v>#DIV/0!</v>
      </c>
      <c r="N109" s="127" t="e">
        <f t="shared" si="42"/>
        <v>#DIV/0!</v>
      </c>
      <c r="O109" s="141" t="e">
        <f t="shared" si="43"/>
        <v>#DIV/0!</v>
      </c>
      <c r="P109" s="127" t="e">
        <f t="shared" si="29"/>
        <v>#DIV/0!</v>
      </c>
      <c r="Q109" s="127" t="e">
        <f t="shared" si="30"/>
        <v>#DIV/0!</v>
      </c>
      <c r="V109" s="232" t="e">
        <f t="shared" si="31"/>
        <v>#DIV/0!</v>
      </c>
      <c r="W109" s="232" t="e">
        <f t="shared" si="32"/>
        <v>#DIV/0!</v>
      </c>
      <c r="X109" s="232" t="e">
        <f t="shared" si="33"/>
        <v>#DIV/0!</v>
      </c>
      <c r="Y109" s="232" t="e">
        <f t="shared" si="34"/>
        <v>#DIV/0!</v>
      </c>
      <c r="Z109" s="232" t="e">
        <f t="shared" si="35"/>
        <v>#DIV/0!</v>
      </c>
      <c r="AA109" s="232" t="e">
        <f t="shared" si="36"/>
        <v>#DIV/0!</v>
      </c>
      <c r="AD109" s="232" t="e">
        <f t="shared" si="44"/>
        <v>#DIV/0!</v>
      </c>
      <c r="AE109" s="232" t="e">
        <f t="shared" si="45"/>
        <v>#DIV/0!</v>
      </c>
      <c r="AF109" s="90" t="e">
        <f t="shared" si="46"/>
        <v>#DIV/0!</v>
      </c>
      <c r="AG109" s="232" t="e">
        <f t="shared" si="47"/>
        <v>#DIV/0!</v>
      </c>
      <c r="AH109" s="232" t="e">
        <f t="shared" si="48"/>
        <v>#DIV/0!</v>
      </c>
      <c r="AI109" s="90" t="e">
        <f t="shared" si="49"/>
        <v>#DIV/0!</v>
      </c>
      <c r="AJ109" s="154"/>
      <c r="AK109" s="232" t="e">
        <f t="shared" si="50"/>
        <v>#DIV/0!</v>
      </c>
      <c r="AL109" s="232" t="e">
        <f t="shared" si="51"/>
        <v>#DIV/0!</v>
      </c>
    </row>
    <row r="110" spans="1:38">
      <c r="A110" s="128" t="s">
        <v>510</v>
      </c>
      <c r="B110" s="103"/>
      <c r="C110" s="85" t="e">
        <f>SUMPRODUCT(Datu_ievade!$E$12:$BB$12,Datu_ievade!$E$61:$BB$61)/SUM(Datu_ievade!$E$12:$BB$12)</f>
        <v>#DIV/0!</v>
      </c>
      <c r="D110" s="103"/>
      <c r="E110" s="85" t="e">
        <f>SUMPRODUCT(Datu_ievade!$E$13:$BB$13,Datu_ievade!$E$62:$BB$62)/SUM(Datu_ievade!$E$13:$BB$13)</f>
        <v>#DIV/0!</v>
      </c>
      <c r="F110" s="85" t="e">
        <f t="shared" si="37"/>
        <v>#DIV/0!</v>
      </c>
      <c r="G110" s="127" t="e">
        <f>ROUNDUP((B110+D110)*Datu_ievade!$E$269,0)</f>
        <v>#DIV/0!</v>
      </c>
      <c r="H110" s="141" t="e">
        <f t="shared" si="28"/>
        <v>#DIV/0!</v>
      </c>
      <c r="I110" s="127" t="e">
        <f t="shared" si="38"/>
        <v>#DIV/0!</v>
      </c>
      <c r="K110" s="127" t="e">
        <f t="shared" si="39"/>
        <v>#DIV/0!</v>
      </c>
      <c r="L110" s="127" t="e">
        <f t="shared" si="40"/>
        <v>#DIV/0!</v>
      </c>
      <c r="M110" s="127" t="e">
        <f t="shared" si="41"/>
        <v>#DIV/0!</v>
      </c>
      <c r="N110" s="127" t="e">
        <f t="shared" si="42"/>
        <v>#DIV/0!</v>
      </c>
      <c r="O110" s="141" t="e">
        <f t="shared" si="43"/>
        <v>#DIV/0!</v>
      </c>
      <c r="P110" s="127" t="e">
        <f t="shared" si="29"/>
        <v>#DIV/0!</v>
      </c>
      <c r="Q110" s="127" t="e">
        <f t="shared" si="30"/>
        <v>#DIV/0!</v>
      </c>
      <c r="V110" s="232" t="e">
        <f t="shared" si="31"/>
        <v>#DIV/0!</v>
      </c>
      <c r="W110" s="232" t="e">
        <f t="shared" si="32"/>
        <v>#DIV/0!</v>
      </c>
      <c r="X110" s="232" t="e">
        <f t="shared" si="33"/>
        <v>#DIV/0!</v>
      </c>
      <c r="Y110" s="232" t="e">
        <f t="shared" si="34"/>
        <v>#DIV/0!</v>
      </c>
      <c r="Z110" s="232" t="e">
        <f t="shared" si="35"/>
        <v>#DIV/0!</v>
      </c>
      <c r="AA110" s="232" t="e">
        <f t="shared" si="36"/>
        <v>#DIV/0!</v>
      </c>
      <c r="AD110" s="232" t="e">
        <f t="shared" si="44"/>
        <v>#DIV/0!</v>
      </c>
      <c r="AE110" s="232" t="e">
        <f t="shared" si="45"/>
        <v>#DIV/0!</v>
      </c>
      <c r="AF110" s="90" t="e">
        <f t="shared" si="46"/>
        <v>#DIV/0!</v>
      </c>
      <c r="AG110" s="232" t="e">
        <f t="shared" si="47"/>
        <v>#DIV/0!</v>
      </c>
      <c r="AH110" s="232" t="e">
        <f t="shared" si="48"/>
        <v>#DIV/0!</v>
      </c>
      <c r="AI110" s="90" t="e">
        <f t="shared" si="49"/>
        <v>#DIV/0!</v>
      </c>
      <c r="AJ110" s="154"/>
      <c r="AK110" s="232" t="e">
        <f t="shared" si="50"/>
        <v>#DIV/0!</v>
      </c>
      <c r="AL110" s="232" t="e">
        <f t="shared" si="51"/>
        <v>#DIV/0!</v>
      </c>
    </row>
    <row r="111" spans="1:38">
      <c r="A111" s="128" t="s">
        <v>509</v>
      </c>
      <c r="B111" s="103"/>
      <c r="C111" s="85" t="e">
        <f>SUMPRODUCT(Datu_ievade!$E$12:$BB$12,Datu_ievade!$E$61:$BB$61)/SUM(Datu_ievade!$E$12:$BB$12)</f>
        <v>#DIV/0!</v>
      </c>
      <c r="D111" s="103"/>
      <c r="E111" s="85" t="e">
        <f>SUMPRODUCT(Datu_ievade!$E$13:$BB$13,Datu_ievade!$E$62:$BB$62)/SUM(Datu_ievade!$E$13:$BB$13)</f>
        <v>#DIV/0!</v>
      </c>
      <c r="F111" s="85" t="e">
        <f t="shared" si="37"/>
        <v>#DIV/0!</v>
      </c>
      <c r="G111" s="127" t="e">
        <f>ROUNDUP((B111+D111)*Datu_ievade!$E$269,0)</f>
        <v>#DIV/0!</v>
      </c>
      <c r="H111" s="141" t="e">
        <f t="shared" si="28"/>
        <v>#DIV/0!</v>
      </c>
      <c r="I111" s="127" t="e">
        <f t="shared" si="38"/>
        <v>#DIV/0!</v>
      </c>
      <c r="K111" s="127" t="e">
        <f t="shared" si="39"/>
        <v>#DIV/0!</v>
      </c>
      <c r="L111" s="127" t="e">
        <f t="shared" si="40"/>
        <v>#DIV/0!</v>
      </c>
      <c r="M111" s="127" t="e">
        <f t="shared" si="41"/>
        <v>#DIV/0!</v>
      </c>
      <c r="N111" s="127" t="e">
        <f t="shared" si="42"/>
        <v>#DIV/0!</v>
      </c>
      <c r="O111" s="141" t="e">
        <f t="shared" si="43"/>
        <v>#DIV/0!</v>
      </c>
      <c r="P111" s="127" t="e">
        <f t="shared" si="29"/>
        <v>#DIV/0!</v>
      </c>
      <c r="Q111" s="127" t="e">
        <f t="shared" si="30"/>
        <v>#DIV/0!</v>
      </c>
      <c r="V111" s="232" t="e">
        <f t="shared" si="31"/>
        <v>#DIV/0!</v>
      </c>
      <c r="W111" s="232" t="e">
        <f t="shared" si="32"/>
        <v>#DIV/0!</v>
      </c>
      <c r="X111" s="232" t="e">
        <f t="shared" si="33"/>
        <v>#DIV/0!</v>
      </c>
      <c r="Y111" s="232" t="e">
        <f t="shared" si="34"/>
        <v>#DIV/0!</v>
      </c>
      <c r="Z111" s="232" t="e">
        <f t="shared" si="35"/>
        <v>#DIV/0!</v>
      </c>
      <c r="AA111" s="232" t="e">
        <f t="shared" si="36"/>
        <v>#DIV/0!</v>
      </c>
      <c r="AD111" s="232" t="e">
        <f t="shared" si="44"/>
        <v>#DIV/0!</v>
      </c>
      <c r="AE111" s="232" t="e">
        <f t="shared" si="45"/>
        <v>#DIV/0!</v>
      </c>
      <c r="AF111" s="90" t="e">
        <f t="shared" si="46"/>
        <v>#DIV/0!</v>
      </c>
      <c r="AG111" s="232" t="e">
        <f t="shared" si="47"/>
        <v>#DIV/0!</v>
      </c>
      <c r="AH111" s="232" t="e">
        <f t="shared" si="48"/>
        <v>#DIV/0!</v>
      </c>
      <c r="AI111" s="90" t="e">
        <f t="shared" si="49"/>
        <v>#DIV/0!</v>
      </c>
      <c r="AJ111" s="154"/>
      <c r="AK111" s="232" t="e">
        <f t="shared" si="50"/>
        <v>#DIV/0!</v>
      </c>
      <c r="AL111" s="232" t="e">
        <f t="shared" si="51"/>
        <v>#DIV/0!</v>
      </c>
    </row>
    <row r="112" spans="1:38">
      <c r="A112" s="128" t="s">
        <v>716</v>
      </c>
      <c r="B112" s="103"/>
      <c r="C112" s="85" t="e">
        <f>SUMPRODUCT(Datu_ievade!$E$12:$BB$12,Datu_ievade!$E$61:$BB$61)/SUM(Datu_ievade!$E$12:$BB$12)</f>
        <v>#DIV/0!</v>
      </c>
      <c r="D112" s="103"/>
      <c r="E112" s="85" t="e">
        <f>SUMPRODUCT(Datu_ievade!$E$13:$BB$13,Datu_ievade!$E$62:$BB$62)/SUM(Datu_ievade!$E$13:$BB$13)</f>
        <v>#DIV/0!</v>
      </c>
      <c r="F112" s="85" t="e">
        <f t="shared" si="37"/>
        <v>#DIV/0!</v>
      </c>
      <c r="G112" s="127" t="e">
        <f>ROUNDUP((B112+D112)*Datu_ievade!$E$269,0)</f>
        <v>#DIV/0!</v>
      </c>
      <c r="H112" s="141" t="e">
        <f t="shared" si="28"/>
        <v>#DIV/0!</v>
      </c>
      <c r="I112" s="127" t="e">
        <f t="shared" si="38"/>
        <v>#DIV/0!</v>
      </c>
      <c r="K112" s="127" t="e">
        <f t="shared" si="39"/>
        <v>#DIV/0!</v>
      </c>
      <c r="L112" s="127" t="e">
        <f t="shared" si="40"/>
        <v>#DIV/0!</v>
      </c>
      <c r="M112" s="127" t="e">
        <f t="shared" si="41"/>
        <v>#DIV/0!</v>
      </c>
      <c r="N112" s="127" t="e">
        <f t="shared" si="42"/>
        <v>#DIV/0!</v>
      </c>
      <c r="O112" s="141" t="e">
        <f t="shared" si="43"/>
        <v>#DIV/0!</v>
      </c>
      <c r="P112" s="127" t="e">
        <f t="shared" si="29"/>
        <v>#DIV/0!</v>
      </c>
      <c r="Q112" s="127" t="e">
        <f t="shared" si="30"/>
        <v>#DIV/0!</v>
      </c>
      <c r="V112" s="232" t="e">
        <f t="shared" si="31"/>
        <v>#DIV/0!</v>
      </c>
      <c r="W112" s="232" t="e">
        <f t="shared" si="32"/>
        <v>#DIV/0!</v>
      </c>
      <c r="X112" s="232" t="e">
        <f t="shared" si="33"/>
        <v>#DIV/0!</v>
      </c>
      <c r="Y112" s="232" t="e">
        <f t="shared" si="34"/>
        <v>#DIV/0!</v>
      </c>
      <c r="Z112" s="232" t="e">
        <f t="shared" si="35"/>
        <v>#DIV/0!</v>
      </c>
      <c r="AA112" s="232" t="e">
        <f t="shared" si="36"/>
        <v>#DIV/0!</v>
      </c>
      <c r="AD112" s="232" t="e">
        <f t="shared" si="44"/>
        <v>#DIV/0!</v>
      </c>
      <c r="AE112" s="232" t="e">
        <f t="shared" si="45"/>
        <v>#DIV/0!</v>
      </c>
      <c r="AF112" s="90" t="e">
        <f t="shared" si="46"/>
        <v>#DIV/0!</v>
      </c>
      <c r="AG112" s="232" t="e">
        <f t="shared" si="47"/>
        <v>#DIV/0!</v>
      </c>
      <c r="AH112" s="232" t="e">
        <f t="shared" si="48"/>
        <v>#DIV/0!</v>
      </c>
      <c r="AI112" s="90" t="e">
        <f t="shared" si="49"/>
        <v>#DIV/0!</v>
      </c>
      <c r="AJ112" s="154"/>
      <c r="AK112" s="232" t="e">
        <f t="shared" si="50"/>
        <v>#DIV/0!</v>
      </c>
      <c r="AL112" s="232" t="e">
        <f t="shared" si="51"/>
        <v>#DIV/0!</v>
      </c>
    </row>
    <row r="113" spans="1:38">
      <c r="A113" s="128" t="s">
        <v>508</v>
      </c>
      <c r="B113" s="103"/>
      <c r="C113" s="85" t="e">
        <f>SUMPRODUCT(Datu_ievade!$E$12:$BB$12,Datu_ievade!$E$61:$BB$61)/SUM(Datu_ievade!$E$12:$BB$12)</f>
        <v>#DIV/0!</v>
      </c>
      <c r="D113" s="103"/>
      <c r="E113" s="85" t="e">
        <f>SUMPRODUCT(Datu_ievade!$E$13:$BB$13,Datu_ievade!$E$62:$BB$62)/SUM(Datu_ievade!$E$13:$BB$13)</f>
        <v>#DIV/0!</v>
      </c>
      <c r="F113" s="85" t="e">
        <f t="shared" si="37"/>
        <v>#DIV/0!</v>
      </c>
      <c r="G113" s="127" t="e">
        <f>ROUNDUP((B113+D113)*Datu_ievade!$E$269,0)</f>
        <v>#DIV/0!</v>
      </c>
      <c r="H113" s="141" t="e">
        <f t="shared" si="28"/>
        <v>#DIV/0!</v>
      </c>
      <c r="I113" s="127" t="e">
        <f t="shared" si="38"/>
        <v>#DIV/0!</v>
      </c>
      <c r="K113" s="127" t="e">
        <f t="shared" si="39"/>
        <v>#DIV/0!</v>
      </c>
      <c r="L113" s="127" t="e">
        <f t="shared" si="40"/>
        <v>#DIV/0!</v>
      </c>
      <c r="M113" s="127" t="e">
        <f t="shared" si="41"/>
        <v>#DIV/0!</v>
      </c>
      <c r="N113" s="127" t="e">
        <f t="shared" si="42"/>
        <v>#DIV/0!</v>
      </c>
      <c r="O113" s="141" t="e">
        <f t="shared" si="43"/>
        <v>#DIV/0!</v>
      </c>
      <c r="P113" s="127" t="e">
        <f t="shared" si="29"/>
        <v>#DIV/0!</v>
      </c>
      <c r="Q113" s="127" t="e">
        <f t="shared" si="30"/>
        <v>#DIV/0!</v>
      </c>
      <c r="V113" s="232" t="e">
        <f t="shared" si="31"/>
        <v>#DIV/0!</v>
      </c>
      <c r="W113" s="232" t="e">
        <f t="shared" si="32"/>
        <v>#DIV/0!</v>
      </c>
      <c r="X113" s="232" t="e">
        <f t="shared" si="33"/>
        <v>#DIV/0!</v>
      </c>
      <c r="Y113" s="232" t="e">
        <f t="shared" si="34"/>
        <v>#DIV/0!</v>
      </c>
      <c r="Z113" s="232" t="e">
        <f t="shared" si="35"/>
        <v>#DIV/0!</v>
      </c>
      <c r="AA113" s="232" t="e">
        <f t="shared" si="36"/>
        <v>#DIV/0!</v>
      </c>
      <c r="AD113" s="232" t="e">
        <f t="shared" si="44"/>
        <v>#DIV/0!</v>
      </c>
      <c r="AE113" s="232" t="e">
        <f t="shared" si="45"/>
        <v>#DIV/0!</v>
      </c>
      <c r="AF113" s="90" t="e">
        <f t="shared" si="46"/>
        <v>#DIV/0!</v>
      </c>
      <c r="AG113" s="232" t="e">
        <f t="shared" si="47"/>
        <v>#DIV/0!</v>
      </c>
      <c r="AH113" s="232" t="e">
        <f t="shared" si="48"/>
        <v>#DIV/0!</v>
      </c>
      <c r="AI113" s="90" t="e">
        <f t="shared" si="49"/>
        <v>#DIV/0!</v>
      </c>
      <c r="AJ113" s="154"/>
      <c r="AK113" s="232" t="e">
        <f t="shared" si="50"/>
        <v>#DIV/0!</v>
      </c>
      <c r="AL113" s="232" t="e">
        <f t="shared" si="51"/>
        <v>#DIV/0!</v>
      </c>
    </row>
    <row r="114" spans="1:38">
      <c r="A114" s="128" t="s">
        <v>507</v>
      </c>
      <c r="B114" s="103"/>
      <c r="C114" s="85" t="e">
        <f>SUMPRODUCT(Datu_ievade!$E$12:$BB$12,Datu_ievade!$E$61:$BB$61)/SUM(Datu_ievade!$E$12:$BB$12)</f>
        <v>#DIV/0!</v>
      </c>
      <c r="D114" s="103"/>
      <c r="E114" s="85" t="e">
        <f>SUMPRODUCT(Datu_ievade!$E$13:$BB$13,Datu_ievade!$E$62:$BB$62)/SUM(Datu_ievade!$E$13:$BB$13)</f>
        <v>#DIV/0!</v>
      </c>
      <c r="F114" s="85" t="e">
        <f t="shared" si="37"/>
        <v>#DIV/0!</v>
      </c>
      <c r="G114" s="127" t="e">
        <f>ROUNDUP((B114+D114)*Datu_ievade!$E$269,0)</f>
        <v>#DIV/0!</v>
      </c>
      <c r="H114" s="141" t="e">
        <f t="shared" si="28"/>
        <v>#DIV/0!</v>
      </c>
      <c r="I114" s="127" t="e">
        <f t="shared" si="38"/>
        <v>#DIV/0!</v>
      </c>
      <c r="K114" s="127" t="e">
        <f t="shared" si="39"/>
        <v>#DIV/0!</v>
      </c>
      <c r="L114" s="127" t="e">
        <f t="shared" si="40"/>
        <v>#DIV/0!</v>
      </c>
      <c r="M114" s="127" t="e">
        <f t="shared" si="41"/>
        <v>#DIV/0!</v>
      </c>
      <c r="N114" s="127" t="e">
        <f t="shared" si="42"/>
        <v>#DIV/0!</v>
      </c>
      <c r="O114" s="141" t="e">
        <f t="shared" si="43"/>
        <v>#DIV/0!</v>
      </c>
      <c r="P114" s="127" t="e">
        <f t="shared" si="29"/>
        <v>#DIV/0!</v>
      </c>
      <c r="Q114" s="127" t="e">
        <f t="shared" si="30"/>
        <v>#DIV/0!</v>
      </c>
      <c r="V114" s="232" t="e">
        <f t="shared" si="31"/>
        <v>#DIV/0!</v>
      </c>
      <c r="W114" s="232" t="e">
        <f t="shared" si="32"/>
        <v>#DIV/0!</v>
      </c>
      <c r="X114" s="232" t="e">
        <f t="shared" si="33"/>
        <v>#DIV/0!</v>
      </c>
      <c r="Y114" s="232" t="e">
        <f t="shared" si="34"/>
        <v>#DIV/0!</v>
      </c>
      <c r="Z114" s="232" t="e">
        <f t="shared" si="35"/>
        <v>#DIV/0!</v>
      </c>
      <c r="AA114" s="232" t="e">
        <f t="shared" si="36"/>
        <v>#DIV/0!</v>
      </c>
      <c r="AD114" s="232" t="e">
        <f t="shared" si="44"/>
        <v>#DIV/0!</v>
      </c>
      <c r="AE114" s="232" t="e">
        <f t="shared" si="45"/>
        <v>#DIV/0!</v>
      </c>
      <c r="AF114" s="90" t="e">
        <f t="shared" si="46"/>
        <v>#DIV/0!</v>
      </c>
      <c r="AG114" s="232" t="e">
        <f t="shared" si="47"/>
        <v>#DIV/0!</v>
      </c>
      <c r="AH114" s="232" t="e">
        <f t="shared" si="48"/>
        <v>#DIV/0!</v>
      </c>
      <c r="AI114" s="90" t="e">
        <f t="shared" si="49"/>
        <v>#DIV/0!</v>
      </c>
      <c r="AJ114" s="154"/>
      <c r="AK114" s="232" t="e">
        <f t="shared" si="50"/>
        <v>#DIV/0!</v>
      </c>
      <c r="AL114" s="232" t="e">
        <f t="shared" si="51"/>
        <v>#DIV/0!</v>
      </c>
    </row>
    <row r="115" spans="1:38">
      <c r="A115" s="128" t="s">
        <v>506</v>
      </c>
      <c r="B115" s="103"/>
      <c r="C115" s="85" t="e">
        <f>SUMPRODUCT(Datu_ievade!$E$12:$BB$12,Datu_ievade!$E$61:$BB$61)/SUM(Datu_ievade!$E$12:$BB$12)</f>
        <v>#DIV/0!</v>
      </c>
      <c r="D115" s="103"/>
      <c r="E115" s="85" t="e">
        <f>SUMPRODUCT(Datu_ievade!$E$13:$BB$13,Datu_ievade!$E$62:$BB$62)/SUM(Datu_ievade!$E$13:$BB$13)</f>
        <v>#DIV/0!</v>
      </c>
      <c r="F115" s="85" t="e">
        <f t="shared" si="37"/>
        <v>#DIV/0!</v>
      </c>
      <c r="G115" s="127" t="e">
        <f>ROUNDUP((B115+D115)*Datu_ievade!$E$269,0)</f>
        <v>#DIV/0!</v>
      </c>
      <c r="H115" s="141" t="e">
        <f t="shared" si="28"/>
        <v>#DIV/0!</v>
      </c>
      <c r="I115" s="127" t="e">
        <f t="shared" si="38"/>
        <v>#DIV/0!</v>
      </c>
      <c r="K115" s="127" t="e">
        <f t="shared" si="39"/>
        <v>#DIV/0!</v>
      </c>
      <c r="L115" s="127" t="e">
        <f t="shared" si="40"/>
        <v>#DIV/0!</v>
      </c>
      <c r="M115" s="127" t="e">
        <f t="shared" si="41"/>
        <v>#DIV/0!</v>
      </c>
      <c r="N115" s="127" t="e">
        <f t="shared" si="42"/>
        <v>#DIV/0!</v>
      </c>
      <c r="O115" s="141" t="e">
        <f t="shared" si="43"/>
        <v>#DIV/0!</v>
      </c>
      <c r="P115" s="127" t="e">
        <f t="shared" si="29"/>
        <v>#DIV/0!</v>
      </c>
      <c r="Q115" s="127" t="e">
        <f t="shared" si="30"/>
        <v>#DIV/0!</v>
      </c>
      <c r="V115" s="232" t="e">
        <f t="shared" si="31"/>
        <v>#DIV/0!</v>
      </c>
      <c r="W115" s="232" t="e">
        <f t="shared" si="32"/>
        <v>#DIV/0!</v>
      </c>
      <c r="X115" s="232" t="e">
        <f t="shared" si="33"/>
        <v>#DIV/0!</v>
      </c>
      <c r="Y115" s="232" t="e">
        <f t="shared" si="34"/>
        <v>#DIV/0!</v>
      </c>
      <c r="Z115" s="232" t="e">
        <f t="shared" si="35"/>
        <v>#DIV/0!</v>
      </c>
      <c r="AA115" s="232" t="e">
        <f t="shared" si="36"/>
        <v>#DIV/0!</v>
      </c>
      <c r="AD115" s="232" t="e">
        <f t="shared" si="44"/>
        <v>#DIV/0!</v>
      </c>
      <c r="AE115" s="232" t="e">
        <f t="shared" si="45"/>
        <v>#DIV/0!</v>
      </c>
      <c r="AF115" s="90" t="e">
        <f t="shared" si="46"/>
        <v>#DIV/0!</v>
      </c>
      <c r="AG115" s="232" t="e">
        <f t="shared" si="47"/>
        <v>#DIV/0!</v>
      </c>
      <c r="AH115" s="232" t="e">
        <f t="shared" si="48"/>
        <v>#DIV/0!</v>
      </c>
      <c r="AI115" s="90" t="e">
        <f t="shared" si="49"/>
        <v>#DIV/0!</v>
      </c>
      <c r="AJ115" s="154"/>
      <c r="AK115" s="232" t="e">
        <f t="shared" si="50"/>
        <v>#DIV/0!</v>
      </c>
      <c r="AL115" s="232" t="e">
        <f t="shared" si="51"/>
        <v>#DIV/0!</v>
      </c>
    </row>
    <row r="116" spans="1:38">
      <c r="A116" s="128" t="s">
        <v>717</v>
      </c>
      <c r="B116" s="103"/>
      <c r="C116" s="85" t="e">
        <f>SUMPRODUCT(Datu_ievade!$E$12:$BB$12,Datu_ievade!$E$61:$BB$61)/SUM(Datu_ievade!$E$12:$BB$12)</f>
        <v>#DIV/0!</v>
      </c>
      <c r="D116" s="103"/>
      <c r="E116" s="85" t="e">
        <f>SUMPRODUCT(Datu_ievade!$E$13:$BB$13,Datu_ievade!$E$62:$BB$62)/SUM(Datu_ievade!$E$13:$BB$13)</f>
        <v>#DIV/0!</v>
      </c>
      <c r="F116" s="85" t="e">
        <f t="shared" si="37"/>
        <v>#DIV/0!</v>
      </c>
      <c r="G116" s="127" t="e">
        <f>ROUNDUP((B116+D116)*Datu_ievade!$E$269,0)</f>
        <v>#DIV/0!</v>
      </c>
      <c r="H116" s="141" t="e">
        <f t="shared" si="28"/>
        <v>#DIV/0!</v>
      </c>
      <c r="I116" s="127" t="e">
        <f t="shared" si="38"/>
        <v>#DIV/0!</v>
      </c>
      <c r="K116" s="127" t="e">
        <f t="shared" si="39"/>
        <v>#DIV/0!</v>
      </c>
      <c r="L116" s="127" t="e">
        <f t="shared" si="40"/>
        <v>#DIV/0!</v>
      </c>
      <c r="M116" s="127" t="e">
        <f t="shared" si="41"/>
        <v>#DIV/0!</v>
      </c>
      <c r="N116" s="127" t="e">
        <f t="shared" si="42"/>
        <v>#DIV/0!</v>
      </c>
      <c r="O116" s="141" t="e">
        <f t="shared" si="43"/>
        <v>#DIV/0!</v>
      </c>
      <c r="P116" s="127" t="e">
        <f t="shared" si="29"/>
        <v>#DIV/0!</v>
      </c>
      <c r="Q116" s="127" t="e">
        <f t="shared" si="30"/>
        <v>#DIV/0!</v>
      </c>
      <c r="V116" s="232" t="e">
        <f t="shared" si="31"/>
        <v>#DIV/0!</v>
      </c>
      <c r="W116" s="232" t="e">
        <f t="shared" si="32"/>
        <v>#DIV/0!</v>
      </c>
      <c r="X116" s="232" t="e">
        <f t="shared" si="33"/>
        <v>#DIV/0!</v>
      </c>
      <c r="Y116" s="232" t="e">
        <f t="shared" si="34"/>
        <v>#DIV/0!</v>
      </c>
      <c r="Z116" s="232" t="e">
        <f t="shared" si="35"/>
        <v>#DIV/0!</v>
      </c>
      <c r="AA116" s="232" t="e">
        <f t="shared" si="36"/>
        <v>#DIV/0!</v>
      </c>
      <c r="AD116" s="232" t="e">
        <f t="shared" si="44"/>
        <v>#DIV/0!</v>
      </c>
      <c r="AE116" s="232" t="e">
        <f t="shared" si="45"/>
        <v>#DIV/0!</v>
      </c>
      <c r="AF116" s="90" t="e">
        <f t="shared" si="46"/>
        <v>#DIV/0!</v>
      </c>
      <c r="AG116" s="232" t="e">
        <f t="shared" si="47"/>
        <v>#DIV/0!</v>
      </c>
      <c r="AH116" s="232" t="e">
        <f t="shared" si="48"/>
        <v>#DIV/0!</v>
      </c>
      <c r="AI116" s="90" t="e">
        <f t="shared" si="49"/>
        <v>#DIV/0!</v>
      </c>
      <c r="AJ116" s="154"/>
      <c r="AK116" s="232" t="e">
        <f t="shared" si="50"/>
        <v>#DIV/0!</v>
      </c>
      <c r="AL116" s="232" t="e">
        <f t="shared" si="51"/>
        <v>#DIV/0!</v>
      </c>
    </row>
    <row r="117" spans="1:38">
      <c r="A117" s="128" t="s">
        <v>1062</v>
      </c>
      <c r="B117" s="103"/>
      <c r="C117" s="85" t="e">
        <f>SUMPRODUCT(Datu_ievade!$E$12:$BB$12,Datu_ievade!$E$61:$BB$61)/SUM(Datu_ievade!$E$12:$BB$12)</f>
        <v>#DIV/0!</v>
      </c>
      <c r="D117" s="103"/>
      <c r="E117" s="85" t="e">
        <f>SUMPRODUCT(Datu_ievade!$E$13:$BB$13,Datu_ievade!$E$62:$BB$62)/SUM(Datu_ievade!$E$13:$BB$13)</f>
        <v>#DIV/0!</v>
      </c>
      <c r="F117" s="85" t="e">
        <f t="shared" si="37"/>
        <v>#DIV/0!</v>
      </c>
      <c r="G117" s="127" t="e">
        <f>ROUNDUP((B117+D117)*Datu_ievade!$E$269,0)</f>
        <v>#DIV/0!</v>
      </c>
      <c r="H117" s="141" t="e">
        <f t="shared" si="28"/>
        <v>#DIV/0!</v>
      </c>
      <c r="I117" s="127" t="e">
        <f t="shared" si="38"/>
        <v>#DIV/0!</v>
      </c>
      <c r="K117" s="127" t="e">
        <f t="shared" si="39"/>
        <v>#DIV/0!</v>
      </c>
      <c r="L117" s="127" t="e">
        <f t="shared" si="40"/>
        <v>#DIV/0!</v>
      </c>
      <c r="M117" s="127" t="e">
        <f t="shared" si="41"/>
        <v>#DIV/0!</v>
      </c>
      <c r="N117" s="127" t="e">
        <f t="shared" si="42"/>
        <v>#DIV/0!</v>
      </c>
      <c r="O117" s="141" t="e">
        <f t="shared" si="43"/>
        <v>#DIV/0!</v>
      </c>
      <c r="P117" s="127" t="e">
        <f t="shared" si="29"/>
        <v>#DIV/0!</v>
      </c>
      <c r="Q117" s="127" t="e">
        <f t="shared" si="30"/>
        <v>#DIV/0!</v>
      </c>
      <c r="V117" s="232" t="e">
        <f t="shared" si="31"/>
        <v>#DIV/0!</v>
      </c>
      <c r="W117" s="232" t="e">
        <f t="shared" si="32"/>
        <v>#DIV/0!</v>
      </c>
      <c r="X117" s="232" t="e">
        <f t="shared" si="33"/>
        <v>#DIV/0!</v>
      </c>
      <c r="Y117" s="232" t="e">
        <f t="shared" si="34"/>
        <v>#DIV/0!</v>
      </c>
      <c r="Z117" s="232" t="e">
        <f t="shared" si="35"/>
        <v>#DIV/0!</v>
      </c>
      <c r="AA117" s="232" t="e">
        <f t="shared" si="36"/>
        <v>#DIV/0!</v>
      </c>
      <c r="AD117" s="232" t="e">
        <f t="shared" si="44"/>
        <v>#DIV/0!</v>
      </c>
      <c r="AE117" s="232" t="e">
        <f t="shared" si="45"/>
        <v>#DIV/0!</v>
      </c>
      <c r="AF117" s="90" t="e">
        <f t="shared" si="46"/>
        <v>#DIV/0!</v>
      </c>
      <c r="AG117" s="232" t="e">
        <f t="shared" si="47"/>
        <v>#DIV/0!</v>
      </c>
      <c r="AH117" s="232" t="e">
        <f t="shared" si="48"/>
        <v>#DIV/0!</v>
      </c>
      <c r="AI117" s="90" t="e">
        <f t="shared" si="49"/>
        <v>#DIV/0!</v>
      </c>
      <c r="AJ117" s="154"/>
      <c r="AK117" s="232" t="e">
        <f t="shared" si="50"/>
        <v>#DIV/0!</v>
      </c>
      <c r="AL117" s="232" t="e">
        <f t="shared" si="51"/>
        <v>#DIV/0!</v>
      </c>
    </row>
    <row r="118" spans="1:38">
      <c r="A118" s="128" t="s">
        <v>505</v>
      </c>
      <c r="B118" s="103"/>
      <c r="C118" s="85" t="e">
        <f>SUMPRODUCT(Datu_ievade!$E$12:$BB$12,Datu_ievade!$E$61:$BB$61)/SUM(Datu_ievade!$E$12:$BB$12)</f>
        <v>#DIV/0!</v>
      </c>
      <c r="D118" s="103"/>
      <c r="E118" s="85" t="e">
        <f>SUMPRODUCT(Datu_ievade!$E$13:$BB$13,Datu_ievade!$E$62:$BB$62)/SUM(Datu_ievade!$E$13:$BB$13)</f>
        <v>#DIV/0!</v>
      </c>
      <c r="F118" s="85" t="e">
        <f t="shared" si="37"/>
        <v>#DIV/0!</v>
      </c>
      <c r="G118" s="127" t="e">
        <f>ROUNDUP((B118+D118)*Datu_ievade!$E$269,0)</f>
        <v>#DIV/0!</v>
      </c>
      <c r="H118" s="141" t="e">
        <f t="shared" si="28"/>
        <v>#DIV/0!</v>
      </c>
      <c r="I118" s="127" t="e">
        <f t="shared" si="38"/>
        <v>#DIV/0!</v>
      </c>
      <c r="K118" s="127" t="e">
        <f t="shared" si="39"/>
        <v>#DIV/0!</v>
      </c>
      <c r="L118" s="127" t="e">
        <f t="shared" si="40"/>
        <v>#DIV/0!</v>
      </c>
      <c r="M118" s="127" t="e">
        <f t="shared" si="41"/>
        <v>#DIV/0!</v>
      </c>
      <c r="N118" s="127" t="e">
        <f t="shared" si="42"/>
        <v>#DIV/0!</v>
      </c>
      <c r="O118" s="141" t="e">
        <f t="shared" si="43"/>
        <v>#DIV/0!</v>
      </c>
      <c r="P118" s="127" t="e">
        <f t="shared" si="29"/>
        <v>#DIV/0!</v>
      </c>
      <c r="Q118" s="127" t="e">
        <f t="shared" si="30"/>
        <v>#DIV/0!</v>
      </c>
      <c r="V118" s="232" t="e">
        <f t="shared" si="31"/>
        <v>#DIV/0!</v>
      </c>
      <c r="W118" s="232" t="e">
        <f t="shared" si="32"/>
        <v>#DIV/0!</v>
      </c>
      <c r="X118" s="232" t="e">
        <f t="shared" si="33"/>
        <v>#DIV/0!</v>
      </c>
      <c r="Y118" s="232" t="e">
        <f t="shared" si="34"/>
        <v>#DIV/0!</v>
      </c>
      <c r="Z118" s="232" t="e">
        <f t="shared" si="35"/>
        <v>#DIV/0!</v>
      </c>
      <c r="AA118" s="232" t="e">
        <f t="shared" si="36"/>
        <v>#DIV/0!</v>
      </c>
      <c r="AD118" s="232" t="e">
        <f t="shared" si="44"/>
        <v>#DIV/0!</v>
      </c>
      <c r="AE118" s="232" t="e">
        <f t="shared" si="45"/>
        <v>#DIV/0!</v>
      </c>
      <c r="AF118" s="90" t="e">
        <f t="shared" si="46"/>
        <v>#DIV/0!</v>
      </c>
      <c r="AG118" s="232" t="e">
        <f t="shared" si="47"/>
        <v>#DIV/0!</v>
      </c>
      <c r="AH118" s="232" t="e">
        <f t="shared" si="48"/>
        <v>#DIV/0!</v>
      </c>
      <c r="AI118" s="90" t="e">
        <f t="shared" si="49"/>
        <v>#DIV/0!</v>
      </c>
      <c r="AJ118" s="154"/>
      <c r="AK118" s="232" t="e">
        <f t="shared" si="50"/>
        <v>#DIV/0!</v>
      </c>
      <c r="AL118" s="232" t="e">
        <f t="shared" si="51"/>
        <v>#DIV/0!</v>
      </c>
    </row>
    <row r="119" spans="1:38">
      <c r="A119" s="128" t="s">
        <v>504</v>
      </c>
      <c r="B119" s="103"/>
      <c r="C119" s="85" t="e">
        <f>SUMPRODUCT(Datu_ievade!$E$12:$BB$12,Datu_ievade!$E$61:$BB$61)/SUM(Datu_ievade!$E$12:$BB$12)</f>
        <v>#DIV/0!</v>
      </c>
      <c r="D119" s="103"/>
      <c r="E119" s="85" t="e">
        <f>SUMPRODUCT(Datu_ievade!$E$13:$BB$13,Datu_ievade!$E$62:$BB$62)/SUM(Datu_ievade!$E$13:$BB$13)</f>
        <v>#DIV/0!</v>
      </c>
      <c r="F119" s="85" t="e">
        <f t="shared" si="37"/>
        <v>#DIV/0!</v>
      </c>
      <c r="G119" s="127" t="e">
        <f>ROUNDUP((B119+D119)*Datu_ievade!$E$269,0)</f>
        <v>#DIV/0!</v>
      </c>
      <c r="H119" s="141" t="e">
        <f t="shared" si="28"/>
        <v>#DIV/0!</v>
      </c>
      <c r="I119" s="127" t="e">
        <f t="shared" si="38"/>
        <v>#DIV/0!</v>
      </c>
      <c r="K119" s="127" t="e">
        <f t="shared" si="39"/>
        <v>#DIV/0!</v>
      </c>
      <c r="L119" s="127" t="e">
        <f t="shared" si="40"/>
        <v>#DIV/0!</v>
      </c>
      <c r="M119" s="127" t="e">
        <f t="shared" si="41"/>
        <v>#DIV/0!</v>
      </c>
      <c r="N119" s="127" t="e">
        <f t="shared" si="42"/>
        <v>#DIV/0!</v>
      </c>
      <c r="O119" s="141" t="e">
        <f t="shared" si="43"/>
        <v>#DIV/0!</v>
      </c>
      <c r="P119" s="127" t="e">
        <f t="shared" si="29"/>
        <v>#DIV/0!</v>
      </c>
      <c r="Q119" s="127" t="e">
        <f t="shared" si="30"/>
        <v>#DIV/0!</v>
      </c>
      <c r="V119" s="232" t="e">
        <f t="shared" si="31"/>
        <v>#DIV/0!</v>
      </c>
      <c r="W119" s="232" t="e">
        <f t="shared" si="32"/>
        <v>#DIV/0!</v>
      </c>
      <c r="X119" s="232" t="e">
        <f t="shared" si="33"/>
        <v>#DIV/0!</v>
      </c>
      <c r="Y119" s="232" t="e">
        <f t="shared" si="34"/>
        <v>#DIV/0!</v>
      </c>
      <c r="Z119" s="232" t="e">
        <f t="shared" si="35"/>
        <v>#DIV/0!</v>
      </c>
      <c r="AA119" s="232" t="e">
        <f t="shared" si="36"/>
        <v>#DIV/0!</v>
      </c>
      <c r="AD119" s="232" t="e">
        <f t="shared" si="44"/>
        <v>#DIV/0!</v>
      </c>
      <c r="AE119" s="232" t="e">
        <f t="shared" si="45"/>
        <v>#DIV/0!</v>
      </c>
      <c r="AF119" s="90" t="e">
        <f t="shared" si="46"/>
        <v>#DIV/0!</v>
      </c>
      <c r="AG119" s="232" t="e">
        <f t="shared" si="47"/>
        <v>#DIV/0!</v>
      </c>
      <c r="AH119" s="232" t="e">
        <f t="shared" si="48"/>
        <v>#DIV/0!</v>
      </c>
      <c r="AI119" s="90" t="e">
        <f t="shared" si="49"/>
        <v>#DIV/0!</v>
      </c>
      <c r="AJ119" s="154"/>
      <c r="AK119" s="232" t="e">
        <f t="shared" si="50"/>
        <v>#DIV/0!</v>
      </c>
      <c r="AL119" s="232" t="e">
        <f t="shared" si="51"/>
        <v>#DIV/0!</v>
      </c>
    </row>
    <row r="120" spans="1:38">
      <c r="A120" s="128" t="s">
        <v>503</v>
      </c>
      <c r="B120" s="103"/>
      <c r="C120" s="85" t="e">
        <f>SUMPRODUCT(Datu_ievade!$E$12:$BB$12,Datu_ievade!$E$61:$BB$61)/SUM(Datu_ievade!$E$12:$BB$12)</f>
        <v>#DIV/0!</v>
      </c>
      <c r="D120" s="103"/>
      <c r="E120" s="85" t="e">
        <f>SUMPRODUCT(Datu_ievade!$E$13:$BB$13,Datu_ievade!$E$62:$BB$62)/SUM(Datu_ievade!$E$13:$BB$13)</f>
        <v>#DIV/0!</v>
      </c>
      <c r="F120" s="85" t="e">
        <f t="shared" si="37"/>
        <v>#DIV/0!</v>
      </c>
      <c r="G120" s="127" t="e">
        <f>ROUNDUP((B120+D120)*Datu_ievade!$E$269,0)</f>
        <v>#DIV/0!</v>
      </c>
      <c r="H120" s="141" t="e">
        <f t="shared" si="28"/>
        <v>#DIV/0!</v>
      </c>
      <c r="I120" s="127" t="e">
        <f t="shared" si="38"/>
        <v>#DIV/0!</v>
      </c>
      <c r="K120" s="127" t="e">
        <f t="shared" si="39"/>
        <v>#DIV/0!</v>
      </c>
      <c r="L120" s="127" t="e">
        <f t="shared" si="40"/>
        <v>#DIV/0!</v>
      </c>
      <c r="M120" s="127" t="e">
        <f t="shared" si="41"/>
        <v>#DIV/0!</v>
      </c>
      <c r="N120" s="127" t="e">
        <f t="shared" si="42"/>
        <v>#DIV/0!</v>
      </c>
      <c r="O120" s="141" t="e">
        <f t="shared" si="43"/>
        <v>#DIV/0!</v>
      </c>
      <c r="P120" s="127" t="e">
        <f t="shared" si="29"/>
        <v>#DIV/0!</v>
      </c>
      <c r="Q120" s="127" t="e">
        <f t="shared" si="30"/>
        <v>#DIV/0!</v>
      </c>
      <c r="V120" s="232" t="e">
        <f t="shared" si="31"/>
        <v>#DIV/0!</v>
      </c>
      <c r="W120" s="232" t="e">
        <f t="shared" si="32"/>
        <v>#DIV/0!</v>
      </c>
      <c r="X120" s="232" t="e">
        <f t="shared" si="33"/>
        <v>#DIV/0!</v>
      </c>
      <c r="Y120" s="232" t="e">
        <f t="shared" si="34"/>
        <v>#DIV/0!</v>
      </c>
      <c r="Z120" s="232" t="e">
        <f t="shared" si="35"/>
        <v>#DIV/0!</v>
      </c>
      <c r="AA120" s="232" t="e">
        <f t="shared" si="36"/>
        <v>#DIV/0!</v>
      </c>
      <c r="AD120" s="232" t="e">
        <f t="shared" si="44"/>
        <v>#DIV/0!</v>
      </c>
      <c r="AE120" s="232" t="e">
        <f t="shared" si="45"/>
        <v>#DIV/0!</v>
      </c>
      <c r="AF120" s="90" t="e">
        <f t="shared" si="46"/>
        <v>#DIV/0!</v>
      </c>
      <c r="AG120" s="232" t="e">
        <f t="shared" si="47"/>
        <v>#DIV/0!</v>
      </c>
      <c r="AH120" s="232" t="e">
        <f t="shared" si="48"/>
        <v>#DIV/0!</v>
      </c>
      <c r="AI120" s="90" t="e">
        <f t="shared" si="49"/>
        <v>#DIV/0!</v>
      </c>
      <c r="AJ120" s="154"/>
      <c r="AK120" s="232" t="e">
        <f t="shared" si="50"/>
        <v>#DIV/0!</v>
      </c>
      <c r="AL120" s="232" t="e">
        <f t="shared" si="51"/>
        <v>#DIV/0!</v>
      </c>
    </row>
    <row r="121" spans="1:38">
      <c r="A121" s="128" t="s">
        <v>502</v>
      </c>
      <c r="B121" s="103"/>
      <c r="C121" s="85" t="e">
        <f>SUMPRODUCT(Datu_ievade!$E$12:$BB$12,Datu_ievade!$E$61:$BB$61)/SUM(Datu_ievade!$E$12:$BB$12)</f>
        <v>#DIV/0!</v>
      </c>
      <c r="D121" s="103"/>
      <c r="E121" s="85" t="e">
        <f>SUMPRODUCT(Datu_ievade!$E$13:$BB$13,Datu_ievade!$E$62:$BB$62)/SUM(Datu_ievade!$E$13:$BB$13)</f>
        <v>#DIV/0!</v>
      </c>
      <c r="F121" s="85" t="e">
        <f t="shared" si="37"/>
        <v>#DIV/0!</v>
      </c>
      <c r="G121" s="127" t="e">
        <f>ROUNDUP((B121+D121)*Datu_ievade!$E$269,0)</f>
        <v>#DIV/0!</v>
      </c>
      <c r="H121" s="141" t="e">
        <f t="shared" si="28"/>
        <v>#DIV/0!</v>
      </c>
      <c r="I121" s="127" t="e">
        <f t="shared" si="38"/>
        <v>#DIV/0!</v>
      </c>
      <c r="K121" s="127" t="e">
        <f t="shared" si="39"/>
        <v>#DIV/0!</v>
      </c>
      <c r="L121" s="127" t="e">
        <f t="shared" si="40"/>
        <v>#DIV/0!</v>
      </c>
      <c r="M121" s="127" t="e">
        <f t="shared" si="41"/>
        <v>#DIV/0!</v>
      </c>
      <c r="N121" s="127" t="e">
        <f t="shared" si="42"/>
        <v>#DIV/0!</v>
      </c>
      <c r="O121" s="141" t="e">
        <f t="shared" si="43"/>
        <v>#DIV/0!</v>
      </c>
      <c r="P121" s="127" t="e">
        <f t="shared" si="29"/>
        <v>#DIV/0!</v>
      </c>
      <c r="Q121" s="127" t="e">
        <f t="shared" si="30"/>
        <v>#DIV/0!</v>
      </c>
      <c r="V121" s="232" t="e">
        <f t="shared" si="31"/>
        <v>#DIV/0!</v>
      </c>
      <c r="W121" s="232" t="e">
        <f t="shared" si="32"/>
        <v>#DIV/0!</v>
      </c>
      <c r="X121" s="232" t="e">
        <f t="shared" si="33"/>
        <v>#DIV/0!</v>
      </c>
      <c r="Y121" s="232" t="e">
        <f t="shared" si="34"/>
        <v>#DIV/0!</v>
      </c>
      <c r="Z121" s="232" t="e">
        <f t="shared" si="35"/>
        <v>#DIV/0!</v>
      </c>
      <c r="AA121" s="232" t="e">
        <f t="shared" si="36"/>
        <v>#DIV/0!</v>
      </c>
      <c r="AD121" s="232" t="e">
        <f t="shared" si="44"/>
        <v>#DIV/0!</v>
      </c>
      <c r="AE121" s="232" t="e">
        <f t="shared" si="45"/>
        <v>#DIV/0!</v>
      </c>
      <c r="AF121" s="90" t="e">
        <f t="shared" si="46"/>
        <v>#DIV/0!</v>
      </c>
      <c r="AG121" s="232" t="e">
        <f t="shared" si="47"/>
        <v>#DIV/0!</v>
      </c>
      <c r="AH121" s="232" t="e">
        <f t="shared" si="48"/>
        <v>#DIV/0!</v>
      </c>
      <c r="AI121" s="90" t="e">
        <f t="shared" si="49"/>
        <v>#DIV/0!</v>
      </c>
      <c r="AJ121" s="154"/>
      <c r="AK121" s="232" t="e">
        <f t="shared" si="50"/>
        <v>#DIV/0!</v>
      </c>
      <c r="AL121" s="232" t="e">
        <f t="shared" si="51"/>
        <v>#DIV/0!</v>
      </c>
    </row>
    <row r="122" spans="1:38">
      <c r="A122" s="128" t="s">
        <v>501</v>
      </c>
      <c r="B122" s="103"/>
      <c r="C122" s="85" t="e">
        <f>SUMPRODUCT(Datu_ievade!$E$12:$BB$12,Datu_ievade!$E$61:$BB$61)/SUM(Datu_ievade!$E$12:$BB$12)</f>
        <v>#DIV/0!</v>
      </c>
      <c r="D122" s="103"/>
      <c r="E122" s="85" t="e">
        <f>SUMPRODUCT(Datu_ievade!$E$13:$BB$13,Datu_ievade!$E$62:$BB$62)/SUM(Datu_ievade!$E$13:$BB$13)</f>
        <v>#DIV/0!</v>
      </c>
      <c r="F122" s="85" t="e">
        <f t="shared" si="37"/>
        <v>#DIV/0!</v>
      </c>
      <c r="G122" s="127" t="e">
        <f>ROUNDUP((B122+D122)*Datu_ievade!$E$269,0)</f>
        <v>#DIV/0!</v>
      </c>
      <c r="H122" s="141" t="e">
        <f t="shared" si="28"/>
        <v>#DIV/0!</v>
      </c>
      <c r="I122" s="127" t="e">
        <f t="shared" si="38"/>
        <v>#DIV/0!</v>
      </c>
      <c r="K122" s="127" t="e">
        <f t="shared" si="39"/>
        <v>#DIV/0!</v>
      </c>
      <c r="L122" s="127" t="e">
        <f t="shared" si="40"/>
        <v>#DIV/0!</v>
      </c>
      <c r="M122" s="127" t="e">
        <f t="shared" si="41"/>
        <v>#DIV/0!</v>
      </c>
      <c r="N122" s="127" t="e">
        <f t="shared" si="42"/>
        <v>#DIV/0!</v>
      </c>
      <c r="O122" s="141" t="e">
        <f t="shared" si="43"/>
        <v>#DIV/0!</v>
      </c>
      <c r="P122" s="127" t="e">
        <f t="shared" si="29"/>
        <v>#DIV/0!</v>
      </c>
      <c r="Q122" s="127" t="e">
        <f t="shared" si="30"/>
        <v>#DIV/0!</v>
      </c>
      <c r="V122" s="232" t="e">
        <f t="shared" si="31"/>
        <v>#DIV/0!</v>
      </c>
      <c r="W122" s="232" t="e">
        <f t="shared" si="32"/>
        <v>#DIV/0!</v>
      </c>
      <c r="X122" s="232" t="e">
        <f t="shared" si="33"/>
        <v>#DIV/0!</v>
      </c>
      <c r="Y122" s="232" t="e">
        <f t="shared" si="34"/>
        <v>#DIV/0!</v>
      </c>
      <c r="Z122" s="232" t="e">
        <f t="shared" si="35"/>
        <v>#DIV/0!</v>
      </c>
      <c r="AA122" s="232" t="e">
        <f t="shared" si="36"/>
        <v>#DIV/0!</v>
      </c>
      <c r="AD122" s="232" t="e">
        <f t="shared" si="44"/>
        <v>#DIV/0!</v>
      </c>
      <c r="AE122" s="232" t="e">
        <f t="shared" si="45"/>
        <v>#DIV/0!</v>
      </c>
      <c r="AF122" s="90" t="e">
        <f t="shared" si="46"/>
        <v>#DIV/0!</v>
      </c>
      <c r="AG122" s="232" t="e">
        <f t="shared" si="47"/>
        <v>#DIV/0!</v>
      </c>
      <c r="AH122" s="232" t="e">
        <f t="shared" si="48"/>
        <v>#DIV/0!</v>
      </c>
      <c r="AI122" s="90" t="e">
        <f t="shared" si="49"/>
        <v>#DIV/0!</v>
      </c>
      <c r="AJ122" s="154"/>
      <c r="AK122" s="232" t="e">
        <f t="shared" si="50"/>
        <v>#DIV/0!</v>
      </c>
      <c r="AL122" s="232" t="e">
        <f t="shared" si="51"/>
        <v>#DIV/0!</v>
      </c>
    </row>
    <row r="123" spans="1:38">
      <c r="A123" s="128" t="s">
        <v>500</v>
      </c>
      <c r="B123" s="103"/>
      <c r="C123" s="85" t="e">
        <f>SUMPRODUCT(Datu_ievade!$E$12:$BB$12,Datu_ievade!$E$61:$BB$61)/SUM(Datu_ievade!$E$12:$BB$12)</f>
        <v>#DIV/0!</v>
      </c>
      <c r="D123" s="103"/>
      <c r="E123" s="85" t="e">
        <f>SUMPRODUCT(Datu_ievade!$E$13:$BB$13,Datu_ievade!$E$62:$BB$62)/SUM(Datu_ievade!$E$13:$BB$13)</f>
        <v>#DIV/0!</v>
      </c>
      <c r="F123" s="85" t="e">
        <f t="shared" si="37"/>
        <v>#DIV/0!</v>
      </c>
      <c r="G123" s="127" t="e">
        <f>ROUNDUP((B123+D123)*Datu_ievade!$E$269,0)</f>
        <v>#DIV/0!</v>
      </c>
      <c r="H123" s="141" t="e">
        <f t="shared" si="28"/>
        <v>#DIV/0!</v>
      </c>
      <c r="I123" s="127" t="e">
        <f t="shared" si="38"/>
        <v>#DIV/0!</v>
      </c>
      <c r="K123" s="127" t="e">
        <f t="shared" si="39"/>
        <v>#DIV/0!</v>
      </c>
      <c r="L123" s="127" t="e">
        <f t="shared" si="40"/>
        <v>#DIV/0!</v>
      </c>
      <c r="M123" s="127" t="e">
        <f t="shared" si="41"/>
        <v>#DIV/0!</v>
      </c>
      <c r="N123" s="127" t="e">
        <f t="shared" si="42"/>
        <v>#DIV/0!</v>
      </c>
      <c r="O123" s="141" t="e">
        <f t="shared" si="43"/>
        <v>#DIV/0!</v>
      </c>
      <c r="P123" s="127" t="e">
        <f t="shared" si="29"/>
        <v>#DIV/0!</v>
      </c>
      <c r="Q123" s="127" t="e">
        <f t="shared" si="30"/>
        <v>#DIV/0!</v>
      </c>
      <c r="V123" s="232" t="e">
        <f t="shared" si="31"/>
        <v>#DIV/0!</v>
      </c>
      <c r="W123" s="232" t="e">
        <f t="shared" si="32"/>
        <v>#DIV/0!</v>
      </c>
      <c r="X123" s="232" t="e">
        <f t="shared" si="33"/>
        <v>#DIV/0!</v>
      </c>
      <c r="Y123" s="232" t="e">
        <f t="shared" si="34"/>
        <v>#DIV/0!</v>
      </c>
      <c r="Z123" s="232" t="e">
        <f t="shared" si="35"/>
        <v>#DIV/0!</v>
      </c>
      <c r="AA123" s="232" t="e">
        <f t="shared" si="36"/>
        <v>#DIV/0!</v>
      </c>
      <c r="AD123" s="232" t="e">
        <f t="shared" si="44"/>
        <v>#DIV/0!</v>
      </c>
      <c r="AE123" s="232" t="e">
        <f t="shared" si="45"/>
        <v>#DIV/0!</v>
      </c>
      <c r="AF123" s="90" t="e">
        <f t="shared" si="46"/>
        <v>#DIV/0!</v>
      </c>
      <c r="AG123" s="232" t="e">
        <f t="shared" si="47"/>
        <v>#DIV/0!</v>
      </c>
      <c r="AH123" s="232" t="e">
        <f t="shared" si="48"/>
        <v>#DIV/0!</v>
      </c>
      <c r="AI123" s="90" t="e">
        <f t="shared" si="49"/>
        <v>#DIV/0!</v>
      </c>
      <c r="AJ123" s="154"/>
      <c r="AK123" s="232" t="e">
        <f t="shared" si="50"/>
        <v>#DIV/0!</v>
      </c>
      <c r="AL123" s="232" t="e">
        <f t="shared" si="51"/>
        <v>#DIV/0!</v>
      </c>
    </row>
    <row r="124" spans="1:38">
      <c r="A124" s="128" t="s">
        <v>499</v>
      </c>
      <c r="B124" s="103"/>
      <c r="C124" s="85" t="e">
        <f>SUMPRODUCT(Datu_ievade!$E$12:$BB$12,Datu_ievade!$E$61:$BB$61)/SUM(Datu_ievade!$E$12:$BB$12)</f>
        <v>#DIV/0!</v>
      </c>
      <c r="D124" s="103"/>
      <c r="E124" s="85" t="e">
        <f>SUMPRODUCT(Datu_ievade!$E$13:$BB$13,Datu_ievade!$E$62:$BB$62)/SUM(Datu_ievade!$E$13:$BB$13)</f>
        <v>#DIV/0!</v>
      </c>
      <c r="F124" s="85" t="e">
        <f t="shared" si="37"/>
        <v>#DIV/0!</v>
      </c>
      <c r="G124" s="127" t="e">
        <f>ROUNDUP((B124+D124)*Datu_ievade!$E$269,0)</f>
        <v>#DIV/0!</v>
      </c>
      <c r="H124" s="141" t="e">
        <f t="shared" si="28"/>
        <v>#DIV/0!</v>
      </c>
      <c r="I124" s="127" t="e">
        <f t="shared" si="38"/>
        <v>#DIV/0!</v>
      </c>
      <c r="K124" s="127" t="e">
        <f t="shared" si="39"/>
        <v>#DIV/0!</v>
      </c>
      <c r="L124" s="127" t="e">
        <f t="shared" si="40"/>
        <v>#DIV/0!</v>
      </c>
      <c r="M124" s="127" t="e">
        <f t="shared" si="41"/>
        <v>#DIV/0!</v>
      </c>
      <c r="N124" s="127" t="e">
        <f t="shared" si="42"/>
        <v>#DIV/0!</v>
      </c>
      <c r="O124" s="141" t="e">
        <f t="shared" si="43"/>
        <v>#DIV/0!</v>
      </c>
      <c r="P124" s="127" t="e">
        <f t="shared" si="29"/>
        <v>#DIV/0!</v>
      </c>
      <c r="Q124" s="127" t="e">
        <f t="shared" si="30"/>
        <v>#DIV/0!</v>
      </c>
      <c r="V124" s="232" t="e">
        <f t="shared" si="31"/>
        <v>#DIV/0!</v>
      </c>
      <c r="W124" s="232" t="e">
        <f t="shared" si="32"/>
        <v>#DIV/0!</v>
      </c>
      <c r="X124" s="232" t="e">
        <f t="shared" si="33"/>
        <v>#DIV/0!</v>
      </c>
      <c r="Y124" s="232" t="e">
        <f t="shared" si="34"/>
        <v>#DIV/0!</v>
      </c>
      <c r="Z124" s="232" t="e">
        <f t="shared" si="35"/>
        <v>#DIV/0!</v>
      </c>
      <c r="AA124" s="232" t="e">
        <f t="shared" si="36"/>
        <v>#DIV/0!</v>
      </c>
      <c r="AD124" s="232" t="e">
        <f t="shared" si="44"/>
        <v>#DIV/0!</v>
      </c>
      <c r="AE124" s="232" t="e">
        <f t="shared" si="45"/>
        <v>#DIV/0!</v>
      </c>
      <c r="AF124" s="90" t="e">
        <f t="shared" si="46"/>
        <v>#DIV/0!</v>
      </c>
      <c r="AG124" s="232" t="e">
        <f t="shared" si="47"/>
        <v>#DIV/0!</v>
      </c>
      <c r="AH124" s="232" t="e">
        <f t="shared" si="48"/>
        <v>#DIV/0!</v>
      </c>
      <c r="AI124" s="90" t="e">
        <f t="shared" si="49"/>
        <v>#DIV/0!</v>
      </c>
      <c r="AJ124" s="154"/>
      <c r="AK124" s="232" t="e">
        <f t="shared" si="50"/>
        <v>#DIV/0!</v>
      </c>
      <c r="AL124" s="232" t="e">
        <f t="shared" si="51"/>
        <v>#DIV/0!</v>
      </c>
    </row>
    <row r="125" spans="1:38">
      <c r="A125" s="128" t="s">
        <v>498</v>
      </c>
      <c r="B125" s="103"/>
      <c r="C125" s="85" t="e">
        <f>SUMPRODUCT(Datu_ievade!$E$12:$BB$12,Datu_ievade!$E$61:$BB$61)/SUM(Datu_ievade!$E$12:$BB$12)</f>
        <v>#DIV/0!</v>
      </c>
      <c r="D125" s="103"/>
      <c r="E125" s="85" t="e">
        <f>SUMPRODUCT(Datu_ievade!$E$13:$BB$13,Datu_ievade!$E$62:$BB$62)/SUM(Datu_ievade!$E$13:$BB$13)</f>
        <v>#DIV/0!</v>
      </c>
      <c r="F125" s="85" t="e">
        <f t="shared" si="37"/>
        <v>#DIV/0!</v>
      </c>
      <c r="G125" s="127" t="e">
        <f>ROUNDUP((B125+D125)*Datu_ievade!$E$269,0)</f>
        <v>#DIV/0!</v>
      </c>
      <c r="H125" s="141" t="e">
        <f t="shared" si="28"/>
        <v>#DIV/0!</v>
      </c>
      <c r="I125" s="127" t="e">
        <f t="shared" si="38"/>
        <v>#DIV/0!</v>
      </c>
      <c r="K125" s="127" t="e">
        <f t="shared" si="39"/>
        <v>#DIV/0!</v>
      </c>
      <c r="L125" s="127" t="e">
        <f t="shared" si="40"/>
        <v>#DIV/0!</v>
      </c>
      <c r="M125" s="127" t="e">
        <f t="shared" si="41"/>
        <v>#DIV/0!</v>
      </c>
      <c r="N125" s="127" t="e">
        <f t="shared" si="42"/>
        <v>#DIV/0!</v>
      </c>
      <c r="O125" s="141" t="e">
        <f t="shared" si="43"/>
        <v>#DIV/0!</v>
      </c>
      <c r="P125" s="127" t="e">
        <f t="shared" si="29"/>
        <v>#DIV/0!</v>
      </c>
      <c r="Q125" s="127" t="e">
        <f t="shared" si="30"/>
        <v>#DIV/0!</v>
      </c>
      <c r="V125" s="232" t="e">
        <f t="shared" si="31"/>
        <v>#DIV/0!</v>
      </c>
      <c r="W125" s="232" t="e">
        <f t="shared" si="32"/>
        <v>#DIV/0!</v>
      </c>
      <c r="X125" s="232" t="e">
        <f t="shared" si="33"/>
        <v>#DIV/0!</v>
      </c>
      <c r="Y125" s="232" t="e">
        <f t="shared" si="34"/>
        <v>#DIV/0!</v>
      </c>
      <c r="Z125" s="232" t="e">
        <f t="shared" si="35"/>
        <v>#DIV/0!</v>
      </c>
      <c r="AA125" s="232" t="e">
        <f t="shared" si="36"/>
        <v>#DIV/0!</v>
      </c>
      <c r="AD125" s="232" t="e">
        <f t="shared" si="44"/>
        <v>#DIV/0!</v>
      </c>
      <c r="AE125" s="232" t="e">
        <f t="shared" si="45"/>
        <v>#DIV/0!</v>
      </c>
      <c r="AF125" s="90" t="e">
        <f t="shared" si="46"/>
        <v>#DIV/0!</v>
      </c>
      <c r="AG125" s="232" t="e">
        <f t="shared" si="47"/>
        <v>#DIV/0!</v>
      </c>
      <c r="AH125" s="232" t="e">
        <f t="shared" si="48"/>
        <v>#DIV/0!</v>
      </c>
      <c r="AI125" s="90" t="e">
        <f t="shared" si="49"/>
        <v>#DIV/0!</v>
      </c>
      <c r="AJ125" s="154"/>
      <c r="AK125" s="232" t="e">
        <f t="shared" si="50"/>
        <v>#DIV/0!</v>
      </c>
      <c r="AL125" s="232" t="e">
        <f t="shared" si="51"/>
        <v>#DIV/0!</v>
      </c>
    </row>
    <row r="126" spans="1:38">
      <c r="A126" s="128" t="s">
        <v>1063</v>
      </c>
      <c r="B126" s="103"/>
      <c r="C126" s="85" t="e">
        <f>SUMPRODUCT(Datu_ievade!$E$12:$BB$12,Datu_ievade!$E$61:$BB$61)/SUM(Datu_ievade!$E$12:$BB$12)</f>
        <v>#DIV/0!</v>
      </c>
      <c r="D126" s="103"/>
      <c r="E126" s="85" t="e">
        <f>SUMPRODUCT(Datu_ievade!$E$13:$BB$13,Datu_ievade!$E$62:$BB$62)/SUM(Datu_ievade!$E$13:$BB$13)</f>
        <v>#DIV/0!</v>
      </c>
      <c r="F126" s="85" t="e">
        <f t="shared" si="37"/>
        <v>#DIV/0!</v>
      </c>
      <c r="G126" s="127" t="e">
        <f>ROUNDUP((B126+D126)*Datu_ievade!$E$269,0)</f>
        <v>#DIV/0!</v>
      </c>
      <c r="H126" s="141" t="e">
        <f t="shared" si="28"/>
        <v>#DIV/0!</v>
      </c>
      <c r="I126" s="127" t="e">
        <f t="shared" si="38"/>
        <v>#DIV/0!</v>
      </c>
      <c r="K126" s="127" t="e">
        <f t="shared" si="39"/>
        <v>#DIV/0!</v>
      </c>
      <c r="L126" s="127" t="e">
        <f t="shared" si="40"/>
        <v>#DIV/0!</v>
      </c>
      <c r="M126" s="127" t="e">
        <f t="shared" si="41"/>
        <v>#DIV/0!</v>
      </c>
      <c r="N126" s="127" t="e">
        <f t="shared" si="42"/>
        <v>#DIV/0!</v>
      </c>
      <c r="O126" s="141" t="e">
        <f t="shared" si="43"/>
        <v>#DIV/0!</v>
      </c>
      <c r="P126" s="127" t="e">
        <f t="shared" si="29"/>
        <v>#DIV/0!</v>
      </c>
      <c r="Q126" s="127" t="e">
        <f t="shared" si="30"/>
        <v>#DIV/0!</v>
      </c>
      <c r="V126" s="232" t="e">
        <f t="shared" si="31"/>
        <v>#DIV/0!</v>
      </c>
      <c r="W126" s="232" t="e">
        <f t="shared" si="32"/>
        <v>#DIV/0!</v>
      </c>
      <c r="X126" s="232" t="e">
        <f t="shared" si="33"/>
        <v>#DIV/0!</v>
      </c>
      <c r="Y126" s="232" t="e">
        <f t="shared" si="34"/>
        <v>#DIV/0!</v>
      </c>
      <c r="Z126" s="232" t="e">
        <f t="shared" si="35"/>
        <v>#DIV/0!</v>
      </c>
      <c r="AA126" s="232" t="e">
        <f t="shared" si="36"/>
        <v>#DIV/0!</v>
      </c>
      <c r="AD126" s="232" t="e">
        <f t="shared" si="44"/>
        <v>#DIV/0!</v>
      </c>
      <c r="AE126" s="232" t="e">
        <f t="shared" si="45"/>
        <v>#DIV/0!</v>
      </c>
      <c r="AF126" s="90" t="e">
        <f t="shared" si="46"/>
        <v>#DIV/0!</v>
      </c>
      <c r="AG126" s="232" t="e">
        <f t="shared" si="47"/>
        <v>#DIV/0!</v>
      </c>
      <c r="AH126" s="232" t="e">
        <f t="shared" si="48"/>
        <v>#DIV/0!</v>
      </c>
      <c r="AI126" s="90" t="e">
        <f t="shared" si="49"/>
        <v>#DIV/0!</v>
      </c>
      <c r="AJ126" s="154"/>
      <c r="AK126" s="232" t="e">
        <f t="shared" si="50"/>
        <v>#DIV/0!</v>
      </c>
      <c r="AL126" s="232" t="e">
        <f t="shared" si="51"/>
        <v>#DIV/0!</v>
      </c>
    </row>
    <row r="127" spans="1:38">
      <c r="A127" s="128" t="s">
        <v>497</v>
      </c>
      <c r="B127" s="103"/>
      <c r="C127" s="85" t="e">
        <f>SUMPRODUCT(Datu_ievade!$E$12:$BB$12,Datu_ievade!$E$61:$BB$61)/SUM(Datu_ievade!$E$12:$BB$12)</f>
        <v>#DIV/0!</v>
      </c>
      <c r="D127" s="103"/>
      <c r="E127" s="85" t="e">
        <f>SUMPRODUCT(Datu_ievade!$E$13:$BB$13,Datu_ievade!$E$62:$BB$62)/SUM(Datu_ievade!$E$13:$BB$13)</f>
        <v>#DIV/0!</v>
      </c>
      <c r="F127" s="85" t="e">
        <f t="shared" si="37"/>
        <v>#DIV/0!</v>
      </c>
      <c r="G127" s="127" t="e">
        <f>ROUNDUP((B127+D127)*Datu_ievade!$E$269,0)</f>
        <v>#DIV/0!</v>
      </c>
      <c r="H127" s="141" t="e">
        <f t="shared" si="28"/>
        <v>#DIV/0!</v>
      </c>
      <c r="I127" s="127" t="e">
        <f t="shared" si="38"/>
        <v>#DIV/0!</v>
      </c>
      <c r="K127" s="127" t="e">
        <f t="shared" si="39"/>
        <v>#DIV/0!</v>
      </c>
      <c r="L127" s="127" t="e">
        <f t="shared" si="40"/>
        <v>#DIV/0!</v>
      </c>
      <c r="M127" s="127" t="e">
        <f t="shared" si="41"/>
        <v>#DIV/0!</v>
      </c>
      <c r="N127" s="127" t="e">
        <f t="shared" si="42"/>
        <v>#DIV/0!</v>
      </c>
      <c r="O127" s="141" t="e">
        <f t="shared" si="43"/>
        <v>#DIV/0!</v>
      </c>
      <c r="P127" s="127" t="e">
        <f t="shared" si="29"/>
        <v>#DIV/0!</v>
      </c>
      <c r="Q127" s="127" t="e">
        <f t="shared" si="30"/>
        <v>#DIV/0!</v>
      </c>
      <c r="V127" s="232" t="e">
        <f t="shared" si="31"/>
        <v>#DIV/0!</v>
      </c>
      <c r="W127" s="232" t="e">
        <f t="shared" si="32"/>
        <v>#DIV/0!</v>
      </c>
      <c r="X127" s="232" t="e">
        <f t="shared" si="33"/>
        <v>#DIV/0!</v>
      </c>
      <c r="Y127" s="232" t="e">
        <f t="shared" si="34"/>
        <v>#DIV/0!</v>
      </c>
      <c r="Z127" s="232" t="e">
        <f t="shared" si="35"/>
        <v>#DIV/0!</v>
      </c>
      <c r="AA127" s="232" t="e">
        <f t="shared" si="36"/>
        <v>#DIV/0!</v>
      </c>
      <c r="AD127" s="232" t="e">
        <f t="shared" si="44"/>
        <v>#DIV/0!</v>
      </c>
      <c r="AE127" s="232" t="e">
        <f t="shared" si="45"/>
        <v>#DIV/0!</v>
      </c>
      <c r="AF127" s="90" t="e">
        <f t="shared" si="46"/>
        <v>#DIV/0!</v>
      </c>
      <c r="AG127" s="232" t="e">
        <f t="shared" si="47"/>
        <v>#DIV/0!</v>
      </c>
      <c r="AH127" s="232" t="e">
        <f t="shared" si="48"/>
        <v>#DIV/0!</v>
      </c>
      <c r="AI127" s="90" t="e">
        <f t="shared" si="49"/>
        <v>#DIV/0!</v>
      </c>
      <c r="AJ127" s="154"/>
      <c r="AK127" s="232" t="e">
        <f t="shared" si="50"/>
        <v>#DIV/0!</v>
      </c>
      <c r="AL127" s="232" t="e">
        <f t="shared" si="51"/>
        <v>#DIV/0!</v>
      </c>
    </row>
    <row r="128" spans="1:38">
      <c r="A128" s="128" t="s">
        <v>496</v>
      </c>
      <c r="B128" s="103"/>
      <c r="C128" s="85" t="e">
        <f>SUMPRODUCT(Datu_ievade!$E$12:$BB$12,Datu_ievade!$E$61:$BB$61)/SUM(Datu_ievade!$E$12:$BB$12)</f>
        <v>#DIV/0!</v>
      </c>
      <c r="D128" s="103"/>
      <c r="E128" s="85" t="e">
        <f>SUMPRODUCT(Datu_ievade!$E$13:$BB$13,Datu_ievade!$E$62:$BB$62)/SUM(Datu_ievade!$E$13:$BB$13)</f>
        <v>#DIV/0!</v>
      </c>
      <c r="F128" s="85" t="e">
        <f t="shared" si="37"/>
        <v>#DIV/0!</v>
      </c>
      <c r="G128" s="127" t="e">
        <f>ROUNDUP((B128+D128)*Datu_ievade!$E$269,0)</f>
        <v>#DIV/0!</v>
      </c>
      <c r="H128" s="141" t="e">
        <f t="shared" si="28"/>
        <v>#DIV/0!</v>
      </c>
      <c r="I128" s="127" t="e">
        <f t="shared" si="38"/>
        <v>#DIV/0!</v>
      </c>
      <c r="K128" s="127" t="e">
        <f t="shared" si="39"/>
        <v>#DIV/0!</v>
      </c>
      <c r="L128" s="127" t="e">
        <f t="shared" si="40"/>
        <v>#DIV/0!</v>
      </c>
      <c r="M128" s="127" t="e">
        <f t="shared" si="41"/>
        <v>#DIV/0!</v>
      </c>
      <c r="N128" s="127" t="e">
        <f t="shared" si="42"/>
        <v>#DIV/0!</v>
      </c>
      <c r="O128" s="141" t="e">
        <f t="shared" si="43"/>
        <v>#DIV/0!</v>
      </c>
      <c r="P128" s="127" t="e">
        <f t="shared" si="29"/>
        <v>#DIV/0!</v>
      </c>
      <c r="Q128" s="127" t="e">
        <f t="shared" si="30"/>
        <v>#DIV/0!</v>
      </c>
      <c r="V128" s="232" t="e">
        <f t="shared" si="31"/>
        <v>#DIV/0!</v>
      </c>
      <c r="W128" s="232" t="e">
        <f t="shared" si="32"/>
        <v>#DIV/0!</v>
      </c>
      <c r="X128" s="232" t="e">
        <f t="shared" si="33"/>
        <v>#DIV/0!</v>
      </c>
      <c r="Y128" s="232" t="e">
        <f t="shared" si="34"/>
        <v>#DIV/0!</v>
      </c>
      <c r="Z128" s="232" t="e">
        <f t="shared" si="35"/>
        <v>#DIV/0!</v>
      </c>
      <c r="AA128" s="232" t="e">
        <f t="shared" si="36"/>
        <v>#DIV/0!</v>
      </c>
      <c r="AD128" s="232" t="e">
        <f t="shared" si="44"/>
        <v>#DIV/0!</v>
      </c>
      <c r="AE128" s="232" t="e">
        <f t="shared" si="45"/>
        <v>#DIV/0!</v>
      </c>
      <c r="AF128" s="90" t="e">
        <f t="shared" si="46"/>
        <v>#DIV/0!</v>
      </c>
      <c r="AG128" s="232" t="e">
        <f t="shared" si="47"/>
        <v>#DIV/0!</v>
      </c>
      <c r="AH128" s="232" t="e">
        <f t="shared" si="48"/>
        <v>#DIV/0!</v>
      </c>
      <c r="AI128" s="90" t="e">
        <f t="shared" si="49"/>
        <v>#DIV/0!</v>
      </c>
      <c r="AJ128" s="154"/>
      <c r="AK128" s="232" t="e">
        <f t="shared" si="50"/>
        <v>#DIV/0!</v>
      </c>
      <c r="AL128" s="232" t="e">
        <f t="shared" si="51"/>
        <v>#DIV/0!</v>
      </c>
    </row>
    <row r="129" spans="1:38">
      <c r="A129" s="128" t="s">
        <v>1064</v>
      </c>
      <c r="B129" s="103"/>
      <c r="C129" s="85" t="e">
        <f>SUMPRODUCT(Datu_ievade!$E$12:$BB$12,Datu_ievade!$E$61:$BB$61)/SUM(Datu_ievade!$E$12:$BB$12)</f>
        <v>#DIV/0!</v>
      </c>
      <c r="D129" s="103"/>
      <c r="E129" s="85" t="e">
        <f>SUMPRODUCT(Datu_ievade!$E$13:$BB$13,Datu_ievade!$E$62:$BB$62)/SUM(Datu_ievade!$E$13:$BB$13)</f>
        <v>#DIV/0!</v>
      </c>
      <c r="F129" s="85" t="e">
        <f t="shared" si="37"/>
        <v>#DIV/0!</v>
      </c>
      <c r="G129" s="127" t="e">
        <f>ROUNDUP((B129+D129)*Datu_ievade!$E$269,0)</f>
        <v>#DIV/0!</v>
      </c>
      <c r="H129" s="141" t="e">
        <f t="shared" si="28"/>
        <v>#DIV/0!</v>
      </c>
      <c r="I129" s="127" t="e">
        <f t="shared" si="38"/>
        <v>#DIV/0!</v>
      </c>
      <c r="K129" s="127" t="e">
        <f t="shared" si="39"/>
        <v>#DIV/0!</v>
      </c>
      <c r="L129" s="127" t="e">
        <f t="shared" si="40"/>
        <v>#DIV/0!</v>
      </c>
      <c r="M129" s="127" t="e">
        <f t="shared" si="41"/>
        <v>#DIV/0!</v>
      </c>
      <c r="N129" s="127" t="e">
        <f t="shared" si="42"/>
        <v>#DIV/0!</v>
      </c>
      <c r="O129" s="141" t="e">
        <f t="shared" si="43"/>
        <v>#DIV/0!</v>
      </c>
      <c r="P129" s="127" t="e">
        <f t="shared" si="29"/>
        <v>#DIV/0!</v>
      </c>
      <c r="Q129" s="127" t="e">
        <f t="shared" si="30"/>
        <v>#DIV/0!</v>
      </c>
      <c r="V129" s="232" t="e">
        <f t="shared" si="31"/>
        <v>#DIV/0!</v>
      </c>
      <c r="W129" s="232" t="e">
        <f t="shared" si="32"/>
        <v>#DIV/0!</v>
      </c>
      <c r="X129" s="232" t="e">
        <f t="shared" si="33"/>
        <v>#DIV/0!</v>
      </c>
      <c r="Y129" s="232" t="e">
        <f t="shared" si="34"/>
        <v>#DIV/0!</v>
      </c>
      <c r="Z129" s="232" t="e">
        <f t="shared" si="35"/>
        <v>#DIV/0!</v>
      </c>
      <c r="AA129" s="232" t="e">
        <f t="shared" si="36"/>
        <v>#DIV/0!</v>
      </c>
      <c r="AD129" s="232" t="e">
        <f t="shared" si="44"/>
        <v>#DIV/0!</v>
      </c>
      <c r="AE129" s="232" t="e">
        <f t="shared" si="45"/>
        <v>#DIV/0!</v>
      </c>
      <c r="AF129" s="90" t="e">
        <f t="shared" si="46"/>
        <v>#DIV/0!</v>
      </c>
      <c r="AG129" s="232" t="e">
        <f t="shared" si="47"/>
        <v>#DIV/0!</v>
      </c>
      <c r="AH129" s="232" t="e">
        <f t="shared" si="48"/>
        <v>#DIV/0!</v>
      </c>
      <c r="AI129" s="90" t="e">
        <f t="shared" si="49"/>
        <v>#DIV/0!</v>
      </c>
      <c r="AJ129" s="154"/>
      <c r="AK129" s="232" t="e">
        <f t="shared" si="50"/>
        <v>#DIV/0!</v>
      </c>
      <c r="AL129" s="232" t="e">
        <f t="shared" si="51"/>
        <v>#DIV/0!</v>
      </c>
    </row>
    <row r="130" spans="1:38">
      <c r="A130" s="128" t="s">
        <v>495</v>
      </c>
      <c r="B130" s="103"/>
      <c r="C130" s="85" t="e">
        <f>SUMPRODUCT(Datu_ievade!$E$12:$BB$12,Datu_ievade!$E$61:$BB$61)/SUM(Datu_ievade!$E$12:$BB$12)</f>
        <v>#DIV/0!</v>
      </c>
      <c r="D130" s="103"/>
      <c r="E130" s="85" t="e">
        <f>SUMPRODUCT(Datu_ievade!$E$13:$BB$13,Datu_ievade!$E$62:$BB$62)/SUM(Datu_ievade!$E$13:$BB$13)</f>
        <v>#DIV/0!</v>
      </c>
      <c r="F130" s="85" t="e">
        <f t="shared" si="37"/>
        <v>#DIV/0!</v>
      </c>
      <c r="G130" s="127" t="e">
        <f>ROUNDUP((B130+D130)*Datu_ievade!$E$269,0)</f>
        <v>#DIV/0!</v>
      </c>
      <c r="H130" s="141" t="e">
        <f t="shared" si="28"/>
        <v>#DIV/0!</v>
      </c>
      <c r="I130" s="127" t="e">
        <f t="shared" si="38"/>
        <v>#DIV/0!</v>
      </c>
      <c r="K130" s="127" t="e">
        <f t="shared" si="39"/>
        <v>#DIV/0!</v>
      </c>
      <c r="L130" s="127" t="e">
        <f t="shared" si="40"/>
        <v>#DIV/0!</v>
      </c>
      <c r="M130" s="127" t="e">
        <f t="shared" si="41"/>
        <v>#DIV/0!</v>
      </c>
      <c r="N130" s="127" t="e">
        <f t="shared" si="42"/>
        <v>#DIV/0!</v>
      </c>
      <c r="O130" s="141" t="e">
        <f t="shared" si="43"/>
        <v>#DIV/0!</v>
      </c>
      <c r="P130" s="127" t="e">
        <f t="shared" si="29"/>
        <v>#DIV/0!</v>
      </c>
      <c r="Q130" s="127" t="e">
        <f t="shared" si="30"/>
        <v>#DIV/0!</v>
      </c>
      <c r="V130" s="232" t="e">
        <f t="shared" si="31"/>
        <v>#DIV/0!</v>
      </c>
      <c r="W130" s="232" t="e">
        <f t="shared" si="32"/>
        <v>#DIV/0!</v>
      </c>
      <c r="X130" s="232" t="e">
        <f t="shared" si="33"/>
        <v>#DIV/0!</v>
      </c>
      <c r="Y130" s="232" t="e">
        <f t="shared" si="34"/>
        <v>#DIV/0!</v>
      </c>
      <c r="Z130" s="232" t="e">
        <f t="shared" si="35"/>
        <v>#DIV/0!</v>
      </c>
      <c r="AA130" s="232" t="e">
        <f t="shared" si="36"/>
        <v>#DIV/0!</v>
      </c>
      <c r="AD130" s="232" t="e">
        <f t="shared" si="44"/>
        <v>#DIV/0!</v>
      </c>
      <c r="AE130" s="232" t="e">
        <f t="shared" si="45"/>
        <v>#DIV/0!</v>
      </c>
      <c r="AF130" s="90" t="e">
        <f t="shared" si="46"/>
        <v>#DIV/0!</v>
      </c>
      <c r="AG130" s="232" t="e">
        <f t="shared" si="47"/>
        <v>#DIV/0!</v>
      </c>
      <c r="AH130" s="232" t="e">
        <f t="shared" si="48"/>
        <v>#DIV/0!</v>
      </c>
      <c r="AI130" s="90" t="e">
        <f t="shared" si="49"/>
        <v>#DIV/0!</v>
      </c>
      <c r="AJ130" s="154"/>
      <c r="AK130" s="232" t="e">
        <f t="shared" si="50"/>
        <v>#DIV/0!</v>
      </c>
      <c r="AL130" s="232" t="e">
        <f t="shared" si="51"/>
        <v>#DIV/0!</v>
      </c>
    </row>
    <row r="131" spans="1:38">
      <c r="A131" s="128" t="s">
        <v>494</v>
      </c>
      <c r="B131" s="103"/>
      <c r="C131" s="85" t="e">
        <f>SUMPRODUCT(Datu_ievade!$E$12:$BB$12,Datu_ievade!$E$61:$BB$61)/SUM(Datu_ievade!$E$12:$BB$12)</f>
        <v>#DIV/0!</v>
      </c>
      <c r="D131" s="103"/>
      <c r="E131" s="85" t="e">
        <f>SUMPRODUCT(Datu_ievade!$E$13:$BB$13,Datu_ievade!$E$62:$BB$62)/SUM(Datu_ievade!$E$13:$BB$13)</f>
        <v>#DIV/0!</v>
      </c>
      <c r="F131" s="85" t="e">
        <f t="shared" si="37"/>
        <v>#DIV/0!</v>
      </c>
      <c r="G131" s="127" t="e">
        <f>ROUNDUP((B131+D131)*Datu_ievade!$E$269,0)</f>
        <v>#DIV/0!</v>
      </c>
      <c r="H131" s="141" t="e">
        <f t="shared" si="28"/>
        <v>#DIV/0!</v>
      </c>
      <c r="I131" s="127" t="e">
        <f t="shared" si="38"/>
        <v>#DIV/0!</v>
      </c>
      <c r="K131" s="127" t="e">
        <f t="shared" si="39"/>
        <v>#DIV/0!</v>
      </c>
      <c r="L131" s="127" t="e">
        <f t="shared" si="40"/>
        <v>#DIV/0!</v>
      </c>
      <c r="M131" s="127" t="e">
        <f t="shared" si="41"/>
        <v>#DIV/0!</v>
      </c>
      <c r="N131" s="127" t="e">
        <f t="shared" si="42"/>
        <v>#DIV/0!</v>
      </c>
      <c r="O131" s="141" t="e">
        <f t="shared" si="43"/>
        <v>#DIV/0!</v>
      </c>
      <c r="P131" s="127" t="e">
        <f t="shared" si="29"/>
        <v>#DIV/0!</v>
      </c>
      <c r="Q131" s="127" t="e">
        <f t="shared" si="30"/>
        <v>#DIV/0!</v>
      </c>
      <c r="V131" s="232" t="e">
        <f t="shared" si="31"/>
        <v>#DIV/0!</v>
      </c>
      <c r="W131" s="232" t="e">
        <f t="shared" si="32"/>
        <v>#DIV/0!</v>
      </c>
      <c r="X131" s="232" t="e">
        <f t="shared" si="33"/>
        <v>#DIV/0!</v>
      </c>
      <c r="Y131" s="232" t="e">
        <f t="shared" si="34"/>
        <v>#DIV/0!</v>
      </c>
      <c r="Z131" s="232" t="e">
        <f t="shared" si="35"/>
        <v>#DIV/0!</v>
      </c>
      <c r="AA131" s="232" t="e">
        <f t="shared" si="36"/>
        <v>#DIV/0!</v>
      </c>
      <c r="AD131" s="232" t="e">
        <f t="shared" si="44"/>
        <v>#DIV/0!</v>
      </c>
      <c r="AE131" s="232" t="e">
        <f t="shared" si="45"/>
        <v>#DIV/0!</v>
      </c>
      <c r="AF131" s="90" t="e">
        <f t="shared" si="46"/>
        <v>#DIV/0!</v>
      </c>
      <c r="AG131" s="232" t="e">
        <f t="shared" si="47"/>
        <v>#DIV/0!</v>
      </c>
      <c r="AH131" s="232" t="e">
        <f t="shared" si="48"/>
        <v>#DIV/0!</v>
      </c>
      <c r="AI131" s="90" t="e">
        <f t="shared" si="49"/>
        <v>#DIV/0!</v>
      </c>
      <c r="AJ131" s="154"/>
      <c r="AK131" s="232" t="e">
        <f t="shared" si="50"/>
        <v>#DIV/0!</v>
      </c>
      <c r="AL131" s="232" t="e">
        <f t="shared" si="51"/>
        <v>#DIV/0!</v>
      </c>
    </row>
    <row r="132" spans="1:38">
      <c r="A132" s="128" t="s">
        <v>493</v>
      </c>
      <c r="B132" s="103"/>
      <c r="C132" s="85" t="e">
        <f>SUMPRODUCT(Datu_ievade!$E$12:$BB$12,Datu_ievade!$E$61:$BB$61)/SUM(Datu_ievade!$E$12:$BB$12)</f>
        <v>#DIV/0!</v>
      </c>
      <c r="D132" s="103"/>
      <c r="E132" s="85" t="e">
        <f>SUMPRODUCT(Datu_ievade!$E$13:$BB$13,Datu_ievade!$E$62:$BB$62)/SUM(Datu_ievade!$E$13:$BB$13)</f>
        <v>#DIV/0!</v>
      </c>
      <c r="F132" s="85" t="e">
        <f t="shared" si="37"/>
        <v>#DIV/0!</v>
      </c>
      <c r="G132" s="127" t="e">
        <f>ROUNDUP((B132+D132)*Datu_ievade!$E$269,0)</f>
        <v>#DIV/0!</v>
      </c>
      <c r="H132" s="141" t="e">
        <f t="shared" si="28"/>
        <v>#DIV/0!</v>
      </c>
      <c r="I132" s="127" t="e">
        <f t="shared" si="38"/>
        <v>#DIV/0!</v>
      </c>
      <c r="K132" s="127" t="e">
        <f t="shared" si="39"/>
        <v>#DIV/0!</v>
      </c>
      <c r="L132" s="127" t="e">
        <f t="shared" si="40"/>
        <v>#DIV/0!</v>
      </c>
      <c r="M132" s="127" t="e">
        <f t="shared" si="41"/>
        <v>#DIV/0!</v>
      </c>
      <c r="N132" s="127" t="e">
        <f t="shared" si="42"/>
        <v>#DIV/0!</v>
      </c>
      <c r="O132" s="141" t="e">
        <f t="shared" si="43"/>
        <v>#DIV/0!</v>
      </c>
      <c r="P132" s="127" t="e">
        <f t="shared" si="29"/>
        <v>#DIV/0!</v>
      </c>
      <c r="Q132" s="127" t="e">
        <f t="shared" si="30"/>
        <v>#DIV/0!</v>
      </c>
      <c r="V132" s="232" t="e">
        <f t="shared" si="31"/>
        <v>#DIV/0!</v>
      </c>
      <c r="W132" s="232" t="e">
        <f t="shared" si="32"/>
        <v>#DIV/0!</v>
      </c>
      <c r="X132" s="232" t="e">
        <f t="shared" si="33"/>
        <v>#DIV/0!</v>
      </c>
      <c r="Y132" s="232" t="e">
        <f t="shared" si="34"/>
        <v>#DIV/0!</v>
      </c>
      <c r="Z132" s="232" t="e">
        <f t="shared" si="35"/>
        <v>#DIV/0!</v>
      </c>
      <c r="AA132" s="232" t="e">
        <f t="shared" si="36"/>
        <v>#DIV/0!</v>
      </c>
      <c r="AD132" s="232" t="e">
        <f t="shared" si="44"/>
        <v>#DIV/0!</v>
      </c>
      <c r="AE132" s="232" t="e">
        <f t="shared" si="45"/>
        <v>#DIV/0!</v>
      </c>
      <c r="AF132" s="90" t="e">
        <f t="shared" si="46"/>
        <v>#DIV/0!</v>
      </c>
      <c r="AG132" s="232" t="e">
        <f t="shared" si="47"/>
        <v>#DIV/0!</v>
      </c>
      <c r="AH132" s="232" t="e">
        <f t="shared" si="48"/>
        <v>#DIV/0!</v>
      </c>
      <c r="AI132" s="90" t="e">
        <f t="shared" si="49"/>
        <v>#DIV/0!</v>
      </c>
      <c r="AJ132" s="154"/>
      <c r="AK132" s="232" t="e">
        <f t="shared" si="50"/>
        <v>#DIV/0!</v>
      </c>
      <c r="AL132" s="232" t="e">
        <f t="shared" si="51"/>
        <v>#DIV/0!</v>
      </c>
    </row>
    <row r="133" spans="1:38">
      <c r="A133" s="128" t="s">
        <v>492</v>
      </c>
      <c r="B133" s="103"/>
      <c r="C133" s="85" t="e">
        <f>SUMPRODUCT(Datu_ievade!$E$12:$BB$12,Datu_ievade!$E$61:$BB$61)/SUM(Datu_ievade!$E$12:$BB$12)</f>
        <v>#DIV/0!</v>
      </c>
      <c r="D133" s="103"/>
      <c r="E133" s="85" t="e">
        <f>SUMPRODUCT(Datu_ievade!$E$13:$BB$13,Datu_ievade!$E$62:$BB$62)/SUM(Datu_ievade!$E$13:$BB$13)</f>
        <v>#DIV/0!</v>
      </c>
      <c r="F133" s="85" t="e">
        <f t="shared" si="37"/>
        <v>#DIV/0!</v>
      </c>
      <c r="G133" s="127" t="e">
        <f>ROUNDUP((B133+D133)*Datu_ievade!$E$269,0)</f>
        <v>#DIV/0!</v>
      </c>
      <c r="H133" s="141" t="e">
        <f t="shared" si="28"/>
        <v>#DIV/0!</v>
      </c>
      <c r="I133" s="127" t="e">
        <f t="shared" si="38"/>
        <v>#DIV/0!</v>
      </c>
      <c r="K133" s="127" t="e">
        <f t="shared" si="39"/>
        <v>#DIV/0!</v>
      </c>
      <c r="L133" s="127" t="e">
        <f t="shared" si="40"/>
        <v>#DIV/0!</v>
      </c>
      <c r="M133" s="127" t="e">
        <f t="shared" si="41"/>
        <v>#DIV/0!</v>
      </c>
      <c r="N133" s="127" t="e">
        <f t="shared" si="42"/>
        <v>#DIV/0!</v>
      </c>
      <c r="O133" s="141" t="e">
        <f t="shared" si="43"/>
        <v>#DIV/0!</v>
      </c>
      <c r="P133" s="127" t="e">
        <f t="shared" si="29"/>
        <v>#DIV/0!</v>
      </c>
      <c r="Q133" s="127" t="e">
        <f t="shared" si="30"/>
        <v>#DIV/0!</v>
      </c>
      <c r="V133" s="232" t="e">
        <f t="shared" si="31"/>
        <v>#DIV/0!</v>
      </c>
      <c r="W133" s="232" t="e">
        <f t="shared" si="32"/>
        <v>#DIV/0!</v>
      </c>
      <c r="X133" s="232" t="e">
        <f t="shared" si="33"/>
        <v>#DIV/0!</v>
      </c>
      <c r="Y133" s="232" t="e">
        <f t="shared" si="34"/>
        <v>#DIV/0!</v>
      </c>
      <c r="Z133" s="232" t="e">
        <f t="shared" si="35"/>
        <v>#DIV/0!</v>
      </c>
      <c r="AA133" s="232" t="e">
        <f t="shared" si="36"/>
        <v>#DIV/0!</v>
      </c>
      <c r="AD133" s="232" t="e">
        <f t="shared" si="44"/>
        <v>#DIV/0!</v>
      </c>
      <c r="AE133" s="232" t="e">
        <f t="shared" si="45"/>
        <v>#DIV/0!</v>
      </c>
      <c r="AF133" s="90" t="e">
        <f t="shared" si="46"/>
        <v>#DIV/0!</v>
      </c>
      <c r="AG133" s="232" t="e">
        <f t="shared" si="47"/>
        <v>#DIV/0!</v>
      </c>
      <c r="AH133" s="232" t="e">
        <f t="shared" si="48"/>
        <v>#DIV/0!</v>
      </c>
      <c r="AI133" s="90" t="e">
        <f t="shared" si="49"/>
        <v>#DIV/0!</v>
      </c>
      <c r="AJ133" s="154"/>
      <c r="AK133" s="232" t="e">
        <f t="shared" si="50"/>
        <v>#DIV/0!</v>
      </c>
      <c r="AL133" s="232" t="e">
        <f t="shared" si="51"/>
        <v>#DIV/0!</v>
      </c>
    </row>
    <row r="134" spans="1:38">
      <c r="A134" s="128" t="s">
        <v>491</v>
      </c>
      <c r="B134" s="103"/>
      <c r="C134" s="85" t="e">
        <f>SUMPRODUCT(Datu_ievade!$E$12:$BB$12,Datu_ievade!$E$61:$BB$61)/SUM(Datu_ievade!$E$12:$BB$12)</f>
        <v>#DIV/0!</v>
      </c>
      <c r="D134" s="103"/>
      <c r="E134" s="85" t="e">
        <f>SUMPRODUCT(Datu_ievade!$E$13:$BB$13,Datu_ievade!$E$62:$BB$62)/SUM(Datu_ievade!$E$13:$BB$13)</f>
        <v>#DIV/0!</v>
      </c>
      <c r="F134" s="85" t="e">
        <f t="shared" si="37"/>
        <v>#DIV/0!</v>
      </c>
      <c r="G134" s="127" t="e">
        <f>ROUNDUP((B134+D134)*Datu_ievade!$E$269,0)</f>
        <v>#DIV/0!</v>
      </c>
      <c r="H134" s="141" t="e">
        <f t="shared" si="28"/>
        <v>#DIV/0!</v>
      </c>
      <c r="I134" s="127" t="e">
        <f t="shared" si="38"/>
        <v>#DIV/0!</v>
      </c>
      <c r="K134" s="127" t="e">
        <f t="shared" si="39"/>
        <v>#DIV/0!</v>
      </c>
      <c r="L134" s="127" t="e">
        <f t="shared" si="40"/>
        <v>#DIV/0!</v>
      </c>
      <c r="M134" s="127" t="e">
        <f t="shared" si="41"/>
        <v>#DIV/0!</v>
      </c>
      <c r="N134" s="127" t="e">
        <f t="shared" si="42"/>
        <v>#DIV/0!</v>
      </c>
      <c r="O134" s="141" t="e">
        <f t="shared" si="43"/>
        <v>#DIV/0!</v>
      </c>
      <c r="P134" s="127" t="e">
        <f t="shared" si="29"/>
        <v>#DIV/0!</v>
      </c>
      <c r="Q134" s="127" t="e">
        <f t="shared" si="30"/>
        <v>#DIV/0!</v>
      </c>
      <c r="V134" s="232" t="e">
        <f t="shared" si="31"/>
        <v>#DIV/0!</v>
      </c>
      <c r="W134" s="232" t="e">
        <f t="shared" si="32"/>
        <v>#DIV/0!</v>
      </c>
      <c r="X134" s="232" t="e">
        <f t="shared" si="33"/>
        <v>#DIV/0!</v>
      </c>
      <c r="Y134" s="232" t="e">
        <f t="shared" si="34"/>
        <v>#DIV/0!</v>
      </c>
      <c r="Z134" s="232" t="e">
        <f t="shared" si="35"/>
        <v>#DIV/0!</v>
      </c>
      <c r="AA134" s="232" t="e">
        <f t="shared" si="36"/>
        <v>#DIV/0!</v>
      </c>
      <c r="AD134" s="232" t="e">
        <f t="shared" si="44"/>
        <v>#DIV/0!</v>
      </c>
      <c r="AE134" s="232" t="e">
        <f t="shared" si="45"/>
        <v>#DIV/0!</v>
      </c>
      <c r="AF134" s="90" t="e">
        <f t="shared" si="46"/>
        <v>#DIV/0!</v>
      </c>
      <c r="AG134" s="232" t="e">
        <f t="shared" si="47"/>
        <v>#DIV/0!</v>
      </c>
      <c r="AH134" s="232" t="e">
        <f t="shared" si="48"/>
        <v>#DIV/0!</v>
      </c>
      <c r="AI134" s="90" t="e">
        <f t="shared" si="49"/>
        <v>#DIV/0!</v>
      </c>
      <c r="AJ134" s="154"/>
      <c r="AK134" s="232" t="e">
        <f t="shared" si="50"/>
        <v>#DIV/0!</v>
      </c>
      <c r="AL134" s="232" t="e">
        <f t="shared" si="51"/>
        <v>#DIV/0!</v>
      </c>
    </row>
    <row r="135" spans="1:38">
      <c r="A135" s="128" t="s">
        <v>490</v>
      </c>
      <c r="B135" s="103"/>
      <c r="C135" s="85" t="e">
        <f>SUMPRODUCT(Datu_ievade!$E$12:$BB$12,Datu_ievade!$E$61:$BB$61)/SUM(Datu_ievade!$E$12:$BB$12)</f>
        <v>#DIV/0!</v>
      </c>
      <c r="D135" s="103"/>
      <c r="E135" s="85" t="e">
        <f>SUMPRODUCT(Datu_ievade!$E$13:$BB$13,Datu_ievade!$E$62:$BB$62)/SUM(Datu_ievade!$E$13:$BB$13)</f>
        <v>#DIV/0!</v>
      </c>
      <c r="F135" s="85" t="e">
        <f t="shared" si="37"/>
        <v>#DIV/0!</v>
      </c>
      <c r="G135" s="127" t="e">
        <f>ROUNDUP((B135+D135)*Datu_ievade!$E$269,0)</f>
        <v>#DIV/0!</v>
      </c>
      <c r="H135" s="141" t="e">
        <f t="shared" si="28"/>
        <v>#DIV/0!</v>
      </c>
      <c r="I135" s="127" t="e">
        <f t="shared" si="38"/>
        <v>#DIV/0!</v>
      </c>
      <c r="K135" s="127" t="e">
        <f t="shared" si="39"/>
        <v>#DIV/0!</v>
      </c>
      <c r="L135" s="127" t="e">
        <f t="shared" si="40"/>
        <v>#DIV/0!</v>
      </c>
      <c r="M135" s="127" t="e">
        <f t="shared" si="41"/>
        <v>#DIV/0!</v>
      </c>
      <c r="N135" s="127" t="e">
        <f t="shared" si="42"/>
        <v>#DIV/0!</v>
      </c>
      <c r="O135" s="141" t="e">
        <f t="shared" si="43"/>
        <v>#DIV/0!</v>
      </c>
      <c r="P135" s="127" t="e">
        <f t="shared" si="29"/>
        <v>#DIV/0!</v>
      </c>
      <c r="Q135" s="127" t="e">
        <f t="shared" si="30"/>
        <v>#DIV/0!</v>
      </c>
      <c r="V135" s="232" t="e">
        <f t="shared" si="31"/>
        <v>#DIV/0!</v>
      </c>
      <c r="W135" s="232" t="e">
        <f t="shared" si="32"/>
        <v>#DIV/0!</v>
      </c>
      <c r="X135" s="232" t="e">
        <f t="shared" si="33"/>
        <v>#DIV/0!</v>
      </c>
      <c r="Y135" s="232" t="e">
        <f t="shared" si="34"/>
        <v>#DIV/0!</v>
      </c>
      <c r="Z135" s="232" t="e">
        <f t="shared" si="35"/>
        <v>#DIV/0!</v>
      </c>
      <c r="AA135" s="232" t="e">
        <f t="shared" si="36"/>
        <v>#DIV/0!</v>
      </c>
      <c r="AD135" s="232" t="e">
        <f t="shared" si="44"/>
        <v>#DIV/0!</v>
      </c>
      <c r="AE135" s="232" t="e">
        <f t="shared" si="45"/>
        <v>#DIV/0!</v>
      </c>
      <c r="AF135" s="90" t="e">
        <f t="shared" si="46"/>
        <v>#DIV/0!</v>
      </c>
      <c r="AG135" s="232" t="e">
        <f t="shared" si="47"/>
        <v>#DIV/0!</v>
      </c>
      <c r="AH135" s="232" t="e">
        <f t="shared" si="48"/>
        <v>#DIV/0!</v>
      </c>
      <c r="AI135" s="90" t="e">
        <f t="shared" si="49"/>
        <v>#DIV/0!</v>
      </c>
      <c r="AJ135" s="154"/>
      <c r="AK135" s="232" t="e">
        <f t="shared" si="50"/>
        <v>#DIV/0!</v>
      </c>
      <c r="AL135" s="232" t="e">
        <f t="shared" si="51"/>
        <v>#DIV/0!</v>
      </c>
    </row>
    <row r="136" spans="1:38">
      <c r="A136" s="128" t="s">
        <v>489</v>
      </c>
      <c r="B136" s="103"/>
      <c r="C136" s="85" t="e">
        <f>SUMPRODUCT(Datu_ievade!$E$12:$BB$12,Datu_ievade!$E$61:$BB$61)/SUM(Datu_ievade!$E$12:$BB$12)</f>
        <v>#DIV/0!</v>
      </c>
      <c r="D136" s="103"/>
      <c r="E136" s="85" t="e">
        <f>SUMPRODUCT(Datu_ievade!$E$13:$BB$13,Datu_ievade!$E$62:$BB$62)/SUM(Datu_ievade!$E$13:$BB$13)</f>
        <v>#DIV/0!</v>
      </c>
      <c r="F136" s="85" t="e">
        <f t="shared" si="37"/>
        <v>#DIV/0!</v>
      </c>
      <c r="G136" s="127" t="e">
        <f>ROUNDUP((B136+D136)*Datu_ievade!$E$269,0)</f>
        <v>#DIV/0!</v>
      </c>
      <c r="H136" s="141" t="e">
        <f t="shared" si="28"/>
        <v>#DIV/0!</v>
      </c>
      <c r="I136" s="127" t="e">
        <f t="shared" si="38"/>
        <v>#DIV/0!</v>
      </c>
      <c r="K136" s="127" t="e">
        <f t="shared" si="39"/>
        <v>#DIV/0!</v>
      </c>
      <c r="L136" s="127" t="e">
        <f t="shared" si="40"/>
        <v>#DIV/0!</v>
      </c>
      <c r="M136" s="127" t="e">
        <f t="shared" si="41"/>
        <v>#DIV/0!</v>
      </c>
      <c r="N136" s="127" t="e">
        <f t="shared" si="42"/>
        <v>#DIV/0!</v>
      </c>
      <c r="O136" s="141" t="e">
        <f t="shared" si="43"/>
        <v>#DIV/0!</v>
      </c>
      <c r="P136" s="127" t="e">
        <f t="shared" si="29"/>
        <v>#DIV/0!</v>
      </c>
      <c r="Q136" s="127" t="e">
        <f t="shared" si="30"/>
        <v>#DIV/0!</v>
      </c>
      <c r="V136" s="232" t="e">
        <f t="shared" si="31"/>
        <v>#DIV/0!</v>
      </c>
      <c r="W136" s="232" t="e">
        <f t="shared" si="32"/>
        <v>#DIV/0!</v>
      </c>
      <c r="X136" s="232" t="e">
        <f t="shared" si="33"/>
        <v>#DIV/0!</v>
      </c>
      <c r="Y136" s="232" t="e">
        <f t="shared" si="34"/>
        <v>#DIV/0!</v>
      </c>
      <c r="Z136" s="232" t="e">
        <f t="shared" si="35"/>
        <v>#DIV/0!</v>
      </c>
      <c r="AA136" s="232" t="e">
        <f t="shared" si="36"/>
        <v>#DIV/0!</v>
      </c>
      <c r="AD136" s="232" t="e">
        <f t="shared" si="44"/>
        <v>#DIV/0!</v>
      </c>
      <c r="AE136" s="232" t="e">
        <f t="shared" si="45"/>
        <v>#DIV/0!</v>
      </c>
      <c r="AF136" s="90" t="e">
        <f t="shared" si="46"/>
        <v>#DIV/0!</v>
      </c>
      <c r="AG136" s="232" t="e">
        <f t="shared" si="47"/>
        <v>#DIV/0!</v>
      </c>
      <c r="AH136" s="232" t="e">
        <f t="shared" si="48"/>
        <v>#DIV/0!</v>
      </c>
      <c r="AI136" s="90" t="e">
        <f t="shared" si="49"/>
        <v>#DIV/0!</v>
      </c>
      <c r="AJ136" s="154"/>
      <c r="AK136" s="232" t="e">
        <f t="shared" si="50"/>
        <v>#DIV/0!</v>
      </c>
      <c r="AL136" s="232" t="e">
        <f t="shared" si="51"/>
        <v>#DIV/0!</v>
      </c>
    </row>
    <row r="137" spans="1:38">
      <c r="A137" s="128" t="s">
        <v>488</v>
      </c>
      <c r="B137" s="103"/>
      <c r="C137" s="85" t="e">
        <f>SUMPRODUCT(Datu_ievade!$E$12:$BB$12,Datu_ievade!$E$61:$BB$61)/SUM(Datu_ievade!$E$12:$BB$12)</f>
        <v>#DIV/0!</v>
      </c>
      <c r="D137" s="103"/>
      <c r="E137" s="85" t="e">
        <f>SUMPRODUCT(Datu_ievade!$E$13:$BB$13,Datu_ievade!$E$62:$BB$62)/SUM(Datu_ievade!$E$13:$BB$13)</f>
        <v>#DIV/0!</v>
      </c>
      <c r="F137" s="85" t="e">
        <f t="shared" si="37"/>
        <v>#DIV/0!</v>
      </c>
      <c r="G137" s="127" t="e">
        <f>ROUNDUP((B137+D137)*Datu_ievade!$E$269,0)</f>
        <v>#DIV/0!</v>
      </c>
      <c r="H137" s="141" t="e">
        <f t="shared" si="28"/>
        <v>#DIV/0!</v>
      </c>
      <c r="I137" s="127" t="e">
        <f t="shared" si="38"/>
        <v>#DIV/0!</v>
      </c>
      <c r="K137" s="127" t="e">
        <f t="shared" si="39"/>
        <v>#DIV/0!</v>
      </c>
      <c r="L137" s="127" t="e">
        <f t="shared" si="40"/>
        <v>#DIV/0!</v>
      </c>
      <c r="M137" s="127" t="e">
        <f t="shared" si="41"/>
        <v>#DIV/0!</v>
      </c>
      <c r="N137" s="127" t="e">
        <f t="shared" si="42"/>
        <v>#DIV/0!</v>
      </c>
      <c r="O137" s="141" t="e">
        <f t="shared" si="43"/>
        <v>#DIV/0!</v>
      </c>
      <c r="P137" s="127" t="e">
        <f t="shared" si="29"/>
        <v>#DIV/0!</v>
      </c>
      <c r="Q137" s="127" t="e">
        <f t="shared" si="30"/>
        <v>#DIV/0!</v>
      </c>
      <c r="V137" s="232" t="e">
        <f t="shared" si="31"/>
        <v>#DIV/0!</v>
      </c>
      <c r="W137" s="232" t="e">
        <f t="shared" si="32"/>
        <v>#DIV/0!</v>
      </c>
      <c r="X137" s="232" t="e">
        <f t="shared" si="33"/>
        <v>#DIV/0!</v>
      </c>
      <c r="Y137" s="232" t="e">
        <f t="shared" si="34"/>
        <v>#DIV/0!</v>
      </c>
      <c r="Z137" s="232" t="e">
        <f t="shared" si="35"/>
        <v>#DIV/0!</v>
      </c>
      <c r="AA137" s="232" t="e">
        <f t="shared" si="36"/>
        <v>#DIV/0!</v>
      </c>
      <c r="AD137" s="232" t="e">
        <f t="shared" si="44"/>
        <v>#DIV/0!</v>
      </c>
      <c r="AE137" s="232" t="e">
        <f t="shared" si="45"/>
        <v>#DIV/0!</v>
      </c>
      <c r="AF137" s="90" t="e">
        <f t="shared" si="46"/>
        <v>#DIV/0!</v>
      </c>
      <c r="AG137" s="232" t="e">
        <f t="shared" si="47"/>
        <v>#DIV/0!</v>
      </c>
      <c r="AH137" s="232" t="e">
        <f t="shared" si="48"/>
        <v>#DIV/0!</v>
      </c>
      <c r="AI137" s="90" t="e">
        <f t="shared" si="49"/>
        <v>#DIV/0!</v>
      </c>
      <c r="AJ137" s="154"/>
      <c r="AK137" s="232" t="e">
        <f t="shared" si="50"/>
        <v>#DIV/0!</v>
      </c>
      <c r="AL137" s="232" t="e">
        <f t="shared" si="51"/>
        <v>#DIV/0!</v>
      </c>
    </row>
    <row r="138" spans="1:38">
      <c r="A138" s="128" t="s">
        <v>487</v>
      </c>
      <c r="B138" s="103"/>
      <c r="C138" s="85" t="e">
        <f>SUMPRODUCT(Datu_ievade!$E$12:$BB$12,Datu_ievade!$E$61:$BB$61)/SUM(Datu_ievade!$E$12:$BB$12)</f>
        <v>#DIV/0!</v>
      </c>
      <c r="D138" s="103"/>
      <c r="E138" s="85" t="e">
        <f>SUMPRODUCT(Datu_ievade!$E$13:$BB$13,Datu_ievade!$E$62:$BB$62)/SUM(Datu_ievade!$E$13:$BB$13)</f>
        <v>#DIV/0!</v>
      </c>
      <c r="F138" s="85" t="e">
        <f t="shared" si="37"/>
        <v>#DIV/0!</v>
      </c>
      <c r="G138" s="127" t="e">
        <f>ROUNDUP((B138+D138)*Datu_ievade!$E$269,0)</f>
        <v>#DIV/0!</v>
      </c>
      <c r="H138" s="141" t="e">
        <f t="shared" ref="H138:H201" si="52">G138*F138</f>
        <v>#DIV/0!</v>
      </c>
      <c r="I138" s="127" t="e">
        <f t="shared" si="38"/>
        <v>#DIV/0!</v>
      </c>
      <c r="K138" s="127" t="e">
        <f t="shared" si="39"/>
        <v>#DIV/0!</v>
      </c>
      <c r="L138" s="127" t="e">
        <f t="shared" si="40"/>
        <v>#DIV/0!</v>
      </c>
      <c r="M138" s="127" t="e">
        <f t="shared" si="41"/>
        <v>#DIV/0!</v>
      </c>
      <c r="N138" s="127" t="e">
        <f t="shared" si="42"/>
        <v>#DIV/0!</v>
      </c>
      <c r="O138" s="141" t="e">
        <f t="shared" si="43"/>
        <v>#DIV/0!</v>
      </c>
      <c r="P138" s="127" t="e">
        <f t="shared" ref="P138:P201" si="53">O138*$O$4</f>
        <v>#DIV/0!</v>
      </c>
      <c r="Q138" s="127" t="e">
        <f t="shared" ref="Q138:Q201" si="54">IF(G138&gt;0,$P$4*$Q$4+$R$4+$S$4,0)</f>
        <v>#DIV/0!</v>
      </c>
      <c r="V138" s="232" t="e">
        <f t="shared" ref="V138:V201" si="55">IF(I138&gt;0,IF(I138&lt;=0.01,ROUNDUP(I138,0),IF(MOD(I138,100)&lt;=0.01,ROUNDUP(MOD(I138,100),0),0)),0)</f>
        <v>#DIV/0!</v>
      </c>
      <c r="W138" s="232" t="e">
        <f t="shared" ref="W138:W201" si="56">IF(AND(I138&gt;0,I138&gt;0.01),IF(AND(I138&gt;1,I138&lt;=0.1),ROUNDUP(I138/0.1,0),IF(MOD(I138,100)&lt;=0.1,ROUNDUP(MOD(I138,100),-1),0)/10),0)</f>
        <v>#DIV/0!</v>
      </c>
      <c r="X138" s="232" t="e">
        <f t="shared" ref="X138:X201" si="57">IF(AND(I138&gt;0,I138&gt;0.1),IF(AND(I138&gt;1,I138&lt;=1),ROUNDUP(I138/1,0),IF(MOD(I138,100)&lt;=1,ROUNDUP(MOD(I138,100),-1),0)/10),0)</f>
        <v>#DIV/0!</v>
      </c>
      <c r="Y138" s="232" t="e">
        <f t="shared" ref="Y138:Y201" si="58">IF(AND(I138&gt;0,I138&gt;1),IF(AND(I138&gt;1,I138&lt;=10),ROUNDUP(I138/10,0),IF(MOD(I138,100)&lt;=10,ROUNDUP(MOD(I138,100),-1),0)/10),0)</f>
        <v>#DIV/0!</v>
      </c>
      <c r="Z138" s="232" t="e">
        <f t="shared" ref="Z138:Z201" si="59">IF(AND(I138&gt;0,I138&gt;10),IF(AND(I138&gt;1,I138&lt;=100),ROUNDUP(I138/100,0),IF(MOD(I138,100)&lt;=100,ROUNDUP(MOD(I138,100),-1),0)/10),0)</f>
        <v>#DIV/0!</v>
      </c>
      <c r="AA138" s="232" t="e">
        <f t="shared" ref="AA138:AA201" si="60">IF(AND(I138&gt;0,I138&gt;100),IF(AND(I138&gt;1,I138&lt;=400),ROUNDUP(I138/400,0),IF(MOD(I138,100)&lt;=400,ROUNDUP(MOD(I138,100),-1),0)/10),0)</f>
        <v>#DIV/0!</v>
      </c>
      <c r="AD138" s="232" t="e">
        <f t="shared" si="44"/>
        <v>#DIV/0!</v>
      </c>
      <c r="AE138" s="232" t="e">
        <f t="shared" si="45"/>
        <v>#DIV/0!</v>
      </c>
      <c r="AF138" s="90" t="e">
        <f t="shared" si="46"/>
        <v>#DIV/0!</v>
      </c>
      <c r="AG138" s="232" t="e">
        <f t="shared" si="47"/>
        <v>#DIV/0!</v>
      </c>
      <c r="AH138" s="232" t="e">
        <f t="shared" si="48"/>
        <v>#DIV/0!</v>
      </c>
      <c r="AI138" s="90" t="e">
        <f t="shared" si="49"/>
        <v>#DIV/0!</v>
      </c>
      <c r="AJ138" s="154"/>
      <c r="AK138" s="232" t="e">
        <f t="shared" si="50"/>
        <v>#DIV/0!</v>
      </c>
      <c r="AL138" s="232" t="e">
        <f t="shared" si="51"/>
        <v>#DIV/0!</v>
      </c>
    </row>
    <row r="139" spans="1:38">
      <c r="A139" s="128" t="s">
        <v>486</v>
      </c>
      <c r="B139" s="103"/>
      <c r="C139" s="85" t="e">
        <f>SUMPRODUCT(Datu_ievade!$E$12:$BB$12,Datu_ievade!$E$61:$BB$61)/SUM(Datu_ievade!$E$12:$BB$12)</f>
        <v>#DIV/0!</v>
      </c>
      <c r="D139" s="103"/>
      <c r="E139" s="85" t="e">
        <f>SUMPRODUCT(Datu_ievade!$E$13:$BB$13,Datu_ievade!$E$62:$BB$62)/SUM(Datu_ievade!$E$13:$BB$13)</f>
        <v>#DIV/0!</v>
      </c>
      <c r="F139" s="85" t="e">
        <f t="shared" ref="F139:F202" si="61">(E139*D139+C139*B139)/(D139+B139)</f>
        <v>#DIV/0!</v>
      </c>
      <c r="G139" s="127" t="e">
        <f>ROUNDUP((B139+D139)*Datu_ievade!$E$269,0)</f>
        <v>#DIV/0!</v>
      </c>
      <c r="H139" s="141" t="e">
        <f t="shared" si="52"/>
        <v>#DIV/0!</v>
      </c>
      <c r="I139" s="127" t="e">
        <f t="shared" ref="I139:I202" si="62">(H139*$I$5)/1000</f>
        <v>#DIV/0!</v>
      </c>
      <c r="K139" s="127" t="e">
        <f t="shared" ref="K139:K202" si="63">IF(I139&lt;=1,"1 Gbps",IF(I139&lt;=2,"1 Gbps",IF(I139&gt;2,"10 Gbps","")))</f>
        <v>#DIV/0!</v>
      </c>
      <c r="L139" s="127" t="e">
        <f t="shared" ref="L139:L202" si="64">IF(AND(K139="1 Gbps",I139&lt;=1),1,IF(AND(K139="1 Gbps",I139&gt;1,I139&lt;=2),2,IF(K139="10 Gbps",ROUNDUP(I139/10,0),"")))</f>
        <v>#DIV/0!</v>
      </c>
      <c r="M139" s="127" t="e">
        <f t="shared" ref="M139:M202" si="65">IF(K139="1 Gbps",L139*$M$4,0)</f>
        <v>#DIV/0!</v>
      </c>
      <c r="N139" s="127" t="e">
        <f t="shared" ref="N139:N202" si="66">IF(K139="10 Gbps",L139*$N$4,0)</f>
        <v>#DIV/0!</v>
      </c>
      <c r="O139" s="141" t="e">
        <f t="shared" ref="O139:O202" si="67">L139</f>
        <v>#DIV/0!</v>
      </c>
      <c r="P139" s="127" t="e">
        <f t="shared" si="53"/>
        <v>#DIV/0!</v>
      </c>
      <c r="Q139" s="127" t="e">
        <f t="shared" si="54"/>
        <v>#DIV/0!</v>
      </c>
      <c r="V139" s="232" t="e">
        <f t="shared" si="55"/>
        <v>#DIV/0!</v>
      </c>
      <c r="W139" s="232" t="e">
        <f t="shared" si="56"/>
        <v>#DIV/0!</v>
      </c>
      <c r="X139" s="232" t="e">
        <f t="shared" si="57"/>
        <v>#DIV/0!</v>
      </c>
      <c r="Y139" s="232" t="e">
        <f t="shared" si="58"/>
        <v>#DIV/0!</v>
      </c>
      <c r="Z139" s="232" t="e">
        <f t="shared" si="59"/>
        <v>#DIV/0!</v>
      </c>
      <c r="AA139" s="232" t="e">
        <f t="shared" si="60"/>
        <v>#DIV/0!</v>
      </c>
      <c r="AD139" s="232" t="e">
        <f t="shared" ref="AD139:AD202" si="68">V139*$AC$7</f>
        <v>#DIV/0!</v>
      </c>
      <c r="AE139" s="232" t="e">
        <f t="shared" ref="AE139:AE202" si="69">W139*$AC$7</f>
        <v>#DIV/0!</v>
      </c>
      <c r="AF139" s="90" t="e">
        <f t="shared" ref="AF139:AF202" si="70">X139*$AC$7</f>
        <v>#DIV/0!</v>
      </c>
      <c r="AG139" s="232" t="e">
        <f t="shared" ref="AG139:AG202" si="71">Y139*$AC$7</f>
        <v>#DIV/0!</v>
      </c>
      <c r="AH139" s="232" t="e">
        <f t="shared" ref="AH139:AH202" si="72">Z139*$AC$7</f>
        <v>#DIV/0!</v>
      </c>
      <c r="AI139" s="90" t="e">
        <f t="shared" ref="AI139:AI202" si="73">AA139*$AC$7</f>
        <v>#DIV/0!</v>
      </c>
      <c r="AJ139" s="154"/>
      <c r="AK139" s="232" t="e">
        <f t="shared" ref="AK139:AK202" si="74">SUM(AD139:AF139)</f>
        <v>#DIV/0!</v>
      </c>
      <c r="AL139" s="232" t="e">
        <f t="shared" ref="AL139:AL202" si="75">AG139+AH139*10+AI139*40</f>
        <v>#DIV/0!</v>
      </c>
    </row>
    <row r="140" spans="1:38">
      <c r="A140" s="128" t="s">
        <v>485</v>
      </c>
      <c r="B140" s="103"/>
      <c r="C140" s="85" t="e">
        <f>SUMPRODUCT(Datu_ievade!$E$12:$BB$12,Datu_ievade!$E$61:$BB$61)/SUM(Datu_ievade!$E$12:$BB$12)</f>
        <v>#DIV/0!</v>
      </c>
      <c r="D140" s="103"/>
      <c r="E140" s="85" t="e">
        <f>SUMPRODUCT(Datu_ievade!$E$13:$BB$13,Datu_ievade!$E$62:$BB$62)/SUM(Datu_ievade!$E$13:$BB$13)</f>
        <v>#DIV/0!</v>
      </c>
      <c r="F140" s="85" t="e">
        <f t="shared" si="61"/>
        <v>#DIV/0!</v>
      </c>
      <c r="G140" s="127" t="e">
        <f>ROUNDUP((B140+D140)*Datu_ievade!$E$269,0)</f>
        <v>#DIV/0!</v>
      </c>
      <c r="H140" s="141" t="e">
        <f t="shared" si="52"/>
        <v>#DIV/0!</v>
      </c>
      <c r="I140" s="127" t="e">
        <f t="shared" si="62"/>
        <v>#DIV/0!</v>
      </c>
      <c r="K140" s="127" t="e">
        <f t="shared" si="63"/>
        <v>#DIV/0!</v>
      </c>
      <c r="L140" s="127" t="e">
        <f t="shared" si="64"/>
        <v>#DIV/0!</v>
      </c>
      <c r="M140" s="127" t="e">
        <f t="shared" si="65"/>
        <v>#DIV/0!</v>
      </c>
      <c r="N140" s="127" t="e">
        <f t="shared" si="66"/>
        <v>#DIV/0!</v>
      </c>
      <c r="O140" s="141" t="e">
        <f t="shared" si="67"/>
        <v>#DIV/0!</v>
      </c>
      <c r="P140" s="127" t="e">
        <f t="shared" si="53"/>
        <v>#DIV/0!</v>
      </c>
      <c r="Q140" s="127" t="e">
        <f t="shared" si="54"/>
        <v>#DIV/0!</v>
      </c>
      <c r="V140" s="232" t="e">
        <f t="shared" si="55"/>
        <v>#DIV/0!</v>
      </c>
      <c r="W140" s="232" t="e">
        <f t="shared" si="56"/>
        <v>#DIV/0!</v>
      </c>
      <c r="X140" s="232" t="e">
        <f t="shared" si="57"/>
        <v>#DIV/0!</v>
      </c>
      <c r="Y140" s="232" t="e">
        <f t="shared" si="58"/>
        <v>#DIV/0!</v>
      </c>
      <c r="Z140" s="232" t="e">
        <f t="shared" si="59"/>
        <v>#DIV/0!</v>
      </c>
      <c r="AA140" s="232" t="e">
        <f t="shared" si="60"/>
        <v>#DIV/0!</v>
      </c>
      <c r="AD140" s="232" t="e">
        <f t="shared" si="68"/>
        <v>#DIV/0!</v>
      </c>
      <c r="AE140" s="232" t="e">
        <f t="shared" si="69"/>
        <v>#DIV/0!</v>
      </c>
      <c r="AF140" s="90" t="e">
        <f t="shared" si="70"/>
        <v>#DIV/0!</v>
      </c>
      <c r="AG140" s="232" t="e">
        <f t="shared" si="71"/>
        <v>#DIV/0!</v>
      </c>
      <c r="AH140" s="232" t="e">
        <f t="shared" si="72"/>
        <v>#DIV/0!</v>
      </c>
      <c r="AI140" s="90" t="e">
        <f t="shared" si="73"/>
        <v>#DIV/0!</v>
      </c>
      <c r="AJ140" s="154"/>
      <c r="AK140" s="232" t="e">
        <f t="shared" si="74"/>
        <v>#DIV/0!</v>
      </c>
      <c r="AL140" s="232" t="e">
        <f t="shared" si="75"/>
        <v>#DIV/0!</v>
      </c>
    </row>
    <row r="141" spans="1:38">
      <c r="A141" s="128" t="s">
        <v>484</v>
      </c>
      <c r="B141" s="103"/>
      <c r="C141" s="85" t="e">
        <f>SUMPRODUCT(Datu_ievade!$E$12:$BB$12,Datu_ievade!$E$61:$BB$61)/SUM(Datu_ievade!$E$12:$BB$12)</f>
        <v>#DIV/0!</v>
      </c>
      <c r="D141" s="103"/>
      <c r="E141" s="85" t="e">
        <f>SUMPRODUCT(Datu_ievade!$E$13:$BB$13,Datu_ievade!$E$62:$BB$62)/SUM(Datu_ievade!$E$13:$BB$13)</f>
        <v>#DIV/0!</v>
      </c>
      <c r="F141" s="85" t="e">
        <f t="shared" si="61"/>
        <v>#DIV/0!</v>
      </c>
      <c r="G141" s="127" t="e">
        <f>ROUNDUP((B141+D141)*Datu_ievade!$E$269,0)</f>
        <v>#DIV/0!</v>
      </c>
      <c r="H141" s="141" t="e">
        <f t="shared" si="52"/>
        <v>#DIV/0!</v>
      </c>
      <c r="I141" s="127" t="e">
        <f t="shared" si="62"/>
        <v>#DIV/0!</v>
      </c>
      <c r="K141" s="127" t="e">
        <f t="shared" si="63"/>
        <v>#DIV/0!</v>
      </c>
      <c r="L141" s="127" t="e">
        <f t="shared" si="64"/>
        <v>#DIV/0!</v>
      </c>
      <c r="M141" s="127" t="e">
        <f t="shared" si="65"/>
        <v>#DIV/0!</v>
      </c>
      <c r="N141" s="127" t="e">
        <f t="shared" si="66"/>
        <v>#DIV/0!</v>
      </c>
      <c r="O141" s="141" t="e">
        <f t="shared" si="67"/>
        <v>#DIV/0!</v>
      </c>
      <c r="P141" s="127" t="e">
        <f t="shared" si="53"/>
        <v>#DIV/0!</v>
      </c>
      <c r="Q141" s="127" t="e">
        <f t="shared" si="54"/>
        <v>#DIV/0!</v>
      </c>
      <c r="V141" s="232" t="e">
        <f t="shared" si="55"/>
        <v>#DIV/0!</v>
      </c>
      <c r="W141" s="232" t="e">
        <f t="shared" si="56"/>
        <v>#DIV/0!</v>
      </c>
      <c r="X141" s="232" t="e">
        <f t="shared" si="57"/>
        <v>#DIV/0!</v>
      </c>
      <c r="Y141" s="232" t="e">
        <f t="shared" si="58"/>
        <v>#DIV/0!</v>
      </c>
      <c r="Z141" s="232" t="e">
        <f t="shared" si="59"/>
        <v>#DIV/0!</v>
      </c>
      <c r="AA141" s="232" t="e">
        <f t="shared" si="60"/>
        <v>#DIV/0!</v>
      </c>
      <c r="AD141" s="232" t="e">
        <f t="shared" si="68"/>
        <v>#DIV/0!</v>
      </c>
      <c r="AE141" s="232" t="e">
        <f t="shared" si="69"/>
        <v>#DIV/0!</v>
      </c>
      <c r="AF141" s="90" t="e">
        <f t="shared" si="70"/>
        <v>#DIV/0!</v>
      </c>
      <c r="AG141" s="232" t="e">
        <f t="shared" si="71"/>
        <v>#DIV/0!</v>
      </c>
      <c r="AH141" s="232" t="e">
        <f t="shared" si="72"/>
        <v>#DIV/0!</v>
      </c>
      <c r="AI141" s="90" t="e">
        <f t="shared" si="73"/>
        <v>#DIV/0!</v>
      </c>
      <c r="AJ141" s="154"/>
      <c r="AK141" s="232" t="e">
        <f t="shared" si="74"/>
        <v>#DIV/0!</v>
      </c>
      <c r="AL141" s="232" t="e">
        <f t="shared" si="75"/>
        <v>#DIV/0!</v>
      </c>
    </row>
    <row r="142" spans="1:38">
      <c r="A142" s="128" t="s">
        <v>1065</v>
      </c>
      <c r="B142" s="103"/>
      <c r="C142" s="85" t="e">
        <f>SUMPRODUCT(Datu_ievade!$E$12:$BB$12,Datu_ievade!$E$61:$BB$61)/SUM(Datu_ievade!$E$12:$BB$12)</f>
        <v>#DIV/0!</v>
      </c>
      <c r="D142" s="103"/>
      <c r="E142" s="85" t="e">
        <f>SUMPRODUCT(Datu_ievade!$E$13:$BB$13,Datu_ievade!$E$62:$BB$62)/SUM(Datu_ievade!$E$13:$BB$13)</f>
        <v>#DIV/0!</v>
      </c>
      <c r="F142" s="85" t="e">
        <f t="shared" si="61"/>
        <v>#DIV/0!</v>
      </c>
      <c r="G142" s="127" t="e">
        <f>ROUNDUP((B142+D142)*Datu_ievade!$E$269,0)</f>
        <v>#DIV/0!</v>
      </c>
      <c r="H142" s="141" t="e">
        <f t="shared" si="52"/>
        <v>#DIV/0!</v>
      </c>
      <c r="I142" s="127" t="e">
        <f t="shared" si="62"/>
        <v>#DIV/0!</v>
      </c>
      <c r="K142" s="127" t="e">
        <f t="shared" si="63"/>
        <v>#DIV/0!</v>
      </c>
      <c r="L142" s="127" t="e">
        <f t="shared" si="64"/>
        <v>#DIV/0!</v>
      </c>
      <c r="M142" s="127" t="e">
        <f t="shared" si="65"/>
        <v>#DIV/0!</v>
      </c>
      <c r="N142" s="127" t="e">
        <f t="shared" si="66"/>
        <v>#DIV/0!</v>
      </c>
      <c r="O142" s="141" t="e">
        <f t="shared" si="67"/>
        <v>#DIV/0!</v>
      </c>
      <c r="P142" s="127" t="e">
        <f t="shared" si="53"/>
        <v>#DIV/0!</v>
      </c>
      <c r="Q142" s="127" t="e">
        <f t="shared" si="54"/>
        <v>#DIV/0!</v>
      </c>
      <c r="V142" s="232" t="e">
        <f t="shared" si="55"/>
        <v>#DIV/0!</v>
      </c>
      <c r="W142" s="232" t="e">
        <f t="shared" si="56"/>
        <v>#DIV/0!</v>
      </c>
      <c r="X142" s="232" t="e">
        <f t="shared" si="57"/>
        <v>#DIV/0!</v>
      </c>
      <c r="Y142" s="232" t="e">
        <f t="shared" si="58"/>
        <v>#DIV/0!</v>
      </c>
      <c r="Z142" s="232" t="e">
        <f t="shared" si="59"/>
        <v>#DIV/0!</v>
      </c>
      <c r="AA142" s="232" t="e">
        <f t="shared" si="60"/>
        <v>#DIV/0!</v>
      </c>
      <c r="AD142" s="232" t="e">
        <f t="shared" si="68"/>
        <v>#DIV/0!</v>
      </c>
      <c r="AE142" s="232" t="e">
        <f t="shared" si="69"/>
        <v>#DIV/0!</v>
      </c>
      <c r="AF142" s="90" t="e">
        <f t="shared" si="70"/>
        <v>#DIV/0!</v>
      </c>
      <c r="AG142" s="232" t="e">
        <f t="shared" si="71"/>
        <v>#DIV/0!</v>
      </c>
      <c r="AH142" s="232" t="e">
        <f t="shared" si="72"/>
        <v>#DIV/0!</v>
      </c>
      <c r="AI142" s="90" t="e">
        <f t="shared" si="73"/>
        <v>#DIV/0!</v>
      </c>
      <c r="AJ142" s="154"/>
      <c r="AK142" s="232" t="e">
        <f t="shared" si="74"/>
        <v>#DIV/0!</v>
      </c>
      <c r="AL142" s="232" t="e">
        <f t="shared" si="75"/>
        <v>#DIV/0!</v>
      </c>
    </row>
    <row r="143" spans="1:38">
      <c r="A143" s="128" t="s">
        <v>1066</v>
      </c>
      <c r="B143" s="103"/>
      <c r="C143" s="85" t="e">
        <f>SUMPRODUCT(Datu_ievade!$E$12:$BB$12,Datu_ievade!$E$61:$BB$61)/SUM(Datu_ievade!$E$12:$BB$12)</f>
        <v>#DIV/0!</v>
      </c>
      <c r="D143" s="103"/>
      <c r="E143" s="85" t="e">
        <f>SUMPRODUCT(Datu_ievade!$E$13:$BB$13,Datu_ievade!$E$62:$BB$62)/SUM(Datu_ievade!$E$13:$BB$13)</f>
        <v>#DIV/0!</v>
      </c>
      <c r="F143" s="85" t="e">
        <f t="shared" si="61"/>
        <v>#DIV/0!</v>
      </c>
      <c r="G143" s="127" t="e">
        <f>ROUNDUP((B143+D143)*Datu_ievade!$E$269,0)</f>
        <v>#DIV/0!</v>
      </c>
      <c r="H143" s="141" t="e">
        <f t="shared" si="52"/>
        <v>#DIV/0!</v>
      </c>
      <c r="I143" s="127" t="e">
        <f t="shared" si="62"/>
        <v>#DIV/0!</v>
      </c>
      <c r="K143" s="127" t="e">
        <f t="shared" si="63"/>
        <v>#DIV/0!</v>
      </c>
      <c r="L143" s="127" t="e">
        <f t="shared" si="64"/>
        <v>#DIV/0!</v>
      </c>
      <c r="M143" s="127" t="e">
        <f t="shared" si="65"/>
        <v>#DIV/0!</v>
      </c>
      <c r="N143" s="127" t="e">
        <f t="shared" si="66"/>
        <v>#DIV/0!</v>
      </c>
      <c r="O143" s="141" t="e">
        <f t="shared" si="67"/>
        <v>#DIV/0!</v>
      </c>
      <c r="P143" s="127" t="e">
        <f t="shared" si="53"/>
        <v>#DIV/0!</v>
      </c>
      <c r="Q143" s="127" t="e">
        <f t="shared" si="54"/>
        <v>#DIV/0!</v>
      </c>
      <c r="V143" s="232" t="e">
        <f t="shared" si="55"/>
        <v>#DIV/0!</v>
      </c>
      <c r="W143" s="232" t="e">
        <f t="shared" si="56"/>
        <v>#DIV/0!</v>
      </c>
      <c r="X143" s="232" t="e">
        <f t="shared" si="57"/>
        <v>#DIV/0!</v>
      </c>
      <c r="Y143" s="232" t="e">
        <f t="shared" si="58"/>
        <v>#DIV/0!</v>
      </c>
      <c r="Z143" s="232" t="e">
        <f t="shared" si="59"/>
        <v>#DIV/0!</v>
      </c>
      <c r="AA143" s="232" t="e">
        <f t="shared" si="60"/>
        <v>#DIV/0!</v>
      </c>
      <c r="AD143" s="232" t="e">
        <f t="shared" si="68"/>
        <v>#DIV/0!</v>
      </c>
      <c r="AE143" s="232" t="e">
        <f t="shared" si="69"/>
        <v>#DIV/0!</v>
      </c>
      <c r="AF143" s="90" t="e">
        <f t="shared" si="70"/>
        <v>#DIV/0!</v>
      </c>
      <c r="AG143" s="232" t="e">
        <f t="shared" si="71"/>
        <v>#DIV/0!</v>
      </c>
      <c r="AH143" s="232" t="e">
        <f t="shared" si="72"/>
        <v>#DIV/0!</v>
      </c>
      <c r="AI143" s="90" t="e">
        <f t="shared" si="73"/>
        <v>#DIV/0!</v>
      </c>
      <c r="AJ143" s="154"/>
      <c r="AK143" s="232" t="e">
        <f t="shared" si="74"/>
        <v>#DIV/0!</v>
      </c>
      <c r="AL143" s="232" t="e">
        <f t="shared" si="75"/>
        <v>#DIV/0!</v>
      </c>
    </row>
    <row r="144" spans="1:38">
      <c r="A144" s="128" t="s">
        <v>1067</v>
      </c>
      <c r="B144" s="103"/>
      <c r="C144" s="85" t="e">
        <f>SUMPRODUCT(Datu_ievade!$E$12:$BB$12,Datu_ievade!$E$61:$BB$61)/SUM(Datu_ievade!$E$12:$BB$12)</f>
        <v>#DIV/0!</v>
      </c>
      <c r="D144" s="103"/>
      <c r="E144" s="85" t="e">
        <f>SUMPRODUCT(Datu_ievade!$E$13:$BB$13,Datu_ievade!$E$62:$BB$62)/SUM(Datu_ievade!$E$13:$BB$13)</f>
        <v>#DIV/0!</v>
      </c>
      <c r="F144" s="85" t="e">
        <f t="shared" si="61"/>
        <v>#DIV/0!</v>
      </c>
      <c r="G144" s="127" t="e">
        <f>ROUNDUP((B144+D144)*Datu_ievade!$E$269,0)</f>
        <v>#DIV/0!</v>
      </c>
      <c r="H144" s="141" t="e">
        <f t="shared" si="52"/>
        <v>#DIV/0!</v>
      </c>
      <c r="I144" s="127" t="e">
        <f t="shared" si="62"/>
        <v>#DIV/0!</v>
      </c>
      <c r="K144" s="127" t="e">
        <f t="shared" si="63"/>
        <v>#DIV/0!</v>
      </c>
      <c r="L144" s="127" t="e">
        <f t="shared" si="64"/>
        <v>#DIV/0!</v>
      </c>
      <c r="M144" s="127" t="e">
        <f t="shared" si="65"/>
        <v>#DIV/0!</v>
      </c>
      <c r="N144" s="127" t="e">
        <f t="shared" si="66"/>
        <v>#DIV/0!</v>
      </c>
      <c r="O144" s="141" t="e">
        <f t="shared" si="67"/>
        <v>#DIV/0!</v>
      </c>
      <c r="P144" s="127" t="e">
        <f t="shared" si="53"/>
        <v>#DIV/0!</v>
      </c>
      <c r="Q144" s="127" t="e">
        <f t="shared" si="54"/>
        <v>#DIV/0!</v>
      </c>
      <c r="V144" s="232" t="e">
        <f t="shared" si="55"/>
        <v>#DIV/0!</v>
      </c>
      <c r="W144" s="232" t="e">
        <f t="shared" si="56"/>
        <v>#DIV/0!</v>
      </c>
      <c r="X144" s="232" t="e">
        <f t="shared" si="57"/>
        <v>#DIV/0!</v>
      </c>
      <c r="Y144" s="232" t="e">
        <f t="shared" si="58"/>
        <v>#DIV/0!</v>
      </c>
      <c r="Z144" s="232" t="e">
        <f t="shared" si="59"/>
        <v>#DIV/0!</v>
      </c>
      <c r="AA144" s="232" t="e">
        <f t="shared" si="60"/>
        <v>#DIV/0!</v>
      </c>
      <c r="AD144" s="232" t="e">
        <f t="shared" si="68"/>
        <v>#DIV/0!</v>
      </c>
      <c r="AE144" s="232" t="e">
        <f t="shared" si="69"/>
        <v>#DIV/0!</v>
      </c>
      <c r="AF144" s="90" t="e">
        <f t="shared" si="70"/>
        <v>#DIV/0!</v>
      </c>
      <c r="AG144" s="232" t="e">
        <f t="shared" si="71"/>
        <v>#DIV/0!</v>
      </c>
      <c r="AH144" s="232" t="e">
        <f t="shared" si="72"/>
        <v>#DIV/0!</v>
      </c>
      <c r="AI144" s="90" t="e">
        <f t="shared" si="73"/>
        <v>#DIV/0!</v>
      </c>
      <c r="AJ144" s="154"/>
      <c r="AK144" s="232" t="e">
        <f t="shared" si="74"/>
        <v>#DIV/0!</v>
      </c>
      <c r="AL144" s="232" t="e">
        <f t="shared" si="75"/>
        <v>#DIV/0!</v>
      </c>
    </row>
    <row r="145" spans="1:38">
      <c r="A145" s="128" t="s">
        <v>1068</v>
      </c>
      <c r="B145" s="103"/>
      <c r="C145" s="85" t="e">
        <f>SUMPRODUCT(Datu_ievade!$E$12:$BB$12,Datu_ievade!$E$61:$BB$61)/SUM(Datu_ievade!$E$12:$BB$12)</f>
        <v>#DIV/0!</v>
      </c>
      <c r="D145" s="103"/>
      <c r="E145" s="85" t="e">
        <f>SUMPRODUCT(Datu_ievade!$E$13:$BB$13,Datu_ievade!$E$62:$BB$62)/SUM(Datu_ievade!$E$13:$BB$13)</f>
        <v>#DIV/0!</v>
      </c>
      <c r="F145" s="85" t="e">
        <f t="shared" si="61"/>
        <v>#DIV/0!</v>
      </c>
      <c r="G145" s="127" t="e">
        <f>ROUNDUP((B145+D145)*Datu_ievade!$E$269,0)</f>
        <v>#DIV/0!</v>
      </c>
      <c r="H145" s="141" t="e">
        <f t="shared" si="52"/>
        <v>#DIV/0!</v>
      </c>
      <c r="I145" s="127" t="e">
        <f t="shared" si="62"/>
        <v>#DIV/0!</v>
      </c>
      <c r="K145" s="127" t="e">
        <f t="shared" si="63"/>
        <v>#DIV/0!</v>
      </c>
      <c r="L145" s="127" t="e">
        <f t="shared" si="64"/>
        <v>#DIV/0!</v>
      </c>
      <c r="M145" s="127" t="e">
        <f t="shared" si="65"/>
        <v>#DIV/0!</v>
      </c>
      <c r="N145" s="127" t="e">
        <f t="shared" si="66"/>
        <v>#DIV/0!</v>
      </c>
      <c r="O145" s="141" t="e">
        <f t="shared" si="67"/>
        <v>#DIV/0!</v>
      </c>
      <c r="P145" s="127" t="e">
        <f t="shared" si="53"/>
        <v>#DIV/0!</v>
      </c>
      <c r="Q145" s="127" t="e">
        <f t="shared" si="54"/>
        <v>#DIV/0!</v>
      </c>
      <c r="V145" s="232" t="e">
        <f t="shared" si="55"/>
        <v>#DIV/0!</v>
      </c>
      <c r="W145" s="232" t="e">
        <f t="shared" si="56"/>
        <v>#DIV/0!</v>
      </c>
      <c r="X145" s="232" t="e">
        <f t="shared" si="57"/>
        <v>#DIV/0!</v>
      </c>
      <c r="Y145" s="232" t="e">
        <f t="shared" si="58"/>
        <v>#DIV/0!</v>
      </c>
      <c r="Z145" s="232" t="e">
        <f t="shared" si="59"/>
        <v>#DIV/0!</v>
      </c>
      <c r="AA145" s="232" t="e">
        <f t="shared" si="60"/>
        <v>#DIV/0!</v>
      </c>
      <c r="AD145" s="232" t="e">
        <f t="shared" si="68"/>
        <v>#DIV/0!</v>
      </c>
      <c r="AE145" s="232" t="e">
        <f t="shared" si="69"/>
        <v>#DIV/0!</v>
      </c>
      <c r="AF145" s="90" t="e">
        <f t="shared" si="70"/>
        <v>#DIV/0!</v>
      </c>
      <c r="AG145" s="232" t="e">
        <f t="shared" si="71"/>
        <v>#DIV/0!</v>
      </c>
      <c r="AH145" s="232" t="e">
        <f t="shared" si="72"/>
        <v>#DIV/0!</v>
      </c>
      <c r="AI145" s="90" t="e">
        <f t="shared" si="73"/>
        <v>#DIV/0!</v>
      </c>
      <c r="AJ145" s="154"/>
      <c r="AK145" s="232" t="e">
        <f t="shared" si="74"/>
        <v>#DIV/0!</v>
      </c>
      <c r="AL145" s="232" t="e">
        <f t="shared" si="75"/>
        <v>#DIV/0!</v>
      </c>
    </row>
    <row r="146" spans="1:38">
      <c r="A146" s="128" t="s">
        <v>483</v>
      </c>
      <c r="B146" s="103"/>
      <c r="C146" s="85" t="e">
        <f>SUMPRODUCT(Datu_ievade!$E$12:$BB$12,Datu_ievade!$E$61:$BB$61)/SUM(Datu_ievade!$E$12:$BB$12)</f>
        <v>#DIV/0!</v>
      </c>
      <c r="D146" s="103"/>
      <c r="E146" s="85" t="e">
        <f>SUMPRODUCT(Datu_ievade!$E$13:$BB$13,Datu_ievade!$E$62:$BB$62)/SUM(Datu_ievade!$E$13:$BB$13)</f>
        <v>#DIV/0!</v>
      </c>
      <c r="F146" s="85" t="e">
        <f t="shared" si="61"/>
        <v>#DIV/0!</v>
      </c>
      <c r="G146" s="127" t="e">
        <f>ROUNDUP((B146+D146)*Datu_ievade!$E$269,0)</f>
        <v>#DIV/0!</v>
      </c>
      <c r="H146" s="141" t="e">
        <f t="shared" si="52"/>
        <v>#DIV/0!</v>
      </c>
      <c r="I146" s="127" t="e">
        <f t="shared" si="62"/>
        <v>#DIV/0!</v>
      </c>
      <c r="K146" s="127" t="e">
        <f t="shared" si="63"/>
        <v>#DIV/0!</v>
      </c>
      <c r="L146" s="127" t="e">
        <f t="shared" si="64"/>
        <v>#DIV/0!</v>
      </c>
      <c r="M146" s="127" t="e">
        <f t="shared" si="65"/>
        <v>#DIV/0!</v>
      </c>
      <c r="N146" s="127" t="e">
        <f t="shared" si="66"/>
        <v>#DIV/0!</v>
      </c>
      <c r="O146" s="141" t="e">
        <f t="shared" si="67"/>
        <v>#DIV/0!</v>
      </c>
      <c r="P146" s="127" t="e">
        <f t="shared" si="53"/>
        <v>#DIV/0!</v>
      </c>
      <c r="Q146" s="127" t="e">
        <f t="shared" si="54"/>
        <v>#DIV/0!</v>
      </c>
      <c r="V146" s="232" t="e">
        <f t="shared" si="55"/>
        <v>#DIV/0!</v>
      </c>
      <c r="W146" s="232" t="e">
        <f t="shared" si="56"/>
        <v>#DIV/0!</v>
      </c>
      <c r="X146" s="232" t="e">
        <f t="shared" si="57"/>
        <v>#DIV/0!</v>
      </c>
      <c r="Y146" s="232" t="e">
        <f t="shared" si="58"/>
        <v>#DIV/0!</v>
      </c>
      <c r="Z146" s="232" t="e">
        <f t="shared" si="59"/>
        <v>#DIV/0!</v>
      </c>
      <c r="AA146" s="232" t="e">
        <f t="shared" si="60"/>
        <v>#DIV/0!</v>
      </c>
      <c r="AD146" s="232" t="e">
        <f t="shared" si="68"/>
        <v>#DIV/0!</v>
      </c>
      <c r="AE146" s="232" t="e">
        <f t="shared" si="69"/>
        <v>#DIV/0!</v>
      </c>
      <c r="AF146" s="90" t="e">
        <f t="shared" si="70"/>
        <v>#DIV/0!</v>
      </c>
      <c r="AG146" s="232" t="e">
        <f t="shared" si="71"/>
        <v>#DIV/0!</v>
      </c>
      <c r="AH146" s="232" t="e">
        <f t="shared" si="72"/>
        <v>#DIV/0!</v>
      </c>
      <c r="AI146" s="90" t="e">
        <f t="shared" si="73"/>
        <v>#DIV/0!</v>
      </c>
      <c r="AJ146" s="154"/>
      <c r="AK146" s="232" t="e">
        <f t="shared" si="74"/>
        <v>#DIV/0!</v>
      </c>
      <c r="AL146" s="232" t="e">
        <f t="shared" si="75"/>
        <v>#DIV/0!</v>
      </c>
    </row>
    <row r="147" spans="1:38">
      <c r="A147" s="128" t="s">
        <v>482</v>
      </c>
      <c r="B147" s="103"/>
      <c r="C147" s="85" t="e">
        <f>SUMPRODUCT(Datu_ievade!$E$12:$BB$12,Datu_ievade!$E$61:$BB$61)/SUM(Datu_ievade!$E$12:$BB$12)</f>
        <v>#DIV/0!</v>
      </c>
      <c r="D147" s="103"/>
      <c r="E147" s="85" t="e">
        <f>SUMPRODUCT(Datu_ievade!$E$13:$BB$13,Datu_ievade!$E$62:$BB$62)/SUM(Datu_ievade!$E$13:$BB$13)</f>
        <v>#DIV/0!</v>
      </c>
      <c r="F147" s="85" t="e">
        <f t="shared" si="61"/>
        <v>#DIV/0!</v>
      </c>
      <c r="G147" s="127" t="e">
        <f>ROUNDUP((B147+D147)*Datu_ievade!$E$269,0)</f>
        <v>#DIV/0!</v>
      </c>
      <c r="H147" s="141" t="e">
        <f t="shared" si="52"/>
        <v>#DIV/0!</v>
      </c>
      <c r="I147" s="127" t="e">
        <f t="shared" si="62"/>
        <v>#DIV/0!</v>
      </c>
      <c r="K147" s="127" t="e">
        <f t="shared" si="63"/>
        <v>#DIV/0!</v>
      </c>
      <c r="L147" s="127" t="e">
        <f t="shared" si="64"/>
        <v>#DIV/0!</v>
      </c>
      <c r="M147" s="127" t="e">
        <f t="shared" si="65"/>
        <v>#DIV/0!</v>
      </c>
      <c r="N147" s="127" t="e">
        <f t="shared" si="66"/>
        <v>#DIV/0!</v>
      </c>
      <c r="O147" s="141" t="e">
        <f t="shared" si="67"/>
        <v>#DIV/0!</v>
      </c>
      <c r="P147" s="127" t="e">
        <f t="shared" si="53"/>
        <v>#DIV/0!</v>
      </c>
      <c r="Q147" s="127" t="e">
        <f t="shared" si="54"/>
        <v>#DIV/0!</v>
      </c>
      <c r="V147" s="232" t="e">
        <f t="shared" si="55"/>
        <v>#DIV/0!</v>
      </c>
      <c r="W147" s="232" t="e">
        <f t="shared" si="56"/>
        <v>#DIV/0!</v>
      </c>
      <c r="X147" s="232" t="e">
        <f t="shared" si="57"/>
        <v>#DIV/0!</v>
      </c>
      <c r="Y147" s="232" t="e">
        <f t="shared" si="58"/>
        <v>#DIV/0!</v>
      </c>
      <c r="Z147" s="232" t="e">
        <f t="shared" si="59"/>
        <v>#DIV/0!</v>
      </c>
      <c r="AA147" s="232" t="e">
        <f t="shared" si="60"/>
        <v>#DIV/0!</v>
      </c>
      <c r="AD147" s="232" t="e">
        <f t="shared" si="68"/>
        <v>#DIV/0!</v>
      </c>
      <c r="AE147" s="232" t="e">
        <f t="shared" si="69"/>
        <v>#DIV/0!</v>
      </c>
      <c r="AF147" s="90" t="e">
        <f t="shared" si="70"/>
        <v>#DIV/0!</v>
      </c>
      <c r="AG147" s="232" t="e">
        <f t="shared" si="71"/>
        <v>#DIV/0!</v>
      </c>
      <c r="AH147" s="232" t="e">
        <f t="shared" si="72"/>
        <v>#DIV/0!</v>
      </c>
      <c r="AI147" s="90" t="e">
        <f t="shared" si="73"/>
        <v>#DIV/0!</v>
      </c>
      <c r="AJ147" s="154"/>
      <c r="AK147" s="232" t="e">
        <f t="shared" si="74"/>
        <v>#DIV/0!</v>
      </c>
      <c r="AL147" s="232" t="e">
        <f t="shared" si="75"/>
        <v>#DIV/0!</v>
      </c>
    </row>
    <row r="148" spans="1:38">
      <c r="A148" s="128" t="s">
        <v>481</v>
      </c>
      <c r="B148" s="103"/>
      <c r="C148" s="85" t="e">
        <f>SUMPRODUCT(Datu_ievade!$E$12:$BB$12,Datu_ievade!$E$61:$BB$61)/SUM(Datu_ievade!$E$12:$BB$12)</f>
        <v>#DIV/0!</v>
      </c>
      <c r="D148" s="103"/>
      <c r="E148" s="85" t="e">
        <f>SUMPRODUCT(Datu_ievade!$E$13:$BB$13,Datu_ievade!$E$62:$BB$62)/SUM(Datu_ievade!$E$13:$BB$13)</f>
        <v>#DIV/0!</v>
      </c>
      <c r="F148" s="85" t="e">
        <f t="shared" si="61"/>
        <v>#DIV/0!</v>
      </c>
      <c r="G148" s="127" t="e">
        <f>ROUNDUP((B148+D148)*Datu_ievade!$E$269,0)</f>
        <v>#DIV/0!</v>
      </c>
      <c r="H148" s="141" t="e">
        <f t="shared" si="52"/>
        <v>#DIV/0!</v>
      </c>
      <c r="I148" s="127" t="e">
        <f t="shared" si="62"/>
        <v>#DIV/0!</v>
      </c>
      <c r="K148" s="127" t="e">
        <f t="shared" si="63"/>
        <v>#DIV/0!</v>
      </c>
      <c r="L148" s="127" t="e">
        <f t="shared" si="64"/>
        <v>#DIV/0!</v>
      </c>
      <c r="M148" s="127" t="e">
        <f t="shared" si="65"/>
        <v>#DIV/0!</v>
      </c>
      <c r="N148" s="127" t="e">
        <f t="shared" si="66"/>
        <v>#DIV/0!</v>
      </c>
      <c r="O148" s="141" t="e">
        <f t="shared" si="67"/>
        <v>#DIV/0!</v>
      </c>
      <c r="P148" s="127" t="e">
        <f t="shared" si="53"/>
        <v>#DIV/0!</v>
      </c>
      <c r="Q148" s="127" t="e">
        <f t="shared" si="54"/>
        <v>#DIV/0!</v>
      </c>
      <c r="V148" s="232" t="e">
        <f t="shared" si="55"/>
        <v>#DIV/0!</v>
      </c>
      <c r="W148" s="232" t="e">
        <f t="shared" si="56"/>
        <v>#DIV/0!</v>
      </c>
      <c r="X148" s="232" t="e">
        <f t="shared" si="57"/>
        <v>#DIV/0!</v>
      </c>
      <c r="Y148" s="232" t="e">
        <f t="shared" si="58"/>
        <v>#DIV/0!</v>
      </c>
      <c r="Z148" s="232" t="e">
        <f t="shared" si="59"/>
        <v>#DIV/0!</v>
      </c>
      <c r="AA148" s="232" t="e">
        <f t="shared" si="60"/>
        <v>#DIV/0!</v>
      </c>
      <c r="AD148" s="232" t="e">
        <f t="shared" si="68"/>
        <v>#DIV/0!</v>
      </c>
      <c r="AE148" s="232" t="e">
        <f t="shared" si="69"/>
        <v>#DIV/0!</v>
      </c>
      <c r="AF148" s="90" t="e">
        <f t="shared" si="70"/>
        <v>#DIV/0!</v>
      </c>
      <c r="AG148" s="232" t="e">
        <f t="shared" si="71"/>
        <v>#DIV/0!</v>
      </c>
      <c r="AH148" s="232" t="e">
        <f t="shared" si="72"/>
        <v>#DIV/0!</v>
      </c>
      <c r="AI148" s="90" t="e">
        <f t="shared" si="73"/>
        <v>#DIV/0!</v>
      </c>
      <c r="AJ148" s="154"/>
      <c r="AK148" s="232" t="e">
        <f t="shared" si="74"/>
        <v>#DIV/0!</v>
      </c>
      <c r="AL148" s="232" t="e">
        <f t="shared" si="75"/>
        <v>#DIV/0!</v>
      </c>
    </row>
    <row r="149" spans="1:38">
      <c r="A149" s="128" t="s">
        <v>480</v>
      </c>
      <c r="B149" s="103"/>
      <c r="C149" s="85" t="e">
        <f>SUMPRODUCT(Datu_ievade!$E$12:$BB$12,Datu_ievade!$E$61:$BB$61)/SUM(Datu_ievade!$E$12:$BB$12)</f>
        <v>#DIV/0!</v>
      </c>
      <c r="D149" s="103"/>
      <c r="E149" s="85" t="e">
        <f>SUMPRODUCT(Datu_ievade!$E$13:$BB$13,Datu_ievade!$E$62:$BB$62)/SUM(Datu_ievade!$E$13:$BB$13)</f>
        <v>#DIV/0!</v>
      </c>
      <c r="F149" s="85" t="e">
        <f t="shared" si="61"/>
        <v>#DIV/0!</v>
      </c>
      <c r="G149" s="127" t="e">
        <f>ROUNDUP((B149+D149)*Datu_ievade!$E$269,0)</f>
        <v>#DIV/0!</v>
      </c>
      <c r="H149" s="141" t="e">
        <f t="shared" si="52"/>
        <v>#DIV/0!</v>
      </c>
      <c r="I149" s="127" t="e">
        <f t="shared" si="62"/>
        <v>#DIV/0!</v>
      </c>
      <c r="K149" s="127" t="e">
        <f t="shared" si="63"/>
        <v>#DIV/0!</v>
      </c>
      <c r="L149" s="127" t="e">
        <f t="shared" si="64"/>
        <v>#DIV/0!</v>
      </c>
      <c r="M149" s="127" t="e">
        <f t="shared" si="65"/>
        <v>#DIV/0!</v>
      </c>
      <c r="N149" s="127" t="e">
        <f t="shared" si="66"/>
        <v>#DIV/0!</v>
      </c>
      <c r="O149" s="141" t="e">
        <f t="shared" si="67"/>
        <v>#DIV/0!</v>
      </c>
      <c r="P149" s="127" t="e">
        <f t="shared" si="53"/>
        <v>#DIV/0!</v>
      </c>
      <c r="Q149" s="127" t="e">
        <f t="shared" si="54"/>
        <v>#DIV/0!</v>
      </c>
      <c r="V149" s="232" t="e">
        <f t="shared" si="55"/>
        <v>#DIV/0!</v>
      </c>
      <c r="W149" s="232" t="e">
        <f t="shared" si="56"/>
        <v>#DIV/0!</v>
      </c>
      <c r="X149" s="232" t="e">
        <f t="shared" si="57"/>
        <v>#DIV/0!</v>
      </c>
      <c r="Y149" s="232" t="e">
        <f t="shared" si="58"/>
        <v>#DIV/0!</v>
      </c>
      <c r="Z149" s="232" t="e">
        <f t="shared" si="59"/>
        <v>#DIV/0!</v>
      </c>
      <c r="AA149" s="232" t="e">
        <f t="shared" si="60"/>
        <v>#DIV/0!</v>
      </c>
      <c r="AD149" s="232" t="e">
        <f t="shared" si="68"/>
        <v>#DIV/0!</v>
      </c>
      <c r="AE149" s="232" t="e">
        <f t="shared" si="69"/>
        <v>#DIV/0!</v>
      </c>
      <c r="AF149" s="90" t="e">
        <f t="shared" si="70"/>
        <v>#DIV/0!</v>
      </c>
      <c r="AG149" s="232" t="e">
        <f t="shared" si="71"/>
        <v>#DIV/0!</v>
      </c>
      <c r="AH149" s="232" t="e">
        <f t="shared" si="72"/>
        <v>#DIV/0!</v>
      </c>
      <c r="AI149" s="90" t="e">
        <f t="shared" si="73"/>
        <v>#DIV/0!</v>
      </c>
      <c r="AJ149" s="154"/>
      <c r="AK149" s="232" t="e">
        <f t="shared" si="74"/>
        <v>#DIV/0!</v>
      </c>
      <c r="AL149" s="232" t="e">
        <f t="shared" si="75"/>
        <v>#DIV/0!</v>
      </c>
    </row>
    <row r="150" spans="1:38">
      <c r="A150" s="128" t="s">
        <v>479</v>
      </c>
      <c r="B150" s="103"/>
      <c r="C150" s="85" t="e">
        <f>SUMPRODUCT(Datu_ievade!$E$12:$BB$12,Datu_ievade!$E$61:$BB$61)/SUM(Datu_ievade!$E$12:$BB$12)</f>
        <v>#DIV/0!</v>
      </c>
      <c r="D150" s="103"/>
      <c r="E150" s="85" t="e">
        <f>SUMPRODUCT(Datu_ievade!$E$13:$BB$13,Datu_ievade!$E$62:$BB$62)/SUM(Datu_ievade!$E$13:$BB$13)</f>
        <v>#DIV/0!</v>
      </c>
      <c r="F150" s="85" t="e">
        <f t="shared" si="61"/>
        <v>#DIV/0!</v>
      </c>
      <c r="G150" s="127" t="e">
        <f>ROUNDUP((B150+D150)*Datu_ievade!$E$269,0)</f>
        <v>#DIV/0!</v>
      </c>
      <c r="H150" s="141" t="e">
        <f t="shared" si="52"/>
        <v>#DIV/0!</v>
      </c>
      <c r="I150" s="127" t="e">
        <f t="shared" si="62"/>
        <v>#DIV/0!</v>
      </c>
      <c r="K150" s="127" t="e">
        <f t="shared" si="63"/>
        <v>#DIV/0!</v>
      </c>
      <c r="L150" s="127" t="e">
        <f t="shared" si="64"/>
        <v>#DIV/0!</v>
      </c>
      <c r="M150" s="127" t="e">
        <f t="shared" si="65"/>
        <v>#DIV/0!</v>
      </c>
      <c r="N150" s="127" t="e">
        <f t="shared" si="66"/>
        <v>#DIV/0!</v>
      </c>
      <c r="O150" s="141" t="e">
        <f t="shared" si="67"/>
        <v>#DIV/0!</v>
      </c>
      <c r="P150" s="127" t="e">
        <f t="shared" si="53"/>
        <v>#DIV/0!</v>
      </c>
      <c r="Q150" s="127" t="e">
        <f t="shared" si="54"/>
        <v>#DIV/0!</v>
      </c>
      <c r="V150" s="232" t="e">
        <f t="shared" si="55"/>
        <v>#DIV/0!</v>
      </c>
      <c r="W150" s="232" t="e">
        <f t="shared" si="56"/>
        <v>#DIV/0!</v>
      </c>
      <c r="X150" s="232" t="e">
        <f t="shared" si="57"/>
        <v>#DIV/0!</v>
      </c>
      <c r="Y150" s="232" t="e">
        <f t="shared" si="58"/>
        <v>#DIV/0!</v>
      </c>
      <c r="Z150" s="232" t="e">
        <f t="shared" si="59"/>
        <v>#DIV/0!</v>
      </c>
      <c r="AA150" s="232" t="e">
        <f t="shared" si="60"/>
        <v>#DIV/0!</v>
      </c>
      <c r="AD150" s="232" t="e">
        <f t="shared" si="68"/>
        <v>#DIV/0!</v>
      </c>
      <c r="AE150" s="232" t="e">
        <f t="shared" si="69"/>
        <v>#DIV/0!</v>
      </c>
      <c r="AF150" s="90" t="e">
        <f t="shared" si="70"/>
        <v>#DIV/0!</v>
      </c>
      <c r="AG150" s="232" t="e">
        <f t="shared" si="71"/>
        <v>#DIV/0!</v>
      </c>
      <c r="AH150" s="232" t="e">
        <f t="shared" si="72"/>
        <v>#DIV/0!</v>
      </c>
      <c r="AI150" s="90" t="e">
        <f t="shared" si="73"/>
        <v>#DIV/0!</v>
      </c>
      <c r="AJ150" s="154"/>
      <c r="AK150" s="232" t="e">
        <f t="shared" si="74"/>
        <v>#DIV/0!</v>
      </c>
      <c r="AL150" s="232" t="e">
        <f t="shared" si="75"/>
        <v>#DIV/0!</v>
      </c>
    </row>
    <row r="151" spans="1:38">
      <c r="A151" s="128" t="s">
        <v>478</v>
      </c>
      <c r="B151" s="103"/>
      <c r="C151" s="85" t="e">
        <f>SUMPRODUCT(Datu_ievade!$E$12:$BB$12,Datu_ievade!$E$61:$BB$61)/SUM(Datu_ievade!$E$12:$BB$12)</f>
        <v>#DIV/0!</v>
      </c>
      <c r="D151" s="103"/>
      <c r="E151" s="85" t="e">
        <f>SUMPRODUCT(Datu_ievade!$E$13:$BB$13,Datu_ievade!$E$62:$BB$62)/SUM(Datu_ievade!$E$13:$BB$13)</f>
        <v>#DIV/0!</v>
      </c>
      <c r="F151" s="85" t="e">
        <f t="shared" si="61"/>
        <v>#DIV/0!</v>
      </c>
      <c r="G151" s="127" t="e">
        <f>ROUNDUP((B151+D151)*Datu_ievade!$E$269,0)</f>
        <v>#DIV/0!</v>
      </c>
      <c r="H151" s="141" t="e">
        <f t="shared" si="52"/>
        <v>#DIV/0!</v>
      </c>
      <c r="I151" s="127" t="e">
        <f t="shared" si="62"/>
        <v>#DIV/0!</v>
      </c>
      <c r="K151" s="127" t="e">
        <f t="shared" si="63"/>
        <v>#DIV/0!</v>
      </c>
      <c r="L151" s="127" t="e">
        <f t="shared" si="64"/>
        <v>#DIV/0!</v>
      </c>
      <c r="M151" s="127" t="e">
        <f t="shared" si="65"/>
        <v>#DIV/0!</v>
      </c>
      <c r="N151" s="127" t="e">
        <f t="shared" si="66"/>
        <v>#DIV/0!</v>
      </c>
      <c r="O151" s="141" t="e">
        <f t="shared" si="67"/>
        <v>#DIV/0!</v>
      </c>
      <c r="P151" s="127" t="e">
        <f t="shared" si="53"/>
        <v>#DIV/0!</v>
      </c>
      <c r="Q151" s="127" t="e">
        <f t="shared" si="54"/>
        <v>#DIV/0!</v>
      </c>
      <c r="V151" s="232" t="e">
        <f t="shared" si="55"/>
        <v>#DIV/0!</v>
      </c>
      <c r="W151" s="232" t="e">
        <f t="shared" si="56"/>
        <v>#DIV/0!</v>
      </c>
      <c r="X151" s="232" t="e">
        <f t="shared" si="57"/>
        <v>#DIV/0!</v>
      </c>
      <c r="Y151" s="232" t="e">
        <f t="shared" si="58"/>
        <v>#DIV/0!</v>
      </c>
      <c r="Z151" s="232" t="e">
        <f t="shared" si="59"/>
        <v>#DIV/0!</v>
      </c>
      <c r="AA151" s="232" t="e">
        <f t="shared" si="60"/>
        <v>#DIV/0!</v>
      </c>
      <c r="AD151" s="232" t="e">
        <f t="shared" si="68"/>
        <v>#DIV/0!</v>
      </c>
      <c r="AE151" s="232" t="e">
        <f t="shared" si="69"/>
        <v>#DIV/0!</v>
      </c>
      <c r="AF151" s="90" t="e">
        <f t="shared" si="70"/>
        <v>#DIV/0!</v>
      </c>
      <c r="AG151" s="232" t="e">
        <f t="shared" si="71"/>
        <v>#DIV/0!</v>
      </c>
      <c r="AH151" s="232" t="e">
        <f t="shared" si="72"/>
        <v>#DIV/0!</v>
      </c>
      <c r="AI151" s="90" t="e">
        <f t="shared" si="73"/>
        <v>#DIV/0!</v>
      </c>
      <c r="AJ151" s="154"/>
      <c r="AK151" s="232" t="e">
        <f t="shared" si="74"/>
        <v>#DIV/0!</v>
      </c>
      <c r="AL151" s="232" t="e">
        <f t="shared" si="75"/>
        <v>#DIV/0!</v>
      </c>
    </row>
    <row r="152" spans="1:38">
      <c r="A152" s="128" t="s">
        <v>477</v>
      </c>
      <c r="B152" s="103"/>
      <c r="C152" s="85" t="e">
        <f>SUMPRODUCT(Datu_ievade!$E$12:$BB$12,Datu_ievade!$E$61:$BB$61)/SUM(Datu_ievade!$E$12:$BB$12)</f>
        <v>#DIV/0!</v>
      </c>
      <c r="D152" s="103"/>
      <c r="E152" s="85" t="e">
        <f>SUMPRODUCT(Datu_ievade!$E$13:$BB$13,Datu_ievade!$E$62:$BB$62)/SUM(Datu_ievade!$E$13:$BB$13)</f>
        <v>#DIV/0!</v>
      </c>
      <c r="F152" s="85" t="e">
        <f t="shared" si="61"/>
        <v>#DIV/0!</v>
      </c>
      <c r="G152" s="127" t="e">
        <f>ROUNDUP((B152+D152)*Datu_ievade!$E$269,0)</f>
        <v>#DIV/0!</v>
      </c>
      <c r="H152" s="141" t="e">
        <f t="shared" si="52"/>
        <v>#DIV/0!</v>
      </c>
      <c r="I152" s="127" t="e">
        <f t="shared" si="62"/>
        <v>#DIV/0!</v>
      </c>
      <c r="K152" s="127" t="e">
        <f t="shared" si="63"/>
        <v>#DIV/0!</v>
      </c>
      <c r="L152" s="127" t="e">
        <f t="shared" si="64"/>
        <v>#DIV/0!</v>
      </c>
      <c r="M152" s="127" t="e">
        <f t="shared" si="65"/>
        <v>#DIV/0!</v>
      </c>
      <c r="N152" s="127" t="e">
        <f t="shared" si="66"/>
        <v>#DIV/0!</v>
      </c>
      <c r="O152" s="141" t="e">
        <f t="shared" si="67"/>
        <v>#DIV/0!</v>
      </c>
      <c r="P152" s="127" t="e">
        <f t="shared" si="53"/>
        <v>#DIV/0!</v>
      </c>
      <c r="Q152" s="127" t="e">
        <f t="shared" si="54"/>
        <v>#DIV/0!</v>
      </c>
      <c r="V152" s="232" t="e">
        <f t="shared" si="55"/>
        <v>#DIV/0!</v>
      </c>
      <c r="W152" s="232" t="e">
        <f t="shared" si="56"/>
        <v>#DIV/0!</v>
      </c>
      <c r="X152" s="232" t="e">
        <f t="shared" si="57"/>
        <v>#DIV/0!</v>
      </c>
      <c r="Y152" s="232" t="e">
        <f t="shared" si="58"/>
        <v>#DIV/0!</v>
      </c>
      <c r="Z152" s="232" t="e">
        <f t="shared" si="59"/>
        <v>#DIV/0!</v>
      </c>
      <c r="AA152" s="232" t="e">
        <f t="shared" si="60"/>
        <v>#DIV/0!</v>
      </c>
      <c r="AD152" s="232" t="e">
        <f t="shared" si="68"/>
        <v>#DIV/0!</v>
      </c>
      <c r="AE152" s="232" t="e">
        <f t="shared" si="69"/>
        <v>#DIV/0!</v>
      </c>
      <c r="AF152" s="90" t="e">
        <f t="shared" si="70"/>
        <v>#DIV/0!</v>
      </c>
      <c r="AG152" s="232" t="e">
        <f t="shared" si="71"/>
        <v>#DIV/0!</v>
      </c>
      <c r="AH152" s="232" t="e">
        <f t="shared" si="72"/>
        <v>#DIV/0!</v>
      </c>
      <c r="AI152" s="90" t="e">
        <f t="shared" si="73"/>
        <v>#DIV/0!</v>
      </c>
      <c r="AJ152" s="154"/>
      <c r="AK152" s="232" t="e">
        <f t="shared" si="74"/>
        <v>#DIV/0!</v>
      </c>
      <c r="AL152" s="232" t="e">
        <f t="shared" si="75"/>
        <v>#DIV/0!</v>
      </c>
    </row>
    <row r="153" spans="1:38">
      <c r="A153" s="128" t="s">
        <v>1069</v>
      </c>
      <c r="B153" s="103"/>
      <c r="C153" s="85" t="e">
        <f>SUMPRODUCT(Datu_ievade!$E$12:$BB$12,Datu_ievade!$E$61:$BB$61)/SUM(Datu_ievade!$E$12:$BB$12)</f>
        <v>#DIV/0!</v>
      </c>
      <c r="D153" s="103"/>
      <c r="E153" s="85" t="e">
        <f>SUMPRODUCT(Datu_ievade!$E$13:$BB$13,Datu_ievade!$E$62:$BB$62)/SUM(Datu_ievade!$E$13:$BB$13)</f>
        <v>#DIV/0!</v>
      </c>
      <c r="F153" s="85" t="e">
        <f t="shared" si="61"/>
        <v>#DIV/0!</v>
      </c>
      <c r="G153" s="127" t="e">
        <f>ROUNDUP((B153+D153)*Datu_ievade!$E$269,0)</f>
        <v>#DIV/0!</v>
      </c>
      <c r="H153" s="141" t="e">
        <f t="shared" si="52"/>
        <v>#DIV/0!</v>
      </c>
      <c r="I153" s="127" t="e">
        <f t="shared" si="62"/>
        <v>#DIV/0!</v>
      </c>
      <c r="K153" s="127" t="e">
        <f t="shared" si="63"/>
        <v>#DIV/0!</v>
      </c>
      <c r="L153" s="127" t="e">
        <f t="shared" si="64"/>
        <v>#DIV/0!</v>
      </c>
      <c r="M153" s="127" t="e">
        <f t="shared" si="65"/>
        <v>#DIV/0!</v>
      </c>
      <c r="N153" s="127" t="e">
        <f t="shared" si="66"/>
        <v>#DIV/0!</v>
      </c>
      <c r="O153" s="141" t="e">
        <f t="shared" si="67"/>
        <v>#DIV/0!</v>
      </c>
      <c r="P153" s="127" t="e">
        <f t="shared" si="53"/>
        <v>#DIV/0!</v>
      </c>
      <c r="Q153" s="127" t="e">
        <f t="shared" si="54"/>
        <v>#DIV/0!</v>
      </c>
      <c r="V153" s="232" t="e">
        <f t="shared" si="55"/>
        <v>#DIV/0!</v>
      </c>
      <c r="W153" s="232" t="e">
        <f t="shared" si="56"/>
        <v>#DIV/0!</v>
      </c>
      <c r="X153" s="232" t="e">
        <f t="shared" si="57"/>
        <v>#DIV/0!</v>
      </c>
      <c r="Y153" s="232" t="e">
        <f t="shared" si="58"/>
        <v>#DIV/0!</v>
      </c>
      <c r="Z153" s="232" t="e">
        <f t="shared" si="59"/>
        <v>#DIV/0!</v>
      </c>
      <c r="AA153" s="232" t="e">
        <f t="shared" si="60"/>
        <v>#DIV/0!</v>
      </c>
      <c r="AD153" s="232" t="e">
        <f t="shared" si="68"/>
        <v>#DIV/0!</v>
      </c>
      <c r="AE153" s="232" t="e">
        <f t="shared" si="69"/>
        <v>#DIV/0!</v>
      </c>
      <c r="AF153" s="90" t="e">
        <f t="shared" si="70"/>
        <v>#DIV/0!</v>
      </c>
      <c r="AG153" s="232" t="e">
        <f t="shared" si="71"/>
        <v>#DIV/0!</v>
      </c>
      <c r="AH153" s="232" t="e">
        <f t="shared" si="72"/>
        <v>#DIV/0!</v>
      </c>
      <c r="AI153" s="90" t="e">
        <f t="shared" si="73"/>
        <v>#DIV/0!</v>
      </c>
      <c r="AJ153" s="154"/>
      <c r="AK153" s="232" t="e">
        <f t="shared" si="74"/>
        <v>#DIV/0!</v>
      </c>
      <c r="AL153" s="232" t="e">
        <f t="shared" si="75"/>
        <v>#DIV/0!</v>
      </c>
    </row>
    <row r="154" spans="1:38">
      <c r="A154" s="128" t="s">
        <v>1070</v>
      </c>
      <c r="B154" s="103"/>
      <c r="C154" s="85" t="e">
        <f>SUMPRODUCT(Datu_ievade!$E$12:$BB$12,Datu_ievade!$E$61:$BB$61)/SUM(Datu_ievade!$E$12:$BB$12)</f>
        <v>#DIV/0!</v>
      </c>
      <c r="D154" s="103"/>
      <c r="E154" s="85" t="e">
        <f>SUMPRODUCT(Datu_ievade!$E$13:$BB$13,Datu_ievade!$E$62:$BB$62)/SUM(Datu_ievade!$E$13:$BB$13)</f>
        <v>#DIV/0!</v>
      </c>
      <c r="F154" s="85" t="e">
        <f t="shared" si="61"/>
        <v>#DIV/0!</v>
      </c>
      <c r="G154" s="127" t="e">
        <f>ROUNDUP((B154+D154)*Datu_ievade!$E$269,0)</f>
        <v>#DIV/0!</v>
      </c>
      <c r="H154" s="141" t="e">
        <f t="shared" si="52"/>
        <v>#DIV/0!</v>
      </c>
      <c r="I154" s="127" t="e">
        <f t="shared" si="62"/>
        <v>#DIV/0!</v>
      </c>
      <c r="K154" s="127" t="e">
        <f t="shared" si="63"/>
        <v>#DIV/0!</v>
      </c>
      <c r="L154" s="127" t="e">
        <f t="shared" si="64"/>
        <v>#DIV/0!</v>
      </c>
      <c r="M154" s="127" t="e">
        <f t="shared" si="65"/>
        <v>#DIV/0!</v>
      </c>
      <c r="N154" s="127" t="e">
        <f t="shared" si="66"/>
        <v>#DIV/0!</v>
      </c>
      <c r="O154" s="141" t="e">
        <f t="shared" si="67"/>
        <v>#DIV/0!</v>
      </c>
      <c r="P154" s="127" t="e">
        <f t="shared" si="53"/>
        <v>#DIV/0!</v>
      </c>
      <c r="Q154" s="127" t="e">
        <f t="shared" si="54"/>
        <v>#DIV/0!</v>
      </c>
      <c r="V154" s="232" t="e">
        <f t="shared" si="55"/>
        <v>#DIV/0!</v>
      </c>
      <c r="W154" s="232" t="e">
        <f t="shared" si="56"/>
        <v>#DIV/0!</v>
      </c>
      <c r="X154" s="232" t="e">
        <f t="shared" si="57"/>
        <v>#DIV/0!</v>
      </c>
      <c r="Y154" s="232" t="e">
        <f t="shared" si="58"/>
        <v>#DIV/0!</v>
      </c>
      <c r="Z154" s="232" t="e">
        <f t="shared" si="59"/>
        <v>#DIV/0!</v>
      </c>
      <c r="AA154" s="232" t="e">
        <f t="shared" si="60"/>
        <v>#DIV/0!</v>
      </c>
      <c r="AD154" s="232" t="e">
        <f t="shared" si="68"/>
        <v>#DIV/0!</v>
      </c>
      <c r="AE154" s="232" t="e">
        <f t="shared" si="69"/>
        <v>#DIV/0!</v>
      </c>
      <c r="AF154" s="90" t="e">
        <f t="shared" si="70"/>
        <v>#DIV/0!</v>
      </c>
      <c r="AG154" s="232" t="e">
        <f t="shared" si="71"/>
        <v>#DIV/0!</v>
      </c>
      <c r="AH154" s="232" t="e">
        <f t="shared" si="72"/>
        <v>#DIV/0!</v>
      </c>
      <c r="AI154" s="90" t="e">
        <f t="shared" si="73"/>
        <v>#DIV/0!</v>
      </c>
      <c r="AJ154" s="154"/>
      <c r="AK154" s="232" t="e">
        <f t="shared" si="74"/>
        <v>#DIV/0!</v>
      </c>
      <c r="AL154" s="232" t="e">
        <f t="shared" si="75"/>
        <v>#DIV/0!</v>
      </c>
    </row>
    <row r="155" spans="1:38">
      <c r="A155" s="128" t="s">
        <v>1071</v>
      </c>
      <c r="B155" s="103"/>
      <c r="C155" s="85" t="e">
        <f>SUMPRODUCT(Datu_ievade!$E$12:$BB$12,Datu_ievade!$E$61:$BB$61)/SUM(Datu_ievade!$E$12:$BB$12)</f>
        <v>#DIV/0!</v>
      </c>
      <c r="D155" s="103"/>
      <c r="E155" s="85" t="e">
        <f>SUMPRODUCT(Datu_ievade!$E$13:$BB$13,Datu_ievade!$E$62:$BB$62)/SUM(Datu_ievade!$E$13:$BB$13)</f>
        <v>#DIV/0!</v>
      </c>
      <c r="F155" s="85" t="e">
        <f t="shared" si="61"/>
        <v>#DIV/0!</v>
      </c>
      <c r="G155" s="127" t="e">
        <f>ROUNDUP((B155+D155)*Datu_ievade!$E$269,0)</f>
        <v>#DIV/0!</v>
      </c>
      <c r="H155" s="141" t="e">
        <f t="shared" si="52"/>
        <v>#DIV/0!</v>
      </c>
      <c r="I155" s="127" t="e">
        <f t="shared" si="62"/>
        <v>#DIV/0!</v>
      </c>
      <c r="K155" s="127" t="e">
        <f t="shared" si="63"/>
        <v>#DIV/0!</v>
      </c>
      <c r="L155" s="127" t="e">
        <f t="shared" si="64"/>
        <v>#DIV/0!</v>
      </c>
      <c r="M155" s="127" t="e">
        <f t="shared" si="65"/>
        <v>#DIV/0!</v>
      </c>
      <c r="N155" s="127" t="e">
        <f t="shared" si="66"/>
        <v>#DIV/0!</v>
      </c>
      <c r="O155" s="141" t="e">
        <f t="shared" si="67"/>
        <v>#DIV/0!</v>
      </c>
      <c r="P155" s="127" t="e">
        <f t="shared" si="53"/>
        <v>#DIV/0!</v>
      </c>
      <c r="Q155" s="127" t="e">
        <f t="shared" si="54"/>
        <v>#DIV/0!</v>
      </c>
      <c r="V155" s="232" t="e">
        <f t="shared" si="55"/>
        <v>#DIV/0!</v>
      </c>
      <c r="W155" s="232" t="e">
        <f t="shared" si="56"/>
        <v>#DIV/0!</v>
      </c>
      <c r="X155" s="232" t="e">
        <f t="shared" si="57"/>
        <v>#DIV/0!</v>
      </c>
      <c r="Y155" s="232" t="e">
        <f t="shared" si="58"/>
        <v>#DIV/0!</v>
      </c>
      <c r="Z155" s="232" t="e">
        <f t="shared" si="59"/>
        <v>#DIV/0!</v>
      </c>
      <c r="AA155" s="232" t="e">
        <f t="shared" si="60"/>
        <v>#DIV/0!</v>
      </c>
      <c r="AD155" s="232" t="e">
        <f t="shared" si="68"/>
        <v>#DIV/0!</v>
      </c>
      <c r="AE155" s="232" t="e">
        <f t="shared" si="69"/>
        <v>#DIV/0!</v>
      </c>
      <c r="AF155" s="90" t="e">
        <f t="shared" si="70"/>
        <v>#DIV/0!</v>
      </c>
      <c r="AG155" s="232" t="e">
        <f t="shared" si="71"/>
        <v>#DIV/0!</v>
      </c>
      <c r="AH155" s="232" t="e">
        <f t="shared" si="72"/>
        <v>#DIV/0!</v>
      </c>
      <c r="AI155" s="90" t="e">
        <f t="shared" si="73"/>
        <v>#DIV/0!</v>
      </c>
      <c r="AJ155" s="154"/>
      <c r="AK155" s="232" t="e">
        <f t="shared" si="74"/>
        <v>#DIV/0!</v>
      </c>
      <c r="AL155" s="232" t="e">
        <f t="shared" si="75"/>
        <v>#DIV/0!</v>
      </c>
    </row>
    <row r="156" spans="1:38">
      <c r="A156" s="128" t="s">
        <v>476</v>
      </c>
      <c r="B156" s="103"/>
      <c r="C156" s="85" t="e">
        <f>SUMPRODUCT(Datu_ievade!$E$12:$BB$12,Datu_ievade!$E$61:$BB$61)/SUM(Datu_ievade!$E$12:$BB$12)</f>
        <v>#DIV/0!</v>
      </c>
      <c r="D156" s="103"/>
      <c r="E156" s="85" t="e">
        <f>SUMPRODUCT(Datu_ievade!$E$13:$BB$13,Datu_ievade!$E$62:$BB$62)/SUM(Datu_ievade!$E$13:$BB$13)</f>
        <v>#DIV/0!</v>
      </c>
      <c r="F156" s="85" t="e">
        <f t="shared" si="61"/>
        <v>#DIV/0!</v>
      </c>
      <c r="G156" s="127" t="e">
        <f>ROUNDUP((B156+D156)*Datu_ievade!$E$269,0)</f>
        <v>#DIV/0!</v>
      </c>
      <c r="H156" s="141" t="e">
        <f t="shared" si="52"/>
        <v>#DIV/0!</v>
      </c>
      <c r="I156" s="127" t="e">
        <f t="shared" si="62"/>
        <v>#DIV/0!</v>
      </c>
      <c r="K156" s="127" t="e">
        <f t="shared" si="63"/>
        <v>#DIV/0!</v>
      </c>
      <c r="L156" s="127" t="e">
        <f t="shared" si="64"/>
        <v>#DIV/0!</v>
      </c>
      <c r="M156" s="127" t="e">
        <f t="shared" si="65"/>
        <v>#DIV/0!</v>
      </c>
      <c r="N156" s="127" t="e">
        <f t="shared" si="66"/>
        <v>#DIV/0!</v>
      </c>
      <c r="O156" s="141" t="e">
        <f t="shared" si="67"/>
        <v>#DIV/0!</v>
      </c>
      <c r="P156" s="127" t="e">
        <f t="shared" si="53"/>
        <v>#DIV/0!</v>
      </c>
      <c r="Q156" s="127" t="e">
        <f t="shared" si="54"/>
        <v>#DIV/0!</v>
      </c>
      <c r="V156" s="232" t="e">
        <f t="shared" si="55"/>
        <v>#DIV/0!</v>
      </c>
      <c r="W156" s="232" t="e">
        <f t="shared" si="56"/>
        <v>#DIV/0!</v>
      </c>
      <c r="X156" s="232" t="e">
        <f t="shared" si="57"/>
        <v>#DIV/0!</v>
      </c>
      <c r="Y156" s="232" t="e">
        <f t="shared" si="58"/>
        <v>#DIV/0!</v>
      </c>
      <c r="Z156" s="232" t="e">
        <f t="shared" si="59"/>
        <v>#DIV/0!</v>
      </c>
      <c r="AA156" s="232" t="e">
        <f t="shared" si="60"/>
        <v>#DIV/0!</v>
      </c>
      <c r="AD156" s="232" t="e">
        <f t="shared" si="68"/>
        <v>#DIV/0!</v>
      </c>
      <c r="AE156" s="232" t="e">
        <f t="shared" si="69"/>
        <v>#DIV/0!</v>
      </c>
      <c r="AF156" s="90" t="e">
        <f t="shared" si="70"/>
        <v>#DIV/0!</v>
      </c>
      <c r="AG156" s="232" t="e">
        <f t="shared" si="71"/>
        <v>#DIV/0!</v>
      </c>
      <c r="AH156" s="232" t="e">
        <f t="shared" si="72"/>
        <v>#DIV/0!</v>
      </c>
      <c r="AI156" s="90" t="e">
        <f t="shared" si="73"/>
        <v>#DIV/0!</v>
      </c>
      <c r="AJ156" s="154"/>
      <c r="AK156" s="232" t="e">
        <f t="shared" si="74"/>
        <v>#DIV/0!</v>
      </c>
      <c r="AL156" s="232" t="e">
        <f t="shared" si="75"/>
        <v>#DIV/0!</v>
      </c>
    </row>
    <row r="157" spans="1:38">
      <c r="A157" s="128" t="s">
        <v>475</v>
      </c>
      <c r="B157" s="103"/>
      <c r="C157" s="85" t="e">
        <f>SUMPRODUCT(Datu_ievade!$E$12:$BB$12,Datu_ievade!$E$61:$BB$61)/SUM(Datu_ievade!$E$12:$BB$12)</f>
        <v>#DIV/0!</v>
      </c>
      <c r="D157" s="103"/>
      <c r="E157" s="85" t="e">
        <f>SUMPRODUCT(Datu_ievade!$E$13:$BB$13,Datu_ievade!$E$62:$BB$62)/SUM(Datu_ievade!$E$13:$BB$13)</f>
        <v>#DIV/0!</v>
      </c>
      <c r="F157" s="85" t="e">
        <f t="shared" si="61"/>
        <v>#DIV/0!</v>
      </c>
      <c r="G157" s="127" t="e">
        <f>ROUNDUP((B157+D157)*Datu_ievade!$E$269,0)</f>
        <v>#DIV/0!</v>
      </c>
      <c r="H157" s="141" t="e">
        <f t="shared" si="52"/>
        <v>#DIV/0!</v>
      </c>
      <c r="I157" s="127" t="e">
        <f t="shared" si="62"/>
        <v>#DIV/0!</v>
      </c>
      <c r="K157" s="127" t="e">
        <f t="shared" si="63"/>
        <v>#DIV/0!</v>
      </c>
      <c r="L157" s="127" t="e">
        <f t="shared" si="64"/>
        <v>#DIV/0!</v>
      </c>
      <c r="M157" s="127" t="e">
        <f t="shared" si="65"/>
        <v>#DIV/0!</v>
      </c>
      <c r="N157" s="127" t="e">
        <f t="shared" si="66"/>
        <v>#DIV/0!</v>
      </c>
      <c r="O157" s="141" t="e">
        <f t="shared" si="67"/>
        <v>#DIV/0!</v>
      </c>
      <c r="P157" s="127" t="e">
        <f t="shared" si="53"/>
        <v>#DIV/0!</v>
      </c>
      <c r="Q157" s="127" t="e">
        <f t="shared" si="54"/>
        <v>#DIV/0!</v>
      </c>
      <c r="V157" s="232" t="e">
        <f t="shared" si="55"/>
        <v>#DIV/0!</v>
      </c>
      <c r="W157" s="232" t="e">
        <f t="shared" si="56"/>
        <v>#DIV/0!</v>
      </c>
      <c r="X157" s="232" t="e">
        <f t="shared" si="57"/>
        <v>#DIV/0!</v>
      </c>
      <c r="Y157" s="232" t="e">
        <f t="shared" si="58"/>
        <v>#DIV/0!</v>
      </c>
      <c r="Z157" s="232" t="e">
        <f t="shared" si="59"/>
        <v>#DIV/0!</v>
      </c>
      <c r="AA157" s="232" t="e">
        <f t="shared" si="60"/>
        <v>#DIV/0!</v>
      </c>
      <c r="AD157" s="232" t="e">
        <f t="shared" si="68"/>
        <v>#DIV/0!</v>
      </c>
      <c r="AE157" s="232" t="e">
        <f t="shared" si="69"/>
        <v>#DIV/0!</v>
      </c>
      <c r="AF157" s="90" t="e">
        <f t="shared" si="70"/>
        <v>#DIV/0!</v>
      </c>
      <c r="AG157" s="232" t="e">
        <f t="shared" si="71"/>
        <v>#DIV/0!</v>
      </c>
      <c r="AH157" s="232" t="e">
        <f t="shared" si="72"/>
        <v>#DIV/0!</v>
      </c>
      <c r="AI157" s="90" t="e">
        <f t="shared" si="73"/>
        <v>#DIV/0!</v>
      </c>
      <c r="AJ157" s="154"/>
      <c r="AK157" s="232" t="e">
        <f t="shared" si="74"/>
        <v>#DIV/0!</v>
      </c>
      <c r="AL157" s="232" t="e">
        <f t="shared" si="75"/>
        <v>#DIV/0!</v>
      </c>
    </row>
    <row r="158" spans="1:38">
      <c r="A158" s="128" t="s">
        <v>474</v>
      </c>
      <c r="B158" s="103"/>
      <c r="C158" s="85" t="e">
        <f>SUMPRODUCT(Datu_ievade!$E$12:$BB$12,Datu_ievade!$E$61:$BB$61)/SUM(Datu_ievade!$E$12:$BB$12)</f>
        <v>#DIV/0!</v>
      </c>
      <c r="D158" s="103"/>
      <c r="E158" s="85" t="e">
        <f>SUMPRODUCT(Datu_ievade!$E$13:$BB$13,Datu_ievade!$E$62:$BB$62)/SUM(Datu_ievade!$E$13:$BB$13)</f>
        <v>#DIV/0!</v>
      </c>
      <c r="F158" s="85" t="e">
        <f t="shared" si="61"/>
        <v>#DIV/0!</v>
      </c>
      <c r="G158" s="127" t="e">
        <f>ROUNDUP((B158+D158)*Datu_ievade!$E$269,0)</f>
        <v>#DIV/0!</v>
      </c>
      <c r="H158" s="141" t="e">
        <f t="shared" si="52"/>
        <v>#DIV/0!</v>
      </c>
      <c r="I158" s="127" t="e">
        <f t="shared" si="62"/>
        <v>#DIV/0!</v>
      </c>
      <c r="K158" s="127" t="e">
        <f t="shared" si="63"/>
        <v>#DIV/0!</v>
      </c>
      <c r="L158" s="127" t="e">
        <f t="shared" si="64"/>
        <v>#DIV/0!</v>
      </c>
      <c r="M158" s="127" t="e">
        <f t="shared" si="65"/>
        <v>#DIV/0!</v>
      </c>
      <c r="N158" s="127" t="e">
        <f t="shared" si="66"/>
        <v>#DIV/0!</v>
      </c>
      <c r="O158" s="141" t="e">
        <f t="shared" si="67"/>
        <v>#DIV/0!</v>
      </c>
      <c r="P158" s="127" t="e">
        <f t="shared" si="53"/>
        <v>#DIV/0!</v>
      </c>
      <c r="Q158" s="127" t="e">
        <f t="shared" si="54"/>
        <v>#DIV/0!</v>
      </c>
      <c r="V158" s="232" t="e">
        <f t="shared" si="55"/>
        <v>#DIV/0!</v>
      </c>
      <c r="W158" s="232" t="e">
        <f t="shared" si="56"/>
        <v>#DIV/0!</v>
      </c>
      <c r="X158" s="232" t="e">
        <f t="shared" si="57"/>
        <v>#DIV/0!</v>
      </c>
      <c r="Y158" s="232" t="e">
        <f t="shared" si="58"/>
        <v>#DIV/0!</v>
      </c>
      <c r="Z158" s="232" t="e">
        <f t="shared" si="59"/>
        <v>#DIV/0!</v>
      </c>
      <c r="AA158" s="232" t="e">
        <f t="shared" si="60"/>
        <v>#DIV/0!</v>
      </c>
      <c r="AD158" s="232" t="e">
        <f t="shared" si="68"/>
        <v>#DIV/0!</v>
      </c>
      <c r="AE158" s="232" t="e">
        <f t="shared" si="69"/>
        <v>#DIV/0!</v>
      </c>
      <c r="AF158" s="90" t="e">
        <f t="shared" si="70"/>
        <v>#DIV/0!</v>
      </c>
      <c r="AG158" s="232" t="e">
        <f t="shared" si="71"/>
        <v>#DIV/0!</v>
      </c>
      <c r="AH158" s="232" t="e">
        <f t="shared" si="72"/>
        <v>#DIV/0!</v>
      </c>
      <c r="AI158" s="90" t="e">
        <f t="shared" si="73"/>
        <v>#DIV/0!</v>
      </c>
      <c r="AJ158" s="154"/>
      <c r="AK158" s="232" t="e">
        <f t="shared" si="74"/>
        <v>#DIV/0!</v>
      </c>
      <c r="AL158" s="232" t="e">
        <f t="shared" si="75"/>
        <v>#DIV/0!</v>
      </c>
    </row>
    <row r="159" spans="1:38">
      <c r="A159" s="128" t="s">
        <v>473</v>
      </c>
      <c r="B159" s="103"/>
      <c r="C159" s="85" t="e">
        <f>SUMPRODUCT(Datu_ievade!$E$12:$BB$12,Datu_ievade!$E$61:$BB$61)/SUM(Datu_ievade!$E$12:$BB$12)</f>
        <v>#DIV/0!</v>
      </c>
      <c r="D159" s="103"/>
      <c r="E159" s="85" t="e">
        <f>SUMPRODUCT(Datu_ievade!$E$13:$BB$13,Datu_ievade!$E$62:$BB$62)/SUM(Datu_ievade!$E$13:$BB$13)</f>
        <v>#DIV/0!</v>
      </c>
      <c r="F159" s="85" t="e">
        <f t="shared" si="61"/>
        <v>#DIV/0!</v>
      </c>
      <c r="G159" s="127" t="e">
        <f>ROUNDUP((B159+D159)*Datu_ievade!$E$269,0)</f>
        <v>#DIV/0!</v>
      </c>
      <c r="H159" s="141" t="e">
        <f t="shared" si="52"/>
        <v>#DIV/0!</v>
      </c>
      <c r="I159" s="127" t="e">
        <f t="shared" si="62"/>
        <v>#DIV/0!</v>
      </c>
      <c r="K159" s="127" t="e">
        <f t="shared" si="63"/>
        <v>#DIV/0!</v>
      </c>
      <c r="L159" s="127" t="e">
        <f t="shared" si="64"/>
        <v>#DIV/0!</v>
      </c>
      <c r="M159" s="127" t="e">
        <f t="shared" si="65"/>
        <v>#DIV/0!</v>
      </c>
      <c r="N159" s="127" t="e">
        <f t="shared" si="66"/>
        <v>#DIV/0!</v>
      </c>
      <c r="O159" s="141" t="e">
        <f t="shared" si="67"/>
        <v>#DIV/0!</v>
      </c>
      <c r="P159" s="127" t="e">
        <f t="shared" si="53"/>
        <v>#DIV/0!</v>
      </c>
      <c r="Q159" s="127" t="e">
        <f t="shared" si="54"/>
        <v>#DIV/0!</v>
      </c>
      <c r="V159" s="232" t="e">
        <f t="shared" si="55"/>
        <v>#DIV/0!</v>
      </c>
      <c r="W159" s="232" t="e">
        <f t="shared" si="56"/>
        <v>#DIV/0!</v>
      </c>
      <c r="X159" s="232" t="e">
        <f t="shared" si="57"/>
        <v>#DIV/0!</v>
      </c>
      <c r="Y159" s="232" t="e">
        <f t="shared" si="58"/>
        <v>#DIV/0!</v>
      </c>
      <c r="Z159" s="232" t="e">
        <f t="shared" si="59"/>
        <v>#DIV/0!</v>
      </c>
      <c r="AA159" s="232" t="e">
        <f t="shared" si="60"/>
        <v>#DIV/0!</v>
      </c>
      <c r="AD159" s="232" t="e">
        <f t="shared" si="68"/>
        <v>#DIV/0!</v>
      </c>
      <c r="AE159" s="232" t="e">
        <f t="shared" si="69"/>
        <v>#DIV/0!</v>
      </c>
      <c r="AF159" s="90" t="e">
        <f t="shared" si="70"/>
        <v>#DIV/0!</v>
      </c>
      <c r="AG159" s="232" t="e">
        <f t="shared" si="71"/>
        <v>#DIV/0!</v>
      </c>
      <c r="AH159" s="232" t="e">
        <f t="shared" si="72"/>
        <v>#DIV/0!</v>
      </c>
      <c r="AI159" s="90" t="e">
        <f t="shared" si="73"/>
        <v>#DIV/0!</v>
      </c>
      <c r="AJ159" s="154"/>
      <c r="AK159" s="232" t="e">
        <f t="shared" si="74"/>
        <v>#DIV/0!</v>
      </c>
      <c r="AL159" s="232" t="e">
        <f t="shared" si="75"/>
        <v>#DIV/0!</v>
      </c>
    </row>
    <row r="160" spans="1:38">
      <c r="A160" s="128" t="s">
        <v>472</v>
      </c>
      <c r="B160" s="103"/>
      <c r="C160" s="85" t="e">
        <f>SUMPRODUCT(Datu_ievade!$E$12:$BB$12,Datu_ievade!$E$61:$BB$61)/SUM(Datu_ievade!$E$12:$BB$12)</f>
        <v>#DIV/0!</v>
      </c>
      <c r="D160" s="103"/>
      <c r="E160" s="85" t="e">
        <f>SUMPRODUCT(Datu_ievade!$E$13:$BB$13,Datu_ievade!$E$62:$BB$62)/SUM(Datu_ievade!$E$13:$BB$13)</f>
        <v>#DIV/0!</v>
      </c>
      <c r="F160" s="85" t="e">
        <f t="shared" si="61"/>
        <v>#DIV/0!</v>
      </c>
      <c r="G160" s="127" t="e">
        <f>ROUNDUP((B160+D160)*Datu_ievade!$E$269,0)</f>
        <v>#DIV/0!</v>
      </c>
      <c r="H160" s="141" t="e">
        <f t="shared" si="52"/>
        <v>#DIV/0!</v>
      </c>
      <c r="I160" s="127" t="e">
        <f t="shared" si="62"/>
        <v>#DIV/0!</v>
      </c>
      <c r="K160" s="127" t="e">
        <f t="shared" si="63"/>
        <v>#DIV/0!</v>
      </c>
      <c r="L160" s="127" t="e">
        <f t="shared" si="64"/>
        <v>#DIV/0!</v>
      </c>
      <c r="M160" s="127" t="e">
        <f t="shared" si="65"/>
        <v>#DIV/0!</v>
      </c>
      <c r="N160" s="127" t="e">
        <f t="shared" si="66"/>
        <v>#DIV/0!</v>
      </c>
      <c r="O160" s="141" t="e">
        <f t="shared" si="67"/>
        <v>#DIV/0!</v>
      </c>
      <c r="P160" s="127" t="e">
        <f t="shared" si="53"/>
        <v>#DIV/0!</v>
      </c>
      <c r="Q160" s="127" t="e">
        <f t="shared" si="54"/>
        <v>#DIV/0!</v>
      </c>
      <c r="V160" s="232" t="e">
        <f t="shared" si="55"/>
        <v>#DIV/0!</v>
      </c>
      <c r="W160" s="232" t="e">
        <f t="shared" si="56"/>
        <v>#DIV/0!</v>
      </c>
      <c r="X160" s="232" t="e">
        <f t="shared" si="57"/>
        <v>#DIV/0!</v>
      </c>
      <c r="Y160" s="232" t="e">
        <f t="shared" si="58"/>
        <v>#DIV/0!</v>
      </c>
      <c r="Z160" s="232" t="e">
        <f t="shared" si="59"/>
        <v>#DIV/0!</v>
      </c>
      <c r="AA160" s="232" t="e">
        <f t="shared" si="60"/>
        <v>#DIV/0!</v>
      </c>
      <c r="AD160" s="232" t="e">
        <f t="shared" si="68"/>
        <v>#DIV/0!</v>
      </c>
      <c r="AE160" s="232" t="e">
        <f t="shared" si="69"/>
        <v>#DIV/0!</v>
      </c>
      <c r="AF160" s="90" t="e">
        <f t="shared" si="70"/>
        <v>#DIV/0!</v>
      </c>
      <c r="AG160" s="232" t="e">
        <f t="shared" si="71"/>
        <v>#DIV/0!</v>
      </c>
      <c r="AH160" s="232" t="e">
        <f t="shared" si="72"/>
        <v>#DIV/0!</v>
      </c>
      <c r="AI160" s="90" t="e">
        <f t="shared" si="73"/>
        <v>#DIV/0!</v>
      </c>
      <c r="AJ160" s="154"/>
      <c r="AK160" s="232" t="e">
        <f t="shared" si="74"/>
        <v>#DIV/0!</v>
      </c>
      <c r="AL160" s="232" t="e">
        <f t="shared" si="75"/>
        <v>#DIV/0!</v>
      </c>
    </row>
    <row r="161" spans="1:38">
      <c r="A161" s="128" t="s">
        <v>471</v>
      </c>
      <c r="B161" s="103"/>
      <c r="C161" s="85" t="e">
        <f>SUMPRODUCT(Datu_ievade!$E$12:$BB$12,Datu_ievade!$E$61:$BB$61)/SUM(Datu_ievade!$E$12:$BB$12)</f>
        <v>#DIV/0!</v>
      </c>
      <c r="D161" s="103"/>
      <c r="E161" s="85" t="e">
        <f>SUMPRODUCT(Datu_ievade!$E$13:$BB$13,Datu_ievade!$E$62:$BB$62)/SUM(Datu_ievade!$E$13:$BB$13)</f>
        <v>#DIV/0!</v>
      </c>
      <c r="F161" s="85" t="e">
        <f t="shared" si="61"/>
        <v>#DIV/0!</v>
      </c>
      <c r="G161" s="127" t="e">
        <f>ROUNDUP((B161+D161)*Datu_ievade!$E$269,0)</f>
        <v>#DIV/0!</v>
      </c>
      <c r="H161" s="141" t="e">
        <f t="shared" si="52"/>
        <v>#DIV/0!</v>
      </c>
      <c r="I161" s="127" t="e">
        <f t="shared" si="62"/>
        <v>#DIV/0!</v>
      </c>
      <c r="K161" s="127" t="e">
        <f t="shared" si="63"/>
        <v>#DIV/0!</v>
      </c>
      <c r="L161" s="127" t="e">
        <f t="shared" si="64"/>
        <v>#DIV/0!</v>
      </c>
      <c r="M161" s="127" t="e">
        <f t="shared" si="65"/>
        <v>#DIV/0!</v>
      </c>
      <c r="N161" s="127" t="e">
        <f t="shared" si="66"/>
        <v>#DIV/0!</v>
      </c>
      <c r="O161" s="141" t="e">
        <f t="shared" si="67"/>
        <v>#DIV/0!</v>
      </c>
      <c r="P161" s="127" t="e">
        <f t="shared" si="53"/>
        <v>#DIV/0!</v>
      </c>
      <c r="Q161" s="127" t="e">
        <f t="shared" si="54"/>
        <v>#DIV/0!</v>
      </c>
      <c r="V161" s="232" t="e">
        <f t="shared" si="55"/>
        <v>#DIV/0!</v>
      </c>
      <c r="W161" s="232" t="e">
        <f t="shared" si="56"/>
        <v>#DIV/0!</v>
      </c>
      <c r="X161" s="232" t="e">
        <f t="shared" si="57"/>
        <v>#DIV/0!</v>
      </c>
      <c r="Y161" s="232" t="e">
        <f t="shared" si="58"/>
        <v>#DIV/0!</v>
      </c>
      <c r="Z161" s="232" t="e">
        <f t="shared" si="59"/>
        <v>#DIV/0!</v>
      </c>
      <c r="AA161" s="232" t="e">
        <f t="shared" si="60"/>
        <v>#DIV/0!</v>
      </c>
      <c r="AD161" s="232" t="e">
        <f t="shared" si="68"/>
        <v>#DIV/0!</v>
      </c>
      <c r="AE161" s="232" t="e">
        <f t="shared" si="69"/>
        <v>#DIV/0!</v>
      </c>
      <c r="AF161" s="90" t="e">
        <f t="shared" si="70"/>
        <v>#DIV/0!</v>
      </c>
      <c r="AG161" s="232" t="e">
        <f t="shared" si="71"/>
        <v>#DIV/0!</v>
      </c>
      <c r="AH161" s="232" t="e">
        <f t="shared" si="72"/>
        <v>#DIV/0!</v>
      </c>
      <c r="AI161" s="90" t="e">
        <f t="shared" si="73"/>
        <v>#DIV/0!</v>
      </c>
      <c r="AJ161" s="154"/>
      <c r="AK161" s="232" t="e">
        <f t="shared" si="74"/>
        <v>#DIV/0!</v>
      </c>
      <c r="AL161" s="232" t="e">
        <f t="shared" si="75"/>
        <v>#DIV/0!</v>
      </c>
    </row>
    <row r="162" spans="1:38">
      <c r="A162" s="128" t="s">
        <v>470</v>
      </c>
      <c r="B162" s="103"/>
      <c r="C162" s="85" t="e">
        <f>SUMPRODUCT(Datu_ievade!$E$12:$BB$12,Datu_ievade!$E$61:$BB$61)/SUM(Datu_ievade!$E$12:$BB$12)</f>
        <v>#DIV/0!</v>
      </c>
      <c r="D162" s="103"/>
      <c r="E162" s="85" t="e">
        <f>SUMPRODUCT(Datu_ievade!$E$13:$BB$13,Datu_ievade!$E$62:$BB$62)/SUM(Datu_ievade!$E$13:$BB$13)</f>
        <v>#DIV/0!</v>
      </c>
      <c r="F162" s="85" t="e">
        <f t="shared" si="61"/>
        <v>#DIV/0!</v>
      </c>
      <c r="G162" s="127" t="e">
        <f>ROUNDUP((B162+D162)*Datu_ievade!$E$269,0)</f>
        <v>#DIV/0!</v>
      </c>
      <c r="H162" s="141" t="e">
        <f t="shared" si="52"/>
        <v>#DIV/0!</v>
      </c>
      <c r="I162" s="127" t="e">
        <f t="shared" si="62"/>
        <v>#DIV/0!</v>
      </c>
      <c r="K162" s="127" t="e">
        <f t="shared" si="63"/>
        <v>#DIV/0!</v>
      </c>
      <c r="L162" s="127" t="e">
        <f t="shared" si="64"/>
        <v>#DIV/0!</v>
      </c>
      <c r="M162" s="127" t="e">
        <f t="shared" si="65"/>
        <v>#DIV/0!</v>
      </c>
      <c r="N162" s="127" t="e">
        <f t="shared" si="66"/>
        <v>#DIV/0!</v>
      </c>
      <c r="O162" s="141" t="e">
        <f t="shared" si="67"/>
        <v>#DIV/0!</v>
      </c>
      <c r="P162" s="127" t="e">
        <f t="shared" si="53"/>
        <v>#DIV/0!</v>
      </c>
      <c r="Q162" s="127" t="e">
        <f t="shared" si="54"/>
        <v>#DIV/0!</v>
      </c>
      <c r="V162" s="232" t="e">
        <f t="shared" si="55"/>
        <v>#DIV/0!</v>
      </c>
      <c r="W162" s="232" t="e">
        <f t="shared" si="56"/>
        <v>#DIV/0!</v>
      </c>
      <c r="X162" s="232" t="e">
        <f t="shared" si="57"/>
        <v>#DIV/0!</v>
      </c>
      <c r="Y162" s="232" t="e">
        <f t="shared" si="58"/>
        <v>#DIV/0!</v>
      </c>
      <c r="Z162" s="232" t="e">
        <f t="shared" si="59"/>
        <v>#DIV/0!</v>
      </c>
      <c r="AA162" s="232" t="e">
        <f t="shared" si="60"/>
        <v>#DIV/0!</v>
      </c>
      <c r="AD162" s="232" t="e">
        <f t="shared" si="68"/>
        <v>#DIV/0!</v>
      </c>
      <c r="AE162" s="232" t="e">
        <f t="shared" si="69"/>
        <v>#DIV/0!</v>
      </c>
      <c r="AF162" s="90" t="e">
        <f t="shared" si="70"/>
        <v>#DIV/0!</v>
      </c>
      <c r="AG162" s="232" t="e">
        <f t="shared" si="71"/>
        <v>#DIV/0!</v>
      </c>
      <c r="AH162" s="232" t="e">
        <f t="shared" si="72"/>
        <v>#DIV/0!</v>
      </c>
      <c r="AI162" s="90" t="e">
        <f t="shared" si="73"/>
        <v>#DIV/0!</v>
      </c>
      <c r="AJ162" s="154"/>
      <c r="AK162" s="232" t="e">
        <f t="shared" si="74"/>
        <v>#DIV/0!</v>
      </c>
      <c r="AL162" s="232" t="e">
        <f t="shared" si="75"/>
        <v>#DIV/0!</v>
      </c>
    </row>
    <row r="163" spans="1:38">
      <c r="A163" s="128" t="s">
        <v>469</v>
      </c>
      <c r="B163" s="103"/>
      <c r="C163" s="85" t="e">
        <f>SUMPRODUCT(Datu_ievade!$E$12:$BB$12,Datu_ievade!$E$61:$BB$61)/SUM(Datu_ievade!$E$12:$BB$12)</f>
        <v>#DIV/0!</v>
      </c>
      <c r="D163" s="103"/>
      <c r="E163" s="85" t="e">
        <f>SUMPRODUCT(Datu_ievade!$E$13:$BB$13,Datu_ievade!$E$62:$BB$62)/SUM(Datu_ievade!$E$13:$BB$13)</f>
        <v>#DIV/0!</v>
      </c>
      <c r="F163" s="85" t="e">
        <f t="shared" si="61"/>
        <v>#DIV/0!</v>
      </c>
      <c r="G163" s="127" t="e">
        <f>ROUNDUP((B163+D163)*Datu_ievade!$E$269,0)</f>
        <v>#DIV/0!</v>
      </c>
      <c r="H163" s="141" t="e">
        <f t="shared" si="52"/>
        <v>#DIV/0!</v>
      </c>
      <c r="I163" s="127" t="e">
        <f t="shared" si="62"/>
        <v>#DIV/0!</v>
      </c>
      <c r="K163" s="127" t="e">
        <f t="shared" si="63"/>
        <v>#DIV/0!</v>
      </c>
      <c r="L163" s="127" t="e">
        <f t="shared" si="64"/>
        <v>#DIV/0!</v>
      </c>
      <c r="M163" s="127" t="e">
        <f t="shared" si="65"/>
        <v>#DIV/0!</v>
      </c>
      <c r="N163" s="127" t="e">
        <f t="shared" si="66"/>
        <v>#DIV/0!</v>
      </c>
      <c r="O163" s="141" t="e">
        <f t="shared" si="67"/>
        <v>#DIV/0!</v>
      </c>
      <c r="P163" s="127" t="e">
        <f t="shared" si="53"/>
        <v>#DIV/0!</v>
      </c>
      <c r="Q163" s="127" t="e">
        <f t="shared" si="54"/>
        <v>#DIV/0!</v>
      </c>
      <c r="V163" s="232" t="e">
        <f t="shared" si="55"/>
        <v>#DIV/0!</v>
      </c>
      <c r="W163" s="232" t="e">
        <f t="shared" si="56"/>
        <v>#DIV/0!</v>
      </c>
      <c r="X163" s="232" t="e">
        <f t="shared" si="57"/>
        <v>#DIV/0!</v>
      </c>
      <c r="Y163" s="232" t="e">
        <f t="shared" si="58"/>
        <v>#DIV/0!</v>
      </c>
      <c r="Z163" s="232" t="e">
        <f t="shared" si="59"/>
        <v>#DIV/0!</v>
      </c>
      <c r="AA163" s="232" t="e">
        <f t="shared" si="60"/>
        <v>#DIV/0!</v>
      </c>
      <c r="AD163" s="232" t="e">
        <f t="shared" si="68"/>
        <v>#DIV/0!</v>
      </c>
      <c r="AE163" s="232" t="e">
        <f t="shared" si="69"/>
        <v>#DIV/0!</v>
      </c>
      <c r="AF163" s="90" t="e">
        <f t="shared" si="70"/>
        <v>#DIV/0!</v>
      </c>
      <c r="AG163" s="232" t="e">
        <f t="shared" si="71"/>
        <v>#DIV/0!</v>
      </c>
      <c r="AH163" s="232" t="e">
        <f t="shared" si="72"/>
        <v>#DIV/0!</v>
      </c>
      <c r="AI163" s="90" t="e">
        <f t="shared" si="73"/>
        <v>#DIV/0!</v>
      </c>
      <c r="AJ163" s="154"/>
      <c r="AK163" s="232" t="e">
        <f t="shared" si="74"/>
        <v>#DIV/0!</v>
      </c>
      <c r="AL163" s="232" t="e">
        <f t="shared" si="75"/>
        <v>#DIV/0!</v>
      </c>
    </row>
    <row r="164" spans="1:38">
      <c r="A164" s="128" t="s">
        <v>468</v>
      </c>
      <c r="B164" s="103"/>
      <c r="C164" s="85" t="e">
        <f>SUMPRODUCT(Datu_ievade!$E$12:$BB$12,Datu_ievade!$E$61:$BB$61)/SUM(Datu_ievade!$E$12:$BB$12)</f>
        <v>#DIV/0!</v>
      </c>
      <c r="D164" s="103"/>
      <c r="E164" s="85" t="e">
        <f>SUMPRODUCT(Datu_ievade!$E$13:$BB$13,Datu_ievade!$E$62:$BB$62)/SUM(Datu_ievade!$E$13:$BB$13)</f>
        <v>#DIV/0!</v>
      </c>
      <c r="F164" s="85" t="e">
        <f t="shared" si="61"/>
        <v>#DIV/0!</v>
      </c>
      <c r="G164" s="127" t="e">
        <f>ROUNDUP((B164+D164)*Datu_ievade!$E$269,0)</f>
        <v>#DIV/0!</v>
      </c>
      <c r="H164" s="141" t="e">
        <f t="shared" si="52"/>
        <v>#DIV/0!</v>
      </c>
      <c r="I164" s="127" t="e">
        <f t="shared" si="62"/>
        <v>#DIV/0!</v>
      </c>
      <c r="K164" s="127" t="e">
        <f t="shared" si="63"/>
        <v>#DIV/0!</v>
      </c>
      <c r="L164" s="127" t="e">
        <f t="shared" si="64"/>
        <v>#DIV/0!</v>
      </c>
      <c r="M164" s="127" t="e">
        <f t="shared" si="65"/>
        <v>#DIV/0!</v>
      </c>
      <c r="N164" s="127" t="e">
        <f t="shared" si="66"/>
        <v>#DIV/0!</v>
      </c>
      <c r="O164" s="141" t="e">
        <f t="shared" si="67"/>
        <v>#DIV/0!</v>
      </c>
      <c r="P164" s="127" t="e">
        <f t="shared" si="53"/>
        <v>#DIV/0!</v>
      </c>
      <c r="Q164" s="127" t="e">
        <f t="shared" si="54"/>
        <v>#DIV/0!</v>
      </c>
      <c r="V164" s="232" t="e">
        <f t="shared" si="55"/>
        <v>#DIV/0!</v>
      </c>
      <c r="W164" s="232" t="e">
        <f t="shared" si="56"/>
        <v>#DIV/0!</v>
      </c>
      <c r="X164" s="232" t="e">
        <f t="shared" si="57"/>
        <v>#DIV/0!</v>
      </c>
      <c r="Y164" s="232" t="e">
        <f t="shared" si="58"/>
        <v>#DIV/0!</v>
      </c>
      <c r="Z164" s="232" t="e">
        <f t="shared" si="59"/>
        <v>#DIV/0!</v>
      </c>
      <c r="AA164" s="232" t="e">
        <f t="shared" si="60"/>
        <v>#DIV/0!</v>
      </c>
      <c r="AD164" s="232" t="e">
        <f t="shared" si="68"/>
        <v>#DIV/0!</v>
      </c>
      <c r="AE164" s="232" t="e">
        <f t="shared" si="69"/>
        <v>#DIV/0!</v>
      </c>
      <c r="AF164" s="90" t="e">
        <f t="shared" si="70"/>
        <v>#DIV/0!</v>
      </c>
      <c r="AG164" s="232" t="e">
        <f t="shared" si="71"/>
        <v>#DIV/0!</v>
      </c>
      <c r="AH164" s="232" t="e">
        <f t="shared" si="72"/>
        <v>#DIV/0!</v>
      </c>
      <c r="AI164" s="90" t="e">
        <f t="shared" si="73"/>
        <v>#DIV/0!</v>
      </c>
      <c r="AJ164" s="154"/>
      <c r="AK164" s="232" t="e">
        <f t="shared" si="74"/>
        <v>#DIV/0!</v>
      </c>
      <c r="AL164" s="232" t="e">
        <f t="shared" si="75"/>
        <v>#DIV/0!</v>
      </c>
    </row>
    <row r="165" spans="1:38">
      <c r="A165" s="128" t="s">
        <v>467</v>
      </c>
      <c r="B165" s="103"/>
      <c r="C165" s="85" t="e">
        <f>SUMPRODUCT(Datu_ievade!$E$12:$BB$12,Datu_ievade!$E$61:$BB$61)/SUM(Datu_ievade!$E$12:$BB$12)</f>
        <v>#DIV/0!</v>
      </c>
      <c r="D165" s="103"/>
      <c r="E165" s="85" t="e">
        <f>SUMPRODUCT(Datu_ievade!$E$13:$BB$13,Datu_ievade!$E$62:$BB$62)/SUM(Datu_ievade!$E$13:$BB$13)</f>
        <v>#DIV/0!</v>
      </c>
      <c r="F165" s="85" t="e">
        <f t="shared" si="61"/>
        <v>#DIV/0!</v>
      </c>
      <c r="G165" s="127" t="e">
        <f>ROUNDUP((B165+D165)*Datu_ievade!$E$269,0)</f>
        <v>#DIV/0!</v>
      </c>
      <c r="H165" s="141" t="e">
        <f t="shared" si="52"/>
        <v>#DIV/0!</v>
      </c>
      <c r="I165" s="127" t="e">
        <f t="shared" si="62"/>
        <v>#DIV/0!</v>
      </c>
      <c r="K165" s="127" t="e">
        <f t="shared" si="63"/>
        <v>#DIV/0!</v>
      </c>
      <c r="L165" s="127" t="e">
        <f t="shared" si="64"/>
        <v>#DIV/0!</v>
      </c>
      <c r="M165" s="127" t="e">
        <f t="shared" si="65"/>
        <v>#DIV/0!</v>
      </c>
      <c r="N165" s="127" t="e">
        <f t="shared" si="66"/>
        <v>#DIV/0!</v>
      </c>
      <c r="O165" s="141" t="e">
        <f t="shared" si="67"/>
        <v>#DIV/0!</v>
      </c>
      <c r="P165" s="127" t="e">
        <f t="shared" si="53"/>
        <v>#DIV/0!</v>
      </c>
      <c r="Q165" s="127" t="e">
        <f t="shared" si="54"/>
        <v>#DIV/0!</v>
      </c>
      <c r="V165" s="232" t="e">
        <f t="shared" si="55"/>
        <v>#DIV/0!</v>
      </c>
      <c r="W165" s="232" t="e">
        <f t="shared" si="56"/>
        <v>#DIV/0!</v>
      </c>
      <c r="X165" s="232" t="e">
        <f t="shared" si="57"/>
        <v>#DIV/0!</v>
      </c>
      <c r="Y165" s="232" t="e">
        <f t="shared" si="58"/>
        <v>#DIV/0!</v>
      </c>
      <c r="Z165" s="232" t="e">
        <f t="shared" si="59"/>
        <v>#DIV/0!</v>
      </c>
      <c r="AA165" s="232" t="e">
        <f t="shared" si="60"/>
        <v>#DIV/0!</v>
      </c>
      <c r="AD165" s="232" t="e">
        <f t="shared" si="68"/>
        <v>#DIV/0!</v>
      </c>
      <c r="AE165" s="232" t="e">
        <f t="shared" si="69"/>
        <v>#DIV/0!</v>
      </c>
      <c r="AF165" s="90" t="e">
        <f t="shared" si="70"/>
        <v>#DIV/0!</v>
      </c>
      <c r="AG165" s="232" t="e">
        <f t="shared" si="71"/>
        <v>#DIV/0!</v>
      </c>
      <c r="AH165" s="232" t="e">
        <f t="shared" si="72"/>
        <v>#DIV/0!</v>
      </c>
      <c r="AI165" s="90" t="e">
        <f t="shared" si="73"/>
        <v>#DIV/0!</v>
      </c>
      <c r="AJ165" s="154"/>
      <c r="AK165" s="232" t="e">
        <f t="shared" si="74"/>
        <v>#DIV/0!</v>
      </c>
      <c r="AL165" s="232" t="e">
        <f t="shared" si="75"/>
        <v>#DIV/0!</v>
      </c>
    </row>
    <row r="166" spans="1:38">
      <c r="A166" s="128" t="s">
        <v>466</v>
      </c>
      <c r="B166" s="103"/>
      <c r="C166" s="85" t="e">
        <f>SUMPRODUCT(Datu_ievade!$E$12:$BB$12,Datu_ievade!$E$61:$BB$61)/SUM(Datu_ievade!$E$12:$BB$12)</f>
        <v>#DIV/0!</v>
      </c>
      <c r="D166" s="103"/>
      <c r="E166" s="85" t="e">
        <f>SUMPRODUCT(Datu_ievade!$E$13:$BB$13,Datu_ievade!$E$62:$BB$62)/SUM(Datu_ievade!$E$13:$BB$13)</f>
        <v>#DIV/0!</v>
      </c>
      <c r="F166" s="85" t="e">
        <f t="shared" si="61"/>
        <v>#DIV/0!</v>
      </c>
      <c r="G166" s="127" t="e">
        <f>ROUNDUP((B166+D166)*Datu_ievade!$E$269,0)</f>
        <v>#DIV/0!</v>
      </c>
      <c r="H166" s="141" t="e">
        <f t="shared" si="52"/>
        <v>#DIV/0!</v>
      </c>
      <c r="I166" s="127" t="e">
        <f t="shared" si="62"/>
        <v>#DIV/0!</v>
      </c>
      <c r="K166" s="127" t="e">
        <f t="shared" si="63"/>
        <v>#DIV/0!</v>
      </c>
      <c r="L166" s="127" t="e">
        <f t="shared" si="64"/>
        <v>#DIV/0!</v>
      </c>
      <c r="M166" s="127" t="e">
        <f t="shared" si="65"/>
        <v>#DIV/0!</v>
      </c>
      <c r="N166" s="127" t="e">
        <f t="shared" si="66"/>
        <v>#DIV/0!</v>
      </c>
      <c r="O166" s="141" t="e">
        <f t="shared" si="67"/>
        <v>#DIV/0!</v>
      </c>
      <c r="P166" s="127" t="e">
        <f t="shared" si="53"/>
        <v>#DIV/0!</v>
      </c>
      <c r="Q166" s="127" t="e">
        <f t="shared" si="54"/>
        <v>#DIV/0!</v>
      </c>
      <c r="V166" s="232" t="e">
        <f t="shared" si="55"/>
        <v>#DIV/0!</v>
      </c>
      <c r="W166" s="232" t="e">
        <f t="shared" si="56"/>
        <v>#DIV/0!</v>
      </c>
      <c r="X166" s="232" t="e">
        <f t="shared" si="57"/>
        <v>#DIV/0!</v>
      </c>
      <c r="Y166" s="232" t="e">
        <f t="shared" si="58"/>
        <v>#DIV/0!</v>
      </c>
      <c r="Z166" s="232" t="e">
        <f t="shared" si="59"/>
        <v>#DIV/0!</v>
      </c>
      <c r="AA166" s="232" t="e">
        <f t="shared" si="60"/>
        <v>#DIV/0!</v>
      </c>
      <c r="AD166" s="232" t="e">
        <f t="shared" si="68"/>
        <v>#DIV/0!</v>
      </c>
      <c r="AE166" s="232" t="e">
        <f t="shared" si="69"/>
        <v>#DIV/0!</v>
      </c>
      <c r="AF166" s="90" t="e">
        <f t="shared" si="70"/>
        <v>#DIV/0!</v>
      </c>
      <c r="AG166" s="232" t="e">
        <f t="shared" si="71"/>
        <v>#DIV/0!</v>
      </c>
      <c r="AH166" s="232" t="e">
        <f t="shared" si="72"/>
        <v>#DIV/0!</v>
      </c>
      <c r="AI166" s="90" t="e">
        <f t="shared" si="73"/>
        <v>#DIV/0!</v>
      </c>
      <c r="AJ166" s="154"/>
      <c r="AK166" s="232" t="e">
        <f t="shared" si="74"/>
        <v>#DIV/0!</v>
      </c>
      <c r="AL166" s="232" t="e">
        <f t="shared" si="75"/>
        <v>#DIV/0!</v>
      </c>
    </row>
    <row r="167" spans="1:38">
      <c r="A167" s="128" t="s">
        <v>465</v>
      </c>
      <c r="B167" s="103"/>
      <c r="C167" s="85" t="e">
        <f>SUMPRODUCT(Datu_ievade!$E$12:$BB$12,Datu_ievade!$E$61:$BB$61)/SUM(Datu_ievade!$E$12:$BB$12)</f>
        <v>#DIV/0!</v>
      </c>
      <c r="D167" s="103"/>
      <c r="E167" s="85" t="e">
        <f>SUMPRODUCT(Datu_ievade!$E$13:$BB$13,Datu_ievade!$E$62:$BB$62)/SUM(Datu_ievade!$E$13:$BB$13)</f>
        <v>#DIV/0!</v>
      </c>
      <c r="F167" s="85" t="e">
        <f t="shared" si="61"/>
        <v>#DIV/0!</v>
      </c>
      <c r="G167" s="127" t="e">
        <f>ROUNDUP((B167+D167)*Datu_ievade!$E$269,0)</f>
        <v>#DIV/0!</v>
      </c>
      <c r="H167" s="141" t="e">
        <f t="shared" si="52"/>
        <v>#DIV/0!</v>
      </c>
      <c r="I167" s="127" t="e">
        <f t="shared" si="62"/>
        <v>#DIV/0!</v>
      </c>
      <c r="K167" s="127" t="e">
        <f t="shared" si="63"/>
        <v>#DIV/0!</v>
      </c>
      <c r="L167" s="127" t="e">
        <f t="shared" si="64"/>
        <v>#DIV/0!</v>
      </c>
      <c r="M167" s="127" t="e">
        <f t="shared" si="65"/>
        <v>#DIV/0!</v>
      </c>
      <c r="N167" s="127" t="e">
        <f t="shared" si="66"/>
        <v>#DIV/0!</v>
      </c>
      <c r="O167" s="141" t="e">
        <f t="shared" si="67"/>
        <v>#DIV/0!</v>
      </c>
      <c r="P167" s="127" t="e">
        <f t="shared" si="53"/>
        <v>#DIV/0!</v>
      </c>
      <c r="Q167" s="127" t="e">
        <f t="shared" si="54"/>
        <v>#DIV/0!</v>
      </c>
      <c r="V167" s="232" t="e">
        <f t="shared" si="55"/>
        <v>#DIV/0!</v>
      </c>
      <c r="W167" s="232" t="e">
        <f t="shared" si="56"/>
        <v>#DIV/0!</v>
      </c>
      <c r="X167" s="232" t="e">
        <f t="shared" si="57"/>
        <v>#DIV/0!</v>
      </c>
      <c r="Y167" s="232" t="e">
        <f t="shared" si="58"/>
        <v>#DIV/0!</v>
      </c>
      <c r="Z167" s="232" t="e">
        <f t="shared" si="59"/>
        <v>#DIV/0!</v>
      </c>
      <c r="AA167" s="232" t="e">
        <f t="shared" si="60"/>
        <v>#DIV/0!</v>
      </c>
      <c r="AD167" s="232" t="e">
        <f t="shared" si="68"/>
        <v>#DIV/0!</v>
      </c>
      <c r="AE167" s="232" t="e">
        <f t="shared" si="69"/>
        <v>#DIV/0!</v>
      </c>
      <c r="AF167" s="90" t="e">
        <f t="shared" si="70"/>
        <v>#DIV/0!</v>
      </c>
      <c r="AG167" s="232" t="e">
        <f t="shared" si="71"/>
        <v>#DIV/0!</v>
      </c>
      <c r="AH167" s="232" t="e">
        <f t="shared" si="72"/>
        <v>#DIV/0!</v>
      </c>
      <c r="AI167" s="90" t="e">
        <f t="shared" si="73"/>
        <v>#DIV/0!</v>
      </c>
      <c r="AJ167" s="154"/>
      <c r="AK167" s="232" t="e">
        <f t="shared" si="74"/>
        <v>#DIV/0!</v>
      </c>
      <c r="AL167" s="232" t="e">
        <f t="shared" si="75"/>
        <v>#DIV/0!</v>
      </c>
    </row>
    <row r="168" spans="1:38">
      <c r="A168" s="128" t="s">
        <v>464</v>
      </c>
      <c r="B168" s="103"/>
      <c r="C168" s="85" t="e">
        <f>SUMPRODUCT(Datu_ievade!$E$12:$BB$12,Datu_ievade!$E$61:$BB$61)/SUM(Datu_ievade!$E$12:$BB$12)</f>
        <v>#DIV/0!</v>
      </c>
      <c r="D168" s="103"/>
      <c r="E168" s="85" t="e">
        <f>SUMPRODUCT(Datu_ievade!$E$13:$BB$13,Datu_ievade!$E$62:$BB$62)/SUM(Datu_ievade!$E$13:$BB$13)</f>
        <v>#DIV/0!</v>
      </c>
      <c r="F168" s="85" t="e">
        <f t="shared" si="61"/>
        <v>#DIV/0!</v>
      </c>
      <c r="G168" s="127" t="e">
        <f>ROUNDUP((B168+D168)*Datu_ievade!$E$269,0)</f>
        <v>#DIV/0!</v>
      </c>
      <c r="H168" s="141" t="e">
        <f t="shared" si="52"/>
        <v>#DIV/0!</v>
      </c>
      <c r="I168" s="127" t="e">
        <f t="shared" si="62"/>
        <v>#DIV/0!</v>
      </c>
      <c r="K168" s="127" t="e">
        <f t="shared" si="63"/>
        <v>#DIV/0!</v>
      </c>
      <c r="L168" s="127" t="e">
        <f t="shared" si="64"/>
        <v>#DIV/0!</v>
      </c>
      <c r="M168" s="127" t="e">
        <f t="shared" si="65"/>
        <v>#DIV/0!</v>
      </c>
      <c r="N168" s="127" t="e">
        <f t="shared" si="66"/>
        <v>#DIV/0!</v>
      </c>
      <c r="O168" s="141" t="e">
        <f t="shared" si="67"/>
        <v>#DIV/0!</v>
      </c>
      <c r="P168" s="127" t="e">
        <f t="shared" si="53"/>
        <v>#DIV/0!</v>
      </c>
      <c r="Q168" s="127" t="e">
        <f t="shared" si="54"/>
        <v>#DIV/0!</v>
      </c>
      <c r="V168" s="232" t="e">
        <f t="shared" si="55"/>
        <v>#DIV/0!</v>
      </c>
      <c r="W168" s="232" t="e">
        <f t="shared" si="56"/>
        <v>#DIV/0!</v>
      </c>
      <c r="X168" s="232" t="e">
        <f t="shared" si="57"/>
        <v>#DIV/0!</v>
      </c>
      <c r="Y168" s="232" t="e">
        <f t="shared" si="58"/>
        <v>#DIV/0!</v>
      </c>
      <c r="Z168" s="232" t="e">
        <f t="shared" si="59"/>
        <v>#DIV/0!</v>
      </c>
      <c r="AA168" s="232" t="e">
        <f t="shared" si="60"/>
        <v>#DIV/0!</v>
      </c>
      <c r="AD168" s="232" t="e">
        <f t="shared" si="68"/>
        <v>#DIV/0!</v>
      </c>
      <c r="AE168" s="232" t="e">
        <f t="shared" si="69"/>
        <v>#DIV/0!</v>
      </c>
      <c r="AF168" s="90" t="e">
        <f t="shared" si="70"/>
        <v>#DIV/0!</v>
      </c>
      <c r="AG168" s="232" t="e">
        <f t="shared" si="71"/>
        <v>#DIV/0!</v>
      </c>
      <c r="AH168" s="232" t="e">
        <f t="shared" si="72"/>
        <v>#DIV/0!</v>
      </c>
      <c r="AI168" s="90" t="e">
        <f t="shared" si="73"/>
        <v>#DIV/0!</v>
      </c>
      <c r="AJ168" s="154"/>
      <c r="AK168" s="232" t="e">
        <f t="shared" si="74"/>
        <v>#DIV/0!</v>
      </c>
      <c r="AL168" s="232" t="e">
        <f t="shared" si="75"/>
        <v>#DIV/0!</v>
      </c>
    </row>
    <row r="169" spans="1:38">
      <c r="A169" s="128" t="s">
        <v>463</v>
      </c>
      <c r="B169" s="103"/>
      <c r="C169" s="85" t="e">
        <f>SUMPRODUCT(Datu_ievade!$E$12:$BB$12,Datu_ievade!$E$61:$BB$61)/SUM(Datu_ievade!$E$12:$BB$12)</f>
        <v>#DIV/0!</v>
      </c>
      <c r="D169" s="103"/>
      <c r="E169" s="85" t="e">
        <f>SUMPRODUCT(Datu_ievade!$E$13:$BB$13,Datu_ievade!$E$62:$BB$62)/SUM(Datu_ievade!$E$13:$BB$13)</f>
        <v>#DIV/0!</v>
      </c>
      <c r="F169" s="85" t="e">
        <f t="shared" si="61"/>
        <v>#DIV/0!</v>
      </c>
      <c r="G169" s="127" t="e">
        <f>ROUNDUP((B169+D169)*Datu_ievade!$E$269,0)</f>
        <v>#DIV/0!</v>
      </c>
      <c r="H169" s="141" t="e">
        <f t="shared" si="52"/>
        <v>#DIV/0!</v>
      </c>
      <c r="I169" s="127" t="e">
        <f t="shared" si="62"/>
        <v>#DIV/0!</v>
      </c>
      <c r="K169" s="127" t="e">
        <f t="shared" si="63"/>
        <v>#DIV/0!</v>
      </c>
      <c r="L169" s="127" t="e">
        <f t="shared" si="64"/>
        <v>#DIV/0!</v>
      </c>
      <c r="M169" s="127" t="e">
        <f t="shared" si="65"/>
        <v>#DIV/0!</v>
      </c>
      <c r="N169" s="127" t="e">
        <f t="shared" si="66"/>
        <v>#DIV/0!</v>
      </c>
      <c r="O169" s="141" t="e">
        <f t="shared" si="67"/>
        <v>#DIV/0!</v>
      </c>
      <c r="P169" s="127" t="e">
        <f t="shared" si="53"/>
        <v>#DIV/0!</v>
      </c>
      <c r="Q169" s="127" t="e">
        <f t="shared" si="54"/>
        <v>#DIV/0!</v>
      </c>
      <c r="V169" s="232" t="e">
        <f t="shared" si="55"/>
        <v>#DIV/0!</v>
      </c>
      <c r="W169" s="232" t="e">
        <f t="shared" si="56"/>
        <v>#DIV/0!</v>
      </c>
      <c r="X169" s="232" t="e">
        <f t="shared" si="57"/>
        <v>#DIV/0!</v>
      </c>
      <c r="Y169" s="232" t="e">
        <f t="shared" si="58"/>
        <v>#DIV/0!</v>
      </c>
      <c r="Z169" s="232" t="e">
        <f t="shared" si="59"/>
        <v>#DIV/0!</v>
      </c>
      <c r="AA169" s="232" t="e">
        <f t="shared" si="60"/>
        <v>#DIV/0!</v>
      </c>
      <c r="AD169" s="232" t="e">
        <f t="shared" si="68"/>
        <v>#DIV/0!</v>
      </c>
      <c r="AE169" s="232" t="e">
        <f t="shared" si="69"/>
        <v>#DIV/0!</v>
      </c>
      <c r="AF169" s="90" t="e">
        <f t="shared" si="70"/>
        <v>#DIV/0!</v>
      </c>
      <c r="AG169" s="232" t="e">
        <f t="shared" si="71"/>
        <v>#DIV/0!</v>
      </c>
      <c r="AH169" s="232" t="e">
        <f t="shared" si="72"/>
        <v>#DIV/0!</v>
      </c>
      <c r="AI169" s="90" t="e">
        <f t="shared" si="73"/>
        <v>#DIV/0!</v>
      </c>
      <c r="AJ169" s="154"/>
      <c r="AK169" s="232" t="e">
        <f t="shared" si="74"/>
        <v>#DIV/0!</v>
      </c>
      <c r="AL169" s="232" t="e">
        <f t="shared" si="75"/>
        <v>#DIV/0!</v>
      </c>
    </row>
    <row r="170" spans="1:38">
      <c r="A170" s="128" t="s">
        <v>462</v>
      </c>
      <c r="B170" s="103"/>
      <c r="C170" s="85" t="e">
        <f>SUMPRODUCT(Datu_ievade!$E$12:$BB$12,Datu_ievade!$E$61:$BB$61)/SUM(Datu_ievade!$E$12:$BB$12)</f>
        <v>#DIV/0!</v>
      </c>
      <c r="D170" s="103"/>
      <c r="E170" s="85" t="e">
        <f>SUMPRODUCT(Datu_ievade!$E$13:$BB$13,Datu_ievade!$E$62:$BB$62)/SUM(Datu_ievade!$E$13:$BB$13)</f>
        <v>#DIV/0!</v>
      </c>
      <c r="F170" s="85" t="e">
        <f t="shared" si="61"/>
        <v>#DIV/0!</v>
      </c>
      <c r="G170" s="127" t="e">
        <f>ROUNDUP((B170+D170)*Datu_ievade!$E$269,0)</f>
        <v>#DIV/0!</v>
      </c>
      <c r="H170" s="141" t="e">
        <f t="shared" si="52"/>
        <v>#DIV/0!</v>
      </c>
      <c r="I170" s="127" t="e">
        <f t="shared" si="62"/>
        <v>#DIV/0!</v>
      </c>
      <c r="K170" s="127" t="e">
        <f t="shared" si="63"/>
        <v>#DIV/0!</v>
      </c>
      <c r="L170" s="127" t="e">
        <f t="shared" si="64"/>
        <v>#DIV/0!</v>
      </c>
      <c r="M170" s="127" t="e">
        <f t="shared" si="65"/>
        <v>#DIV/0!</v>
      </c>
      <c r="N170" s="127" t="e">
        <f t="shared" si="66"/>
        <v>#DIV/0!</v>
      </c>
      <c r="O170" s="141" t="e">
        <f t="shared" si="67"/>
        <v>#DIV/0!</v>
      </c>
      <c r="P170" s="127" t="e">
        <f t="shared" si="53"/>
        <v>#DIV/0!</v>
      </c>
      <c r="Q170" s="127" t="e">
        <f t="shared" si="54"/>
        <v>#DIV/0!</v>
      </c>
      <c r="V170" s="232" t="e">
        <f t="shared" si="55"/>
        <v>#DIV/0!</v>
      </c>
      <c r="W170" s="232" t="e">
        <f t="shared" si="56"/>
        <v>#DIV/0!</v>
      </c>
      <c r="X170" s="232" t="e">
        <f t="shared" si="57"/>
        <v>#DIV/0!</v>
      </c>
      <c r="Y170" s="232" t="e">
        <f t="shared" si="58"/>
        <v>#DIV/0!</v>
      </c>
      <c r="Z170" s="232" t="e">
        <f t="shared" si="59"/>
        <v>#DIV/0!</v>
      </c>
      <c r="AA170" s="232" t="e">
        <f t="shared" si="60"/>
        <v>#DIV/0!</v>
      </c>
      <c r="AD170" s="232" t="e">
        <f t="shared" si="68"/>
        <v>#DIV/0!</v>
      </c>
      <c r="AE170" s="232" t="e">
        <f t="shared" si="69"/>
        <v>#DIV/0!</v>
      </c>
      <c r="AF170" s="90" t="e">
        <f t="shared" si="70"/>
        <v>#DIV/0!</v>
      </c>
      <c r="AG170" s="232" t="e">
        <f t="shared" si="71"/>
        <v>#DIV/0!</v>
      </c>
      <c r="AH170" s="232" t="e">
        <f t="shared" si="72"/>
        <v>#DIV/0!</v>
      </c>
      <c r="AI170" s="90" t="e">
        <f t="shared" si="73"/>
        <v>#DIV/0!</v>
      </c>
      <c r="AJ170" s="154"/>
      <c r="AK170" s="232" t="e">
        <f t="shared" si="74"/>
        <v>#DIV/0!</v>
      </c>
      <c r="AL170" s="232" t="e">
        <f t="shared" si="75"/>
        <v>#DIV/0!</v>
      </c>
    </row>
    <row r="171" spans="1:38">
      <c r="A171" s="128" t="s">
        <v>461</v>
      </c>
      <c r="B171" s="103"/>
      <c r="C171" s="85" t="e">
        <f>SUMPRODUCT(Datu_ievade!$E$12:$BB$12,Datu_ievade!$E$61:$BB$61)/SUM(Datu_ievade!$E$12:$BB$12)</f>
        <v>#DIV/0!</v>
      </c>
      <c r="D171" s="103"/>
      <c r="E171" s="85" t="e">
        <f>SUMPRODUCT(Datu_ievade!$E$13:$BB$13,Datu_ievade!$E$62:$BB$62)/SUM(Datu_ievade!$E$13:$BB$13)</f>
        <v>#DIV/0!</v>
      </c>
      <c r="F171" s="85" t="e">
        <f t="shared" si="61"/>
        <v>#DIV/0!</v>
      </c>
      <c r="G171" s="127" t="e">
        <f>ROUNDUP((B171+D171)*Datu_ievade!$E$269,0)</f>
        <v>#DIV/0!</v>
      </c>
      <c r="H171" s="141" t="e">
        <f t="shared" si="52"/>
        <v>#DIV/0!</v>
      </c>
      <c r="I171" s="127" t="e">
        <f t="shared" si="62"/>
        <v>#DIV/0!</v>
      </c>
      <c r="K171" s="127" t="e">
        <f t="shared" si="63"/>
        <v>#DIV/0!</v>
      </c>
      <c r="L171" s="127" t="e">
        <f t="shared" si="64"/>
        <v>#DIV/0!</v>
      </c>
      <c r="M171" s="127" t="e">
        <f t="shared" si="65"/>
        <v>#DIV/0!</v>
      </c>
      <c r="N171" s="127" t="e">
        <f t="shared" si="66"/>
        <v>#DIV/0!</v>
      </c>
      <c r="O171" s="141" t="e">
        <f t="shared" si="67"/>
        <v>#DIV/0!</v>
      </c>
      <c r="P171" s="127" t="e">
        <f t="shared" si="53"/>
        <v>#DIV/0!</v>
      </c>
      <c r="Q171" s="127" t="e">
        <f t="shared" si="54"/>
        <v>#DIV/0!</v>
      </c>
      <c r="V171" s="232" t="e">
        <f t="shared" si="55"/>
        <v>#DIV/0!</v>
      </c>
      <c r="W171" s="232" t="e">
        <f t="shared" si="56"/>
        <v>#DIV/0!</v>
      </c>
      <c r="X171" s="232" t="e">
        <f t="shared" si="57"/>
        <v>#DIV/0!</v>
      </c>
      <c r="Y171" s="232" t="e">
        <f t="shared" si="58"/>
        <v>#DIV/0!</v>
      </c>
      <c r="Z171" s="232" t="e">
        <f t="shared" si="59"/>
        <v>#DIV/0!</v>
      </c>
      <c r="AA171" s="232" t="e">
        <f t="shared" si="60"/>
        <v>#DIV/0!</v>
      </c>
      <c r="AD171" s="232" t="e">
        <f t="shared" si="68"/>
        <v>#DIV/0!</v>
      </c>
      <c r="AE171" s="232" t="e">
        <f t="shared" si="69"/>
        <v>#DIV/0!</v>
      </c>
      <c r="AF171" s="90" t="e">
        <f t="shared" si="70"/>
        <v>#DIV/0!</v>
      </c>
      <c r="AG171" s="232" t="e">
        <f t="shared" si="71"/>
        <v>#DIV/0!</v>
      </c>
      <c r="AH171" s="232" t="e">
        <f t="shared" si="72"/>
        <v>#DIV/0!</v>
      </c>
      <c r="AI171" s="90" t="e">
        <f t="shared" si="73"/>
        <v>#DIV/0!</v>
      </c>
      <c r="AJ171" s="154"/>
      <c r="AK171" s="232" t="e">
        <f t="shared" si="74"/>
        <v>#DIV/0!</v>
      </c>
      <c r="AL171" s="232" t="e">
        <f t="shared" si="75"/>
        <v>#DIV/0!</v>
      </c>
    </row>
    <row r="172" spans="1:38">
      <c r="A172" s="128" t="s">
        <v>460</v>
      </c>
      <c r="B172" s="103"/>
      <c r="C172" s="85" t="e">
        <f>SUMPRODUCT(Datu_ievade!$E$12:$BB$12,Datu_ievade!$E$61:$BB$61)/SUM(Datu_ievade!$E$12:$BB$12)</f>
        <v>#DIV/0!</v>
      </c>
      <c r="D172" s="103"/>
      <c r="E172" s="85" t="e">
        <f>SUMPRODUCT(Datu_ievade!$E$13:$BB$13,Datu_ievade!$E$62:$BB$62)/SUM(Datu_ievade!$E$13:$BB$13)</f>
        <v>#DIV/0!</v>
      </c>
      <c r="F172" s="85" t="e">
        <f t="shared" si="61"/>
        <v>#DIV/0!</v>
      </c>
      <c r="G172" s="127" t="e">
        <f>ROUNDUP((B172+D172)*Datu_ievade!$E$269,0)</f>
        <v>#DIV/0!</v>
      </c>
      <c r="H172" s="141" t="e">
        <f t="shared" si="52"/>
        <v>#DIV/0!</v>
      </c>
      <c r="I172" s="127" t="e">
        <f t="shared" si="62"/>
        <v>#DIV/0!</v>
      </c>
      <c r="K172" s="127" t="e">
        <f t="shared" si="63"/>
        <v>#DIV/0!</v>
      </c>
      <c r="L172" s="127" t="e">
        <f t="shared" si="64"/>
        <v>#DIV/0!</v>
      </c>
      <c r="M172" s="127" t="e">
        <f t="shared" si="65"/>
        <v>#DIV/0!</v>
      </c>
      <c r="N172" s="127" t="e">
        <f t="shared" si="66"/>
        <v>#DIV/0!</v>
      </c>
      <c r="O172" s="141" t="e">
        <f t="shared" si="67"/>
        <v>#DIV/0!</v>
      </c>
      <c r="P172" s="127" t="e">
        <f t="shared" si="53"/>
        <v>#DIV/0!</v>
      </c>
      <c r="Q172" s="127" t="e">
        <f t="shared" si="54"/>
        <v>#DIV/0!</v>
      </c>
      <c r="V172" s="232" t="e">
        <f t="shared" si="55"/>
        <v>#DIV/0!</v>
      </c>
      <c r="W172" s="232" t="e">
        <f t="shared" si="56"/>
        <v>#DIV/0!</v>
      </c>
      <c r="X172" s="232" t="e">
        <f t="shared" si="57"/>
        <v>#DIV/0!</v>
      </c>
      <c r="Y172" s="232" t="e">
        <f t="shared" si="58"/>
        <v>#DIV/0!</v>
      </c>
      <c r="Z172" s="232" t="e">
        <f t="shared" si="59"/>
        <v>#DIV/0!</v>
      </c>
      <c r="AA172" s="232" t="e">
        <f t="shared" si="60"/>
        <v>#DIV/0!</v>
      </c>
      <c r="AD172" s="232" t="e">
        <f t="shared" si="68"/>
        <v>#DIV/0!</v>
      </c>
      <c r="AE172" s="232" t="e">
        <f t="shared" si="69"/>
        <v>#DIV/0!</v>
      </c>
      <c r="AF172" s="90" t="e">
        <f t="shared" si="70"/>
        <v>#DIV/0!</v>
      </c>
      <c r="AG172" s="232" t="e">
        <f t="shared" si="71"/>
        <v>#DIV/0!</v>
      </c>
      <c r="AH172" s="232" t="e">
        <f t="shared" si="72"/>
        <v>#DIV/0!</v>
      </c>
      <c r="AI172" s="90" t="e">
        <f t="shared" si="73"/>
        <v>#DIV/0!</v>
      </c>
      <c r="AJ172" s="154"/>
      <c r="AK172" s="232" t="e">
        <f t="shared" si="74"/>
        <v>#DIV/0!</v>
      </c>
      <c r="AL172" s="232" t="e">
        <f t="shared" si="75"/>
        <v>#DIV/0!</v>
      </c>
    </row>
    <row r="173" spans="1:38">
      <c r="A173" s="128" t="s">
        <v>459</v>
      </c>
      <c r="B173" s="103"/>
      <c r="C173" s="85" t="e">
        <f>SUMPRODUCT(Datu_ievade!$E$12:$BB$12,Datu_ievade!$E$61:$BB$61)/SUM(Datu_ievade!$E$12:$BB$12)</f>
        <v>#DIV/0!</v>
      </c>
      <c r="D173" s="103"/>
      <c r="E173" s="85" t="e">
        <f>SUMPRODUCT(Datu_ievade!$E$13:$BB$13,Datu_ievade!$E$62:$BB$62)/SUM(Datu_ievade!$E$13:$BB$13)</f>
        <v>#DIV/0!</v>
      </c>
      <c r="F173" s="85" t="e">
        <f t="shared" si="61"/>
        <v>#DIV/0!</v>
      </c>
      <c r="G173" s="127" t="e">
        <f>ROUNDUP((B173+D173)*Datu_ievade!$E$269,0)</f>
        <v>#DIV/0!</v>
      </c>
      <c r="H173" s="141" t="e">
        <f t="shared" si="52"/>
        <v>#DIV/0!</v>
      </c>
      <c r="I173" s="127" t="e">
        <f t="shared" si="62"/>
        <v>#DIV/0!</v>
      </c>
      <c r="K173" s="127" t="e">
        <f t="shared" si="63"/>
        <v>#DIV/0!</v>
      </c>
      <c r="L173" s="127" t="e">
        <f t="shared" si="64"/>
        <v>#DIV/0!</v>
      </c>
      <c r="M173" s="127" t="e">
        <f t="shared" si="65"/>
        <v>#DIV/0!</v>
      </c>
      <c r="N173" s="127" t="e">
        <f t="shared" si="66"/>
        <v>#DIV/0!</v>
      </c>
      <c r="O173" s="141" t="e">
        <f t="shared" si="67"/>
        <v>#DIV/0!</v>
      </c>
      <c r="P173" s="127" t="e">
        <f t="shared" si="53"/>
        <v>#DIV/0!</v>
      </c>
      <c r="Q173" s="127" t="e">
        <f t="shared" si="54"/>
        <v>#DIV/0!</v>
      </c>
      <c r="V173" s="232" t="e">
        <f t="shared" si="55"/>
        <v>#DIV/0!</v>
      </c>
      <c r="W173" s="232" t="e">
        <f t="shared" si="56"/>
        <v>#DIV/0!</v>
      </c>
      <c r="X173" s="232" t="e">
        <f t="shared" si="57"/>
        <v>#DIV/0!</v>
      </c>
      <c r="Y173" s="232" t="e">
        <f t="shared" si="58"/>
        <v>#DIV/0!</v>
      </c>
      <c r="Z173" s="232" t="e">
        <f t="shared" si="59"/>
        <v>#DIV/0!</v>
      </c>
      <c r="AA173" s="232" t="e">
        <f t="shared" si="60"/>
        <v>#DIV/0!</v>
      </c>
      <c r="AD173" s="232" t="e">
        <f t="shared" si="68"/>
        <v>#DIV/0!</v>
      </c>
      <c r="AE173" s="232" t="e">
        <f t="shared" si="69"/>
        <v>#DIV/0!</v>
      </c>
      <c r="AF173" s="90" t="e">
        <f t="shared" si="70"/>
        <v>#DIV/0!</v>
      </c>
      <c r="AG173" s="232" t="e">
        <f t="shared" si="71"/>
        <v>#DIV/0!</v>
      </c>
      <c r="AH173" s="232" t="e">
        <f t="shared" si="72"/>
        <v>#DIV/0!</v>
      </c>
      <c r="AI173" s="90" t="e">
        <f t="shared" si="73"/>
        <v>#DIV/0!</v>
      </c>
      <c r="AJ173" s="154"/>
      <c r="AK173" s="232" t="e">
        <f t="shared" si="74"/>
        <v>#DIV/0!</v>
      </c>
      <c r="AL173" s="232" t="e">
        <f t="shared" si="75"/>
        <v>#DIV/0!</v>
      </c>
    </row>
    <row r="174" spans="1:38">
      <c r="A174" s="128" t="s">
        <v>458</v>
      </c>
      <c r="B174" s="103"/>
      <c r="C174" s="85" t="e">
        <f>SUMPRODUCT(Datu_ievade!$E$12:$BB$12,Datu_ievade!$E$61:$BB$61)/SUM(Datu_ievade!$E$12:$BB$12)</f>
        <v>#DIV/0!</v>
      </c>
      <c r="D174" s="103"/>
      <c r="E174" s="85" t="e">
        <f>SUMPRODUCT(Datu_ievade!$E$13:$BB$13,Datu_ievade!$E$62:$BB$62)/SUM(Datu_ievade!$E$13:$BB$13)</f>
        <v>#DIV/0!</v>
      </c>
      <c r="F174" s="85" t="e">
        <f t="shared" si="61"/>
        <v>#DIV/0!</v>
      </c>
      <c r="G174" s="127" t="e">
        <f>ROUNDUP((B174+D174)*Datu_ievade!$E$269,0)</f>
        <v>#DIV/0!</v>
      </c>
      <c r="H174" s="141" t="e">
        <f t="shared" si="52"/>
        <v>#DIV/0!</v>
      </c>
      <c r="I174" s="127" t="e">
        <f t="shared" si="62"/>
        <v>#DIV/0!</v>
      </c>
      <c r="K174" s="127" t="e">
        <f t="shared" si="63"/>
        <v>#DIV/0!</v>
      </c>
      <c r="L174" s="127" t="e">
        <f t="shared" si="64"/>
        <v>#DIV/0!</v>
      </c>
      <c r="M174" s="127" t="e">
        <f t="shared" si="65"/>
        <v>#DIV/0!</v>
      </c>
      <c r="N174" s="127" t="e">
        <f t="shared" si="66"/>
        <v>#DIV/0!</v>
      </c>
      <c r="O174" s="141" t="e">
        <f t="shared" si="67"/>
        <v>#DIV/0!</v>
      </c>
      <c r="P174" s="127" t="e">
        <f t="shared" si="53"/>
        <v>#DIV/0!</v>
      </c>
      <c r="Q174" s="127" t="e">
        <f t="shared" si="54"/>
        <v>#DIV/0!</v>
      </c>
      <c r="V174" s="232" t="e">
        <f t="shared" si="55"/>
        <v>#DIV/0!</v>
      </c>
      <c r="W174" s="232" t="e">
        <f t="shared" si="56"/>
        <v>#DIV/0!</v>
      </c>
      <c r="X174" s="232" t="e">
        <f t="shared" si="57"/>
        <v>#DIV/0!</v>
      </c>
      <c r="Y174" s="232" t="e">
        <f t="shared" si="58"/>
        <v>#DIV/0!</v>
      </c>
      <c r="Z174" s="232" t="e">
        <f t="shared" si="59"/>
        <v>#DIV/0!</v>
      </c>
      <c r="AA174" s="232" t="e">
        <f t="shared" si="60"/>
        <v>#DIV/0!</v>
      </c>
      <c r="AD174" s="232" t="e">
        <f t="shared" si="68"/>
        <v>#DIV/0!</v>
      </c>
      <c r="AE174" s="232" t="e">
        <f t="shared" si="69"/>
        <v>#DIV/0!</v>
      </c>
      <c r="AF174" s="90" t="e">
        <f t="shared" si="70"/>
        <v>#DIV/0!</v>
      </c>
      <c r="AG174" s="232" t="e">
        <f t="shared" si="71"/>
        <v>#DIV/0!</v>
      </c>
      <c r="AH174" s="232" t="e">
        <f t="shared" si="72"/>
        <v>#DIV/0!</v>
      </c>
      <c r="AI174" s="90" t="e">
        <f t="shared" si="73"/>
        <v>#DIV/0!</v>
      </c>
      <c r="AJ174" s="154"/>
      <c r="AK174" s="232" t="e">
        <f t="shared" si="74"/>
        <v>#DIV/0!</v>
      </c>
      <c r="AL174" s="232" t="e">
        <f t="shared" si="75"/>
        <v>#DIV/0!</v>
      </c>
    </row>
    <row r="175" spans="1:38">
      <c r="A175" s="128" t="s">
        <v>457</v>
      </c>
      <c r="B175" s="103"/>
      <c r="C175" s="85" t="e">
        <f>SUMPRODUCT(Datu_ievade!$E$12:$BB$12,Datu_ievade!$E$61:$BB$61)/SUM(Datu_ievade!$E$12:$BB$12)</f>
        <v>#DIV/0!</v>
      </c>
      <c r="D175" s="103"/>
      <c r="E175" s="85" t="e">
        <f>SUMPRODUCT(Datu_ievade!$E$13:$BB$13,Datu_ievade!$E$62:$BB$62)/SUM(Datu_ievade!$E$13:$BB$13)</f>
        <v>#DIV/0!</v>
      </c>
      <c r="F175" s="85" t="e">
        <f t="shared" si="61"/>
        <v>#DIV/0!</v>
      </c>
      <c r="G175" s="127" t="e">
        <f>ROUNDUP((B175+D175)*Datu_ievade!$E$269,0)</f>
        <v>#DIV/0!</v>
      </c>
      <c r="H175" s="141" t="e">
        <f t="shared" si="52"/>
        <v>#DIV/0!</v>
      </c>
      <c r="I175" s="127" t="e">
        <f t="shared" si="62"/>
        <v>#DIV/0!</v>
      </c>
      <c r="K175" s="127" t="e">
        <f t="shared" si="63"/>
        <v>#DIV/0!</v>
      </c>
      <c r="L175" s="127" t="e">
        <f t="shared" si="64"/>
        <v>#DIV/0!</v>
      </c>
      <c r="M175" s="127" t="e">
        <f t="shared" si="65"/>
        <v>#DIV/0!</v>
      </c>
      <c r="N175" s="127" t="e">
        <f t="shared" si="66"/>
        <v>#DIV/0!</v>
      </c>
      <c r="O175" s="141" t="e">
        <f t="shared" si="67"/>
        <v>#DIV/0!</v>
      </c>
      <c r="P175" s="127" t="e">
        <f t="shared" si="53"/>
        <v>#DIV/0!</v>
      </c>
      <c r="Q175" s="127" t="e">
        <f t="shared" si="54"/>
        <v>#DIV/0!</v>
      </c>
      <c r="V175" s="232" t="e">
        <f t="shared" si="55"/>
        <v>#DIV/0!</v>
      </c>
      <c r="W175" s="232" t="e">
        <f t="shared" si="56"/>
        <v>#DIV/0!</v>
      </c>
      <c r="X175" s="232" t="e">
        <f t="shared" si="57"/>
        <v>#DIV/0!</v>
      </c>
      <c r="Y175" s="232" t="e">
        <f t="shared" si="58"/>
        <v>#DIV/0!</v>
      </c>
      <c r="Z175" s="232" t="e">
        <f t="shared" si="59"/>
        <v>#DIV/0!</v>
      </c>
      <c r="AA175" s="232" t="e">
        <f t="shared" si="60"/>
        <v>#DIV/0!</v>
      </c>
      <c r="AD175" s="232" t="e">
        <f t="shared" si="68"/>
        <v>#DIV/0!</v>
      </c>
      <c r="AE175" s="232" t="e">
        <f t="shared" si="69"/>
        <v>#DIV/0!</v>
      </c>
      <c r="AF175" s="90" t="e">
        <f t="shared" si="70"/>
        <v>#DIV/0!</v>
      </c>
      <c r="AG175" s="232" t="e">
        <f t="shared" si="71"/>
        <v>#DIV/0!</v>
      </c>
      <c r="AH175" s="232" t="e">
        <f t="shared" si="72"/>
        <v>#DIV/0!</v>
      </c>
      <c r="AI175" s="90" t="e">
        <f t="shared" si="73"/>
        <v>#DIV/0!</v>
      </c>
      <c r="AJ175" s="154"/>
      <c r="AK175" s="232" t="e">
        <f t="shared" si="74"/>
        <v>#DIV/0!</v>
      </c>
      <c r="AL175" s="232" t="e">
        <f t="shared" si="75"/>
        <v>#DIV/0!</v>
      </c>
    </row>
    <row r="176" spans="1:38">
      <c r="A176" s="128" t="s">
        <v>456</v>
      </c>
      <c r="B176" s="103"/>
      <c r="C176" s="85" t="e">
        <f>SUMPRODUCT(Datu_ievade!$E$12:$BB$12,Datu_ievade!$E$61:$BB$61)/SUM(Datu_ievade!$E$12:$BB$12)</f>
        <v>#DIV/0!</v>
      </c>
      <c r="D176" s="103"/>
      <c r="E176" s="85" t="e">
        <f>SUMPRODUCT(Datu_ievade!$E$13:$BB$13,Datu_ievade!$E$62:$BB$62)/SUM(Datu_ievade!$E$13:$BB$13)</f>
        <v>#DIV/0!</v>
      </c>
      <c r="F176" s="85" t="e">
        <f t="shared" si="61"/>
        <v>#DIV/0!</v>
      </c>
      <c r="G176" s="127" t="e">
        <f>ROUNDUP((B176+D176)*Datu_ievade!$E$269,0)</f>
        <v>#DIV/0!</v>
      </c>
      <c r="H176" s="141" t="e">
        <f t="shared" si="52"/>
        <v>#DIV/0!</v>
      </c>
      <c r="I176" s="127" t="e">
        <f t="shared" si="62"/>
        <v>#DIV/0!</v>
      </c>
      <c r="K176" s="127" t="e">
        <f t="shared" si="63"/>
        <v>#DIV/0!</v>
      </c>
      <c r="L176" s="127" t="e">
        <f t="shared" si="64"/>
        <v>#DIV/0!</v>
      </c>
      <c r="M176" s="127" t="e">
        <f t="shared" si="65"/>
        <v>#DIV/0!</v>
      </c>
      <c r="N176" s="127" t="e">
        <f t="shared" si="66"/>
        <v>#DIV/0!</v>
      </c>
      <c r="O176" s="141" t="e">
        <f t="shared" si="67"/>
        <v>#DIV/0!</v>
      </c>
      <c r="P176" s="127" t="e">
        <f t="shared" si="53"/>
        <v>#DIV/0!</v>
      </c>
      <c r="Q176" s="127" t="e">
        <f t="shared" si="54"/>
        <v>#DIV/0!</v>
      </c>
      <c r="V176" s="232" t="e">
        <f t="shared" si="55"/>
        <v>#DIV/0!</v>
      </c>
      <c r="W176" s="232" t="e">
        <f t="shared" si="56"/>
        <v>#DIV/0!</v>
      </c>
      <c r="X176" s="232" t="e">
        <f t="shared" si="57"/>
        <v>#DIV/0!</v>
      </c>
      <c r="Y176" s="232" t="e">
        <f t="shared" si="58"/>
        <v>#DIV/0!</v>
      </c>
      <c r="Z176" s="232" t="e">
        <f t="shared" si="59"/>
        <v>#DIV/0!</v>
      </c>
      <c r="AA176" s="232" t="e">
        <f t="shared" si="60"/>
        <v>#DIV/0!</v>
      </c>
      <c r="AD176" s="232" t="e">
        <f t="shared" si="68"/>
        <v>#DIV/0!</v>
      </c>
      <c r="AE176" s="232" t="e">
        <f t="shared" si="69"/>
        <v>#DIV/0!</v>
      </c>
      <c r="AF176" s="90" t="e">
        <f t="shared" si="70"/>
        <v>#DIV/0!</v>
      </c>
      <c r="AG176" s="232" t="e">
        <f t="shared" si="71"/>
        <v>#DIV/0!</v>
      </c>
      <c r="AH176" s="232" t="e">
        <f t="shared" si="72"/>
        <v>#DIV/0!</v>
      </c>
      <c r="AI176" s="90" t="e">
        <f t="shared" si="73"/>
        <v>#DIV/0!</v>
      </c>
      <c r="AJ176" s="154"/>
      <c r="AK176" s="232" t="e">
        <f t="shared" si="74"/>
        <v>#DIV/0!</v>
      </c>
      <c r="AL176" s="232" t="e">
        <f t="shared" si="75"/>
        <v>#DIV/0!</v>
      </c>
    </row>
    <row r="177" spans="1:38">
      <c r="A177" s="128" t="s">
        <v>455</v>
      </c>
      <c r="B177" s="103"/>
      <c r="C177" s="85" t="e">
        <f>SUMPRODUCT(Datu_ievade!$E$12:$BB$12,Datu_ievade!$E$61:$BB$61)/SUM(Datu_ievade!$E$12:$BB$12)</f>
        <v>#DIV/0!</v>
      </c>
      <c r="D177" s="103"/>
      <c r="E177" s="85" t="e">
        <f>SUMPRODUCT(Datu_ievade!$E$13:$BB$13,Datu_ievade!$E$62:$BB$62)/SUM(Datu_ievade!$E$13:$BB$13)</f>
        <v>#DIV/0!</v>
      </c>
      <c r="F177" s="85" t="e">
        <f t="shared" si="61"/>
        <v>#DIV/0!</v>
      </c>
      <c r="G177" s="127" t="e">
        <f>ROUNDUP((B177+D177)*Datu_ievade!$E$269,0)</f>
        <v>#DIV/0!</v>
      </c>
      <c r="H177" s="141" t="e">
        <f t="shared" si="52"/>
        <v>#DIV/0!</v>
      </c>
      <c r="I177" s="127" t="e">
        <f t="shared" si="62"/>
        <v>#DIV/0!</v>
      </c>
      <c r="K177" s="127" t="e">
        <f t="shared" si="63"/>
        <v>#DIV/0!</v>
      </c>
      <c r="L177" s="127" t="e">
        <f t="shared" si="64"/>
        <v>#DIV/0!</v>
      </c>
      <c r="M177" s="127" t="e">
        <f t="shared" si="65"/>
        <v>#DIV/0!</v>
      </c>
      <c r="N177" s="127" t="e">
        <f t="shared" si="66"/>
        <v>#DIV/0!</v>
      </c>
      <c r="O177" s="141" t="e">
        <f t="shared" si="67"/>
        <v>#DIV/0!</v>
      </c>
      <c r="P177" s="127" t="e">
        <f t="shared" si="53"/>
        <v>#DIV/0!</v>
      </c>
      <c r="Q177" s="127" t="e">
        <f t="shared" si="54"/>
        <v>#DIV/0!</v>
      </c>
      <c r="V177" s="232" t="e">
        <f t="shared" si="55"/>
        <v>#DIV/0!</v>
      </c>
      <c r="W177" s="232" t="e">
        <f t="shared" si="56"/>
        <v>#DIV/0!</v>
      </c>
      <c r="X177" s="232" t="e">
        <f t="shared" si="57"/>
        <v>#DIV/0!</v>
      </c>
      <c r="Y177" s="232" t="e">
        <f t="shared" si="58"/>
        <v>#DIV/0!</v>
      </c>
      <c r="Z177" s="232" t="e">
        <f t="shared" si="59"/>
        <v>#DIV/0!</v>
      </c>
      <c r="AA177" s="232" t="e">
        <f t="shared" si="60"/>
        <v>#DIV/0!</v>
      </c>
      <c r="AD177" s="232" t="e">
        <f t="shared" si="68"/>
        <v>#DIV/0!</v>
      </c>
      <c r="AE177" s="232" t="e">
        <f t="shared" si="69"/>
        <v>#DIV/0!</v>
      </c>
      <c r="AF177" s="90" t="e">
        <f t="shared" si="70"/>
        <v>#DIV/0!</v>
      </c>
      <c r="AG177" s="232" t="e">
        <f t="shared" si="71"/>
        <v>#DIV/0!</v>
      </c>
      <c r="AH177" s="232" t="e">
        <f t="shared" si="72"/>
        <v>#DIV/0!</v>
      </c>
      <c r="AI177" s="90" t="e">
        <f t="shared" si="73"/>
        <v>#DIV/0!</v>
      </c>
      <c r="AJ177" s="154"/>
      <c r="AK177" s="232" t="e">
        <f t="shared" si="74"/>
        <v>#DIV/0!</v>
      </c>
      <c r="AL177" s="232" t="e">
        <f t="shared" si="75"/>
        <v>#DIV/0!</v>
      </c>
    </row>
    <row r="178" spans="1:38">
      <c r="A178" s="128" t="s">
        <v>454</v>
      </c>
      <c r="B178" s="103"/>
      <c r="C178" s="85" t="e">
        <f>SUMPRODUCT(Datu_ievade!$E$12:$BB$12,Datu_ievade!$E$61:$BB$61)/SUM(Datu_ievade!$E$12:$BB$12)</f>
        <v>#DIV/0!</v>
      </c>
      <c r="D178" s="103"/>
      <c r="E178" s="85" t="e">
        <f>SUMPRODUCT(Datu_ievade!$E$13:$BB$13,Datu_ievade!$E$62:$BB$62)/SUM(Datu_ievade!$E$13:$BB$13)</f>
        <v>#DIV/0!</v>
      </c>
      <c r="F178" s="85" t="e">
        <f t="shared" si="61"/>
        <v>#DIV/0!</v>
      </c>
      <c r="G178" s="127" t="e">
        <f>ROUNDUP((B178+D178)*Datu_ievade!$E$269,0)</f>
        <v>#DIV/0!</v>
      </c>
      <c r="H178" s="141" t="e">
        <f t="shared" si="52"/>
        <v>#DIV/0!</v>
      </c>
      <c r="I178" s="127" t="e">
        <f t="shared" si="62"/>
        <v>#DIV/0!</v>
      </c>
      <c r="K178" s="127" t="e">
        <f t="shared" si="63"/>
        <v>#DIV/0!</v>
      </c>
      <c r="L178" s="127" t="e">
        <f t="shared" si="64"/>
        <v>#DIV/0!</v>
      </c>
      <c r="M178" s="127" t="e">
        <f t="shared" si="65"/>
        <v>#DIV/0!</v>
      </c>
      <c r="N178" s="127" t="e">
        <f t="shared" si="66"/>
        <v>#DIV/0!</v>
      </c>
      <c r="O178" s="141" t="e">
        <f t="shared" si="67"/>
        <v>#DIV/0!</v>
      </c>
      <c r="P178" s="127" t="e">
        <f t="shared" si="53"/>
        <v>#DIV/0!</v>
      </c>
      <c r="Q178" s="127" t="e">
        <f t="shared" si="54"/>
        <v>#DIV/0!</v>
      </c>
      <c r="V178" s="232" t="e">
        <f t="shared" si="55"/>
        <v>#DIV/0!</v>
      </c>
      <c r="W178" s="232" t="e">
        <f t="shared" si="56"/>
        <v>#DIV/0!</v>
      </c>
      <c r="X178" s="232" t="e">
        <f t="shared" si="57"/>
        <v>#DIV/0!</v>
      </c>
      <c r="Y178" s="232" t="e">
        <f t="shared" si="58"/>
        <v>#DIV/0!</v>
      </c>
      <c r="Z178" s="232" t="e">
        <f t="shared" si="59"/>
        <v>#DIV/0!</v>
      </c>
      <c r="AA178" s="232" t="e">
        <f t="shared" si="60"/>
        <v>#DIV/0!</v>
      </c>
      <c r="AD178" s="232" t="e">
        <f t="shared" si="68"/>
        <v>#DIV/0!</v>
      </c>
      <c r="AE178" s="232" t="e">
        <f t="shared" si="69"/>
        <v>#DIV/0!</v>
      </c>
      <c r="AF178" s="90" t="e">
        <f t="shared" si="70"/>
        <v>#DIV/0!</v>
      </c>
      <c r="AG178" s="232" t="e">
        <f t="shared" si="71"/>
        <v>#DIV/0!</v>
      </c>
      <c r="AH178" s="232" t="e">
        <f t="shared" si="72"/>
        <v>#DIV/0!</v>
      </c>
      <c r="AI178" s="90" t="e">
        <f t="shared" si="73"/>
        <v>#DIV/0!</v>
      </c>
      <c r="AJ178" s="154"/>
      <c r="AK178" s="232" t="e">
        <f t="shared" si="74"/>
        <v>#DIV/0!</v>
      </c>
      <c r="AL178" s="232" t="e">
        <f t="shared" si="75"/>
        <v>#DIV/0!</v>
      </c>
    </row>
    <row r="179" spans="1:38">
      <c r="A179" s="128" t="s">
        <v>453</v>
      </c>
      <c r="B179" s="103"/>
      <c r="C179" s="85" t="e">
        <f>SUMPRODUCT(Datu_ievade!$E$12:$BB$12,Datu_ievade!$E$61:$BB$61)/SUM(Datu_ievade!$E$12:$BB$12)</f>
        <v>#DIV/0!</v>
      </c>
      <c r="D179" s="103"/>
      <c r="E179" s="85" t="e">
        <f>SUMPRODUCT(Datu_ievade!$E$13:$BB$13,Datu_ievade!$E$62:$BB$62)/SUM(Datu_ievade!$E$13:$BB$13)</f>
        <v>#DIV/0!</v>
      </c>
      <c r="F179" s="85" t="e">
        <f t="shared" si="61"/>
        <v>#DIV/0!</v>
      </c>
      <c r="G179" s="127" t="e">
        <f>ROUNDUP((B179+D179)*Datu_ievade!$E$269,0)</f>
        <v>#DIV/0!</v>
      </c>
      <c r="H179" s="141" t="e">
        <f t="shared" si="52"/>
        <v>#DIV/0!</v>
      </c>
      <c r="I179" s="127" t="e">
        <f t="shared" si="62"/>
        <v>#DIV/0!</v>
      </c>
      <c r="K179" s="127" t="e">
        <f t="shared" si="63"/>
        <v>#DIV/0!</v>
      </c>
      <c r="L179" s="127" t="e">
        <f t="shared" si="64"/>
        <v>#DIV/0!</v>
      </c>
      <c r="M179" s="127" t="e">
        <f t="shared" si="65"/>
        <v>#DIV/0!</v>
      </c>
      <c r="N179" s="127" t="e">
        <f t="shared" si="66"/>
        <v>#DIV/0!</v>
      </c>
      <c r="O179" s="141" t="e">
        <f t="shared" si="67"/>
        <v>#DIV/0!</v>
      </c>
      <c r="P179" s="127" t="e">
        <f t="shared" si="53"/>
        <v>#DIV/0!</v>
      </c>
      <c r="Q179" s="127" t="e">
        <f t="shared" si="54"/>
        <v>#DIV/0!</v>
      </c>
      <c r="V179" s="232" t="e">
        <f t="shared" si="55"/>
        <v>#DIV/0!</v>
      </c>
      <c r="W179" s="232" t="e">
        <f t="shared" si="56"/>
        <v>#DIV/0!</v>
      </c>
      <c r="X179" s="232" t="e">
        <f t="shared" si="57"/>
        <v>#DIV/0!</v>
      </c>
      <c r="Y179" s="232" t="e">
        <f t="shared" si="58"/>
        <v>#DIV/0!</v>
      </c>
      <c r="Z179" s="232" t="e">
        <f t="shared" si="59"/>
        <v>#DIV/0!</v>
      </c>
      <c r="AA179" s="232" t="e">
        <f t="shared" si="60"/>
        <v>#DIV/0!</v>
      </c>
      <c r="AD179" s="232" t="e">
        <f t="shared" si="68"/>
        <v>#DIV/0!</v>
      </c>
      <c r="AE179" s="232" t="e">
        <f t="shared" si="69"/>
        <v>#DIV/0!</v>
      </c>
      <c r="AF179" s="90" t="e">
        <f t="shared" si="70"/>
        <v>#DIV/0!</v>
      </c>
      <c r="AG179" s="232" t="e">
        <f t="shared" si="71"/>
        <v>#DIV/0!</v>
      </c>
      <c r="AH179" s="232" t="e">
        <f t="shared" si="72"/>
        <v>#DIV/0!</v>
      </c>
      <c r="AI179" s="90" t="e">
        <f t="shared" si="73"/>
        <v>#DIV/0!</v>
      </c>
      <c r="AJ179" s="154"/>
      <c r="AK179" s="232" t="e">
        <f t="shared" si="74"/>
        <v>#DIV/0!</v>
      </c>
      <c r="AL179" s="232" t="e">
        <f t="shared" si="75"/>
        <v>#DIV/0!</v>
      </c>
    </row>
    <row r="180" spans="1:38">
      <c r="A180" s="128" t="s">
        <v>452</v>
      </c>
      <c r="B180" s="103"/>
      <c r="C180" s="85" t="e">
        <f>SUMPRODUCT(Datu_ievade!$E$12:$BB$12,Datu_ievade!$E$61:$BB$61)/SUM(Datu_ievade!$E$12:$BB$12)</f>
        <v>#DIV/0!</v>
      </c>
      <c r="D180" s="103"/>
      <c r="E180" s="85" t="e">
        <f>SUMPRODUCT(Datu_ievade!$E$13:$BB$13,Datu_ievade!$E$62:$BB$62)/SUM(Datu_ievade!$E$13:$BB$13)</f>
        <v>#DIV/0!</v>
      </c>
      <c r="F180" s="85" t="e">
        <f t="shared" si="61"/>
        <v>#DIV/0!</v>
      </c>
      <c r="G180" s="127" t="e">
        <f>ROUNDUP((B180+D180)*Datu_ievade!$E$269,0)</f>
        <v>#DIV/0!</v>
      </c>
      <c r="H180" s="141" t="e">
        <f t="shared" si="52"/>
        <v>#DIV/0!</v>
      </c>
      <c r="I180" s="127" t="e">
        <f t="shared" si="62"/>
        <v>#DIV/0!</v>
      </c>
      <c r="K180" s="127" t="e">
        <f t="shared" si="63"/>
        <v>#DIV/0!</v>
      </c>
      <c r="L180" s="127" t="e">
        <f t="shared" si="64"/>
        <v>#DIV/0!</v>
      </c>
      <c r="M180" s="127" t="e">
        <f t="shared" si="65"/>
        <v>#DIV/0!</v>
      </c>
      <c r="N180" s="127" t="e">
        <f t="shared" si="66"/>
        <v>#DIV/0!</v>
      </c>
      <c r="O180" s="141" t="e">
        <f t="shared" si="67"/>
        <v>#DIV/0!</v>
      </c>
      <c r="P180" s="127" t="e">
        <f t="shared" si="53"/>
        <v>#DIV/0!</v>
      </c>
      <c r="Q180" s="127" t="e">
        <f t="shared" si="54"/>
        <v>#DIV/0!</v>
      </c>
      <c r="V180" s="232" t="e">
        <f t="shared" si="55"/>
        <v>#DIV/0!</v>
      </c>
      <c r="W180" s="232" t="e">
        <f t="shared" si="56"/>
        <v>#DIV/0!</v>
      </c>
      <c r="X180" s="232" t="e">
        <f t="shared" si="57"/>
        <v>#DIV/0!</v>
      </c>
      <c r="Y180" s="232" t="e">
        <f t="shared" si="58"/>
        <v>#DIV/0!</v>
      </c>
      <c r="Z180" s="232" t="e">
        <f t="shared" si="59"/>
        <v>#DIV/0!</v>
      </c>
      <c r="AA180" s="232" t="e">
        <f t="shared" si="60"/>
        <v>#DIV/0!</v>
      </c>
      <c r="AD180" s="232" t="e">
        <f t="shared" si="68"/>
        <v>#DIV/0!</v>
      </c>
      <c r="AE180" s="232" t="e">
        <f t="shared" si="69"/>
        <v>#DIV/0!</v>
      </c>
      <c r="AF180" s="90" t="e">
        <f t="shared" si="70"/>
        <v>#DIV/0!</v>
      </c>
      <c r="AG180" s="232" t="e">
        <f t="shared" si="71"/>
        <v>#DIV/0!</v>
      </c>
      <c r="AH180" s="232" t="e">
        <f t="shared" si="72"/>
        <v>#DIV/0!</v>
      </c>
      <c r="AI180" s="90" t="e">
        <f t="shared" si="73"/>
        <v>#DIV/0!</v>
      </c>
      <c r="AJ180" s="154"/>
      <c r="AK180" s="232" t="e">
        <f t="shared" si="74"/>
        <v>#DIV/0!</v>
      </c>
      <c r="AL180" s="232" t="e">
        <f t="shared" si="75"/>
        <v>#DIV/0!</v>
      </c>
    </row>
    <row r="181" spans="1:38">
      <c r="A181" s="128" t="s">
        <v>451</v>
      </c>
      <c r="B181" s="103"/>
      <c r="C181" s="85" t="e">
        <f>SUMPRODUCT(Datu_ievade!$E$12:$BB$12,Datu_ievade!$E$61:$BB$61)/SUM(Datu_ievade!$E$12:$BB$12)</f>
        <v>#DIV/0!</v>
      </c>
      <c r="D181" s="103"/>
      <c r="E181" s="85" t="e">
        <f>SUMPRODUCT(Datu_ievade!$E$13:$BB$13,Datu_ievade!$E$62:$BB$62)/SUM(Datu_ievade!$E$13:$BB$13)</f>
        <v>#DIV/0!</v>
      </c>
      <c r="F181" s="85" t="e">
        <f t="shared" si="61"/>
        <v>#DIV/0!</v>
      </c>
      <c r="G181" s="127" t="e">
        <f>ROUNDUP((B181+D181)*Datu_ievade!$E$269,0)</f>
        <v>#DIV/0!</v>
      </c>
      <c r="H181" s="141" t="e">
        <f t="shared" si="52"/>
        <v>#DIV/0!</v>
      </c>
      <c r="I181" s="127" t="e">
        <f t="shared" si="62"/>
        <v>#DIV/0!</v>
      </c>
      <c r="K181" s="127" t="e">
        <f t="shared" si="63"/>
        <v>#DIV/0!</v>
      </c>
      <c r="L181" s="127" t="e">
        <f t="shared" si="64"/>
        <v>#DIV/0!</v>
      </c>
      <c r="M181" s="127" t="e">
        <f t="shared" si="65"/>
        <v>#DIV/0!</v>
      </c>
      <c r="N181" s="127" t="e">
        <f t="shared" si="66"/>
        <v>#DIV/0!</v>
      </c>
      <c r="O181" s="141" t="e">
        <f t="shared" si="67"/>
        <v>#DIV/0!</v>
      </c>
      <c r="P181" s="127" t="e">
        <f t="shared" si="53"/>
        <v>#DIV/0!</v>
      </c>
      <c r="Q181" s="127" t="e">
        <f t="shared" si="54"/>
        <v>#DIV/0!</v>
      </c>
      <c r="V181" s="232" t="e">
        <f t="shared" si="55"/>
        <v>#DIV/0!</v>
      </c>
      <c r="W181" s="232" t="e">
        <f t="shared" si="56"/>
        <v>#DIV/0!</v>
      </c>
      <c r="X181" s="232" t="e">
        <f t="shared" si="57"/>
        <v>#DIV/0!</v>
      </c>
      <c r="Y181" s="232" t="e">
        <f t="shared" si="58"/>
        <v>#DIV/0!</v>
      </c>
      <c r="Z181" s="232" t="e">
        <f t="shared" si="59"/>
        <v>#DIV/0!</v>
      </c>
      <c r="AA181" s="232" t="e">
        <f t="shared" si="60"/>
        <v>#DIV/0!</v>
      </c>
      <c r="AD181" s="232" t="e">
        <f t="shared" si="68"/>
        <v>#DIV/0!</v>
      </c>
      <c r="AE181" s="232" t="e">
        <f t="shared" si="69"/>
        <v>#DIV/0!</v>
      </c>
      <c r="AF181" s="90" t="e">
        <f t="shared" si="70"/>
        <v>#DIV/0!</v>
      </c>
      <c r="AG181" s="232" t="e">
        <f t="shared" si="71"/>
        <v>#DIV/0!</v>
      </c>
      <c r="AH181" s="232" t="e">
        <f t="shared" si="72"/>
        <v>#DIV/0!</v>
      </c>
      <c r="AI181" s="90" t="e">
        <f t="shared" si="73"/>
        <v>#DIV/0!</v>
      </c>
      <c r="AJ181" s="154"/>
      <c r="AK181" s="232" t="e">
        <f t="shared" si="74"/>
        <v>#DIV/0!</v>
      </c>
      <c r="AL181" s="232" t="e">
        <f t="shared" si="75"/>
        <v>#DIV/0!</v>
      </c>
    </row>
    <row r="182" spans="1:38">
      <c r="A182" s="128" t="s">
        <v>450</v>
      </c>
      <c r="B182" s="103"/>
      <c r="C182" s="85" t="e">
        <f>SUMPRODUCT(Datu_ievade!$E$12:$BB$12,Datu_ievade!$E$61:$BB$61)/SUM(Datu_ievade!$E$12:$BB$12)</f>
        <v>#DIV/0!</v>
      </c>
      <c r="D182" s="103"/>
      <c r="E182" s="85" t="e">
        <f>SUMPRODUCT(Datu_ievade!$E$13:$BB$13,Datu_ievade!$E$62:$BB$62)/SUM(Datu_ievade!$E$13:$BB$13)</f>
        <v>#DIV/0!</v>
      </c>
      <c r="F182" s="85" t="e">
        <f t="shared" si="61"/>
        <v>#DIV/0!</v>
      </c>
      <c r="G182" s="127" t="e">
        <f>ROUNDUP((B182+D182)*Datu_ievade!$E$269,0)</f>
        <v>#DIV/0!</v>
      </c>
      <c r="H182" s="141" t="e">
        <f t="shared" si="52"/>
        <v>#DIV/0!</v>
      </c>
      <c r="I182" s="127" t="e">
        <f t="shared" si="62"/>
        <v>#DIV/0!</v>
      </c>
      <c r="K182" s="127" t="e">
        <f t="shared" si="63"/>
        <v>#DIV/0!</v>
      </c>
      <c r="L182" s="127" t="e">
        <f t="shared" si="64"/>
        <v>#DIV/0!</v>
      </c>
      <c r="M182" s="127" t="e">
        <f t="shared" si="65"/>
        <v>#DIV/0!</v>
      </c>
      <c r="N182" s="127" t="e">
        <f t="shared" si="66"/>
        <v>#DIV/0!</v>
      </c>
      <c r="O182" s="141" t="e">
        <f t="shared" si="67"/>
        <v>#DIV/0!</v>
      </c>
      <c r="P182" s="127" t="e">
        <f t="shared" si="53"/>
        <v>#DIV/0!</v>
      </c>
      <c r="Q182" s="127" t="e">
        <f t="shared" si="54"/>
        <v>#DIV/0!</v>
      </c>
      <c r="V182" s="232" t="e">
        <f t="shared" si="55"/>
        <v>#DIV/0!</v>
      </c>
      <c r="W182" s="232" t="e">
        <f t="shared" si="56"/>
        <v>#DIV/0!</v>
      </c>
      <c r="X182" s="232" t="e">
        <f t="shared" si="57"/>
        <v>#DIV/0!</v>
      </c>
      <c r="Y182" s="232" t="e">
        <f t="shared" si="58"/>
        <v>#DIV/0!</v>
      </c>
      <c r="Z182" s="232" t="e">
        <f t="shared" si="59"/>
        <v>#DIV/0!</v>
      </c>
      <c r="AA182" s="232" t="e">
        <f t="shared" si="60"/>
        <v>#DIV/0!</v>
      </c>
      <c r="AD182" s="232" t="e">
        <f t="shared" si="68"/>
        <v>#DIV/0!</v>
      </c>
      <c r="AE182" s="232" t="e">
        <f t="shared" si="69"/>
        <v>#DIV/0!</v>
      </c>
      <c r="AF182" s="90" t="e">
        <f t="shared" si="70"/>
        <v>#DIV/0!</v>
      </c>
      <c r="AG182" s="232" t="e">
        <f t="shared" si="71"/>
        <v>#DIV/0!</v>
      </c>
      <c r="AH182" s="232" t="e">
        <f t="shared" si="72"/>
        <v>#DIV/0!</v>
      </c>
      <c r="AI182" s="90" t="e">
        <f t="shared" si="73"/>
        <v>#DIV/0!</v>
      </c>
      <c r="AJ182" s="154"/>
      <c r="AK182" s="232" t="e">
        <f t="shared" si="74"/>
        <v>#DIV/0!</v>
      </c>
      <c r="AL182" s="232" t="e">
        <f t="shared" si="75"/>
        <v>#DIV/0!</v>
      </c>
    </row>
    <row r="183" spans="1:38">
      <c r="A183" s="128" t="s">
        <v>449</v>
      </c>
      <c r="B183" s="103"/>
      <c r="C183" s="85" t="e">
        <f>SUMPRODUCT(Datu_ievade!$E$12:$BB$12,Datu_ievade!$E$61:$BB$61)/SUM(Datu_ievade!$E$12:$BB$12)</f>
        <v>#DIV/0!</v>
      </c>
      <c r="D183" s="103"/>
      <c r="E183" s="85" t="e">
        <f>SUMPRODUCT(Datu_ievade!$E$13:$BB$13,Datu_ievade!$E$62:$BB$62)/SUM(Datu_ievade!$E$13:$BB$13)</f>
        <v>#DIV/0!</v>
      </c>
      <c r="F183" s="85" t="e">
        <f t="shared" si="61"/>
        <v>#DIV/0!</v>
      </c>
      <c r="G183" s="127" t="e">
        <f>ROUNDUP((B183+D183)*Datu_ievade!$E$269,0)</f>
        <v>#DIV/0!</v>
      </c>
      <c r="H183" s="141" t="e">
        <f t="shared" si="52"/>
        <v>#DIV/0!</v>
      </c>
      <c r="I183" s="127" t="e">
        <f t="shared" si="62"/>
        <v>#DIV/0!</v>
      </c>
      <c r="K183" s="127" t="e">
        <f t="shared" si="63"/>
        <v>#DIV/0!</v>
      </c>
      <c r="L183" s="127" t="e">
        <f t="shared" si="64"/>
        <v>#DIV/0!</v>
      </c>
      <c r="M183" s="127" t="e">
        <f t="shared" si="65"/>
        <v>#DIV/0!</v>
      </c>
      <c r="N183" s="127" t="e">
        <f t="shared" si="66"/>
        <v>#DIV/0!</v>
      </c>
      <c r="O183" s="141" t="e">
        <f t="shared" si="67"/>
        <v>#DIV/0!</v>
      </c>
      <c r="P183" s="127" t="e">
        <f t="shared" si="53"/>
        <v>#DIV/0!</v>
      </c>
      <c r="Q183" s="127" t="e">
        <f t="shared" si="54"/>
        <v>#DIV/0!</v>
      </c>
      <c r="V183" s="232" t="e">
        <f t="shared" si="55"/>
        <v>#DIV/0!</v>
      </c>
      <c r="W183" s="232" t="e">
        <f t="shared" si="56"/>
        <v>#DIV/0!</v>
      </c>
      <c r="X183" s="232" t="e">
        <f t="shared" si="57"/>
        <v>#DIV/0!</v>
      </c>
      <c r="Y183" s="232" t="e">
        <f t="shared" si="58"/>
        <v>#DIV/0!</v>
      </c>
      <c r="Z183" s="232" t="e">
        <f t="shared" si="59"/>
        <v>#DIV/0!</v>
      </c>
      <c r="AA183" s="232" t="e">
        <f t="shared" si="60"/>
        <v>#DIV/0!</v>
      </c>
      <c r="AD183" s="232" t="e">
        <f t="shared" si="68"/>
        <v>#DIV/0!</v>
      </c>
      <c r="AE183" s="232" t="e">
        <f t="shared" si="69"/>
        <v>#DIV/0!</v>
      </c>
      <c r="AF183" s="90" t="e">
        <f t="shared" si="70"/>
        <v>#DIV/0!</v>
      </c>
      <c r="AG183" s="232" t="e">
        <f t="shared" si="71"/>
        <v>#DIV/0!</v>
      </c>
      <c r="AH183" s="232" t="e">
        <f t="shared" si="72"/>
        <v>#DIV/0!</v>
      </c>
      <c r="AI183" s="90" t="e">
        <f t="shared" si="73"/>
        <v>#DIV/0!</v>
      </c>
      <c r="AJ183" s="154"/>
      <c r="AK183" s="232" t="e">
        <f t="shared" si="74"/>
        <v>#DIV/0!</v>
      </c>
      <c r="AL183" s="232" t="e">
        <f t="shared" si="75"/>
        <v>#DIV/0!</v>
      </c>
    </row>
    <row r="184" spans="1:38">
      <c r="A184" s="128" t="s">
        <v>448</v>
      </c>
      <c r="B184" s="103"/>
      <c r="C184" s="85" t="e">
        <f>SUMPRODUCT(Datu_ievade!$E$12:$BB$12,Datu_ievade!$E$61:$BB$61)/SUM(Datu_ievade!$E$12:$BB$12)</f>
        <v>#DIV/0!</v>
      </c>
      <c r="D184" s="103"/>
      <c r="E184" s="85" t="e">
        <f>SUMPRODUCT(Datu_ievade!$E$13:$BB$13,Datu_ievade!$E$62:$BB$62)/SUM(Datu_ievade!$E$13:$BB$13)</f>
        <v>#DIV/0!</v>
      </c>
      <c r="F184" s="85" t="e">
        <f t="shared" si="61"/>
        <v>#DIV/0!</v>
      </c>
      <c r="G184" s="127" t="e">
        <f>ROUNDUP((B184+D184)*Datu_ievade!$E$269,0)</f>
        <v>#DIV/0!</v>
      </c>
      <c r="H184" s="141" t="e">
        <f t="shared" si="52"/>
        <v>#DIV/0!</v>
      </c>
      <c r="I184" s="127" t="e">
        <f t="shared" si="62"/>
        <v>#DIV/0!</v>
      </c>
      <c r="K184" s="127" t="e">
        <f t="shared" si="63"/>
        <v>#DIV/0!</v>
      </c>
      <c r="L184" s="127" t="e">
        <f t="shared" si="64"/>
        <v>#DIV/0!</v>
      </c>
      <c r="M184" s="127" t="e">
        <f t="shared" si="65"/>
        <v>#DIV/0!</v>
      </c>
      <c r="N184" s="127" t="e">
        <f t="shared" si="66"/>
        <v>#DIV/0!</v>
      </c>
      <c r="O184" s="141" t="e">
        <f t="shared" si="67"/>
        <v>#DIV/0!</v>
      </c>
      <c r="P184" s="127" t="e">
        <f t="shared" si="53"/>
        <v>#DIV/0!</v>
      </c>
      <c r="Q184" s="127" t="e">
        <f t="shared" si="54"/>
        <v>#DIV/0!</v>
      </c>
      <c r="V184" s="232" t="e">
        <f t="shared" si="55"/>
        <v>#DIV/0!</v>
      </c>
      <c r="W184" s="232" t="e">
        <f t="shared" si="56"/>
        <v>#DIV/0!</v>
      </c>
      <c r="X184" s="232" t="e">
        <f t="shared" si="57"/>
        <v>#DIV/0!</v>
      </c>
      <c r="Y184" s="232" t="e">
        <f t="shared" si="58"/>
        <v>#DIV/0!</v>
      </c>
      <c r="Z184" s="232" t="e">
        <f t="shared" si="59"/>
        <v>#DIV/0!</v>
      </c>
      <c r="AA184" s="232" t="e">
        <f t="shared" si="60"/>
        <v>#DIV/0!</v>
      </c>
      <c r="AD184" s="232" t="e">
        <f t="shared" si="68"/>
        <v>#DIV/0!</v>
      </c>
      <c r="AE184" s="232" t="e">
        <f t="shared" si="69"/>
        <v>#DIV/0!</v>
      </c>
      <c r="AF184" s="90" t="e">
        <f t="shared" si="70"/>
        <v>#DIV/0!</v>
      </c>
      <c r="AG184" s="232" t="e">
        <f t="shared" si="71"/>
        <v>#DIV/0!</v>
      </c>
      <c r="AH184" s="232" t="e">
        <f t="shared" si="72"/>
        <v>#DIV/0!</v>
      </c>
      <c r="AI184" s="90" t="e">
        <f t="shared" si="73"/>
        <v>#DIV/0!</v>
      </c>
      <c r="AJ184" s="154"/>
      <c r="AK184" s="232" t="e">
        <f t="shared" si="74"/>
        <v>#DIV/0!</v>
      </c>
      <c r="AL184" s="232" t="e">
        <f t="shared" si="75"/>
        <v>#DIV/0!</v>
      </c>
    </row>
    <row r="185" spans="1:38">
      <c r="A185" s="128" t="s">
        <v>447</v>
      </c>
      <c r="B185" s="103"/>
      <c r="C185" s="85" t="e">
        <f>SUMPRODUCT(Datu_ievade!$E$12:$BB$12,Datu_ievade!$E$61:$BB$61)/SUM(Datu_ievade!$E$12:$BB$12)</f>
        <v>#DIV/0!</v>
      </c>
      <c r="D185" s="103"/>
      <c r="E185" s="85" t="e">
        <f>SUMPRODUCT(Datu_ievade!$E$13:$BB$13,Datu_ievade!$E$62:$BB$62)/SUM(Datu_ievade!$E$13:$BB$13)</f>
        <v>#DIV/0!</v>
      </c>
      <c r="F185" s="85" t="e">
        <f t="shared" si="61"/>
        <v>#DIV/0!</v>
      </c>
      <c r="G185" s="127" t="e">
        <f>ROUNDUP((B185+D185)*Datu_ievade!$E$269,0)</f>
        <v>#DIV/0!</v>
      </c>
      <c r="H185" s="141" t="e">
        <f t="shared" si="52"/>
        <v>#DIV/0!</v>
      </c>
      <c r="I185" s="127" t="e">
        <f t="shared" si="62"/>
        <v>#DIV/0!</v>
      </c>
      <c r="K185" s="127" t="e">
        <f t="shared" si="63"/>
        <v>#DIV/0!</v>
      </c>
      <c r="L185" s="127" t="e">
        <f t="shared" si="64"/>
        <v>#DIV/0!</v>
      </c>
      <c r="M185" s="127" t="e">
        <f t="shared" si="65"/>
        <v>#DIV/0!</v>
      </c>
      <c r="N185" s="127" t="e">
        <f t="shared" si="66"/>
        <v>#DIV/0!</v>
      </c>
      <c r="O185" s="141" t="e">
        <f t="shared" si="67"/>
        <v>#DIV/0!</v>
      </c>
      <c r="P185" s="127" t="e">
        <f t="shared" si="53"/>
        <v>#DIV/0!</v>
      </c>
      <c r="Q185" s="127" t="e">
        <f t="shared" si="54"/>
        <v>#DIV/0!</v>
      </c>
      <c r="V185" s="232" t="e">
        <f t="shared" si="55"/>
        <v>#DIV/0!</v>
      </c>
      <c r="W185" s="232" t="e">
        <f t="shared" si="56"/>
        <v>#DIV/0!</v>
      </c>
      <c r="X185" s="232" t="e">
        <f t="shared" si="57"/>
        <v>#DIV/0!</v>
      </c>
      <c r="Y185" s="232" t="e">
        <f t="shared" si="58"/>
        <v>#DIV/0!</v>
      </c>
      <c r="Z185" s="232" t="e">
        <f t="shared" si="59"/>
        <v>#DIV/0!</v>
      </c>
      <c r="AA185" s="232" t="e">
        <f t="shared" si="60"/>
        <v>#DIV/0!</v>
      </c>
      <c r="AD185" s="232" t="e">
        <f t="shared" si="68"/>
        <v>#DIV/0!</v>
      </c>
      <c r="AE185" s="232" t="e">
        <f t="shared" si="69"/>
        <v>#DIV/0!</v>
      </c>
      <c r="AF185" s="90" t="e">
        <f t="shared" si="70"/>
        <v>#DIV/0!</v>
      </c>
      <c r="AG185" s="232" t="e">
        <f t="shared" si="71"/>
        <v>#DIV/0!</v>
      </c>
      <c r="AH185" s="232" t="e">
        <f t="shared" si="72"/>
        <v>#DIV/0!</v>
      </c>
      <c r="AI185" s="90" t="e">
        <f t="shared" si="73"/>
        <v>#DIV/0!</v>
      </c>
      <c r="AJ185" s="154"/>
      <c r="AK185" s="232" t="e">
        <f t="shared" si="74"/>
        <v>#DIV/0!</v>
      </c>
      <c r="AL185" s="232" t="e">
        <f t="shared" si="75"/>
        <v>#DIV/0!</v>
      </c>
    </row>
    <row r="186" spans="1:38">
      <c r="A186" s="128" t="s">
        <v>446</v>
      </c>
      <c r="B186" s="103"/>
      <c r="C186" s="85" t="e">
        <f>SUMPRODUCT(Datu_ievade!$E$12:$BB$12,Datu_ievade!$E$61:$BB$61)/SUM(Datu_ievade!$E$12:$BB$12)</f>
        <v>#DIV/0!</v>
      </c>
      <c r="D186" s="103"/>
      <c r="E186" s="85" t="e">
        <f>SUMPRODUCT(Datu_ievade!$E$13:$BB$13,Datu_ievade!$E$62:$BB$62)/SUM(Datu_ievade!$E$13:$BB$13)</f>
        <v>#DIV/0!</v>
      </c>
      <c r="F186" s="85" t="e">
        <f t="shared" si="61"/>
        <v>#DIV/0!</v>
      </c>
      <c r="G186" s="127" t="e">
        <f>ROUNDUP((B186+D186)*Datu_ievade!$E$269,0)</f>
        <v>#DIV/0!</v>
      </c>
      <c r="H186" s="141" t="e">
        <f t="shared" si="52"/>
        <v>#DIV/0!</v>
      </c>
      <c r="I186" s="127" t="e">
        <f t="shared" si="62"/>
        <v>#DIV/0!</v>
      </c>
      <c r="K186" s="127" t="e">
        <f t="shared" si="63"/>
        <v>#DIV/0!</v>
      </c>
      <c r="L186" s="127" t="e">
        <f t="shared" si="64"/>
        <v>#DIV/0!</v>
      </c>
      <c r="M186" s="127" t="e">
        <f t="shared" si="65"/>
        <v>#DIV/0!</v>
      </c>
      <c r="N186" s="127" t="e">
        <f t="shared" si="66"/>
        <v>#DIV/0!</v>
      </c>
      <c r="O186" s="141" t="e">
        <f t="shared" si="67"/>
        <v>#DIV/0!</v>
      </c>
      <c r="P186" s="127" t="e">
        <f t="shared" si="53"/>
        <v>#DIV/0!</v>
      </c>
      <c r="Q186" s="127" t="e">
        <f t="shared" si="54"/>
        <v>#DIV/0!</v>
      </c>
      <c r="V186" s="232" t="e">
        <f t="shared" si="55"/>
        <v>#DIV/0!</v>
      </c>
      <c r="W186" s="232" t="e">
        <f t="shared" si="56"/>
        <v>#DIV/0!</v>
      </c>
      <c r="X186" s="232" t="e">
        <f t="shared" si="57"/>
        <v>#DIV/0!</v>
      </c>
      <c r="Y186" s="232" t="e">
        <f t="shared" si="58"/>
        <v>#DIV/0!</v>
      </c>
      <c r="Z186" s="232" t="e">
        <f t="shared" si="59"/>
        <v>#DIV/0!</v>
      </c>
      <c r="AA186" s="232" t="e">
        <f t="shared" si="60"/>
        <v>#DIV/0!</v>
      </c>
      <c r="AD186" s="232" t="e">
        <f t="shared" si="68"/>
        <v>#DIV/0!</v>
      </c>
      <c r="AE186" s="232" t="e">
        <f t="shared" si="69"/>
        <v>#DIV/0!</v>
      </c>
      <c r="AF186" s="90" t="e">
        <f t="shared" si="70"/>
        <v>#DIV/0!</v>
      </c>
      <c r="AG186" s="232" t="e">
        <f t="shared" si="71"/>
        <v>#DIV/0!</v>
      </c>
      <c r="AH186" s="232" t="e">
        <f t="shared" si="72"/>
        <v>#DIV/0!</v>
      </c>
      <c r="AI186" s="90" t="e">
        <f t="shared" si="73"/>
        <v>#DIV/0!</v>
      </c>
      <c r="AJ186" s="154"/>
      <c r="AK186" s="232" t="e">
        <f t="shared" si="74"/>
        <v>#DIV/0!</v>
      </c>
      <c r="AL186" s="232" t="e">
        <f t="shared" si="75"/>
        <v>#DIV/0!</v>
      </c>
    </row>
    <row r="187" spans="1:38">
      <c r="A187" s="128" t="s">
        <v>445</v>
      </c>
      <c r="B187" s="103"/>
      <c r="C187" s="85" t="e">
        <f>SUMPRODUCT(Datu_ievade!$E$12:$BB$12,Datu_ievade!$E$61:$BB$61)/SUM(Datu_ievade!$E$12:$BB$12)</f>
        <v>#DIV/0!</v>
      </c>
      <c r="D187" s="103"/>
      <c r="E187" s="85" t="e">
        <f>SUMPRODUCT(Datu_ievade!$E$13:$BB$13,Datu_ievade!$E$62:$BB$62)/SUM(Datu_ievade!$E$13:$BB$13)</f>
        <v>#DIV/0!</v>
      </c>
      <c r="F187" s="85" t="e">
        <f t="shared" si="61"/>
        <v>#DIV/0!</v>
      </c>
      <c r="G187" s="127" t="e">
        <f>ROUNDUP((B187+D187)*Datu_ievade!$E$269,0)</f>
        <v>#DIV/0!</v>
      </c>
      <c r="H187" s="141" t="e">
        <f t="shared" si="52"/>
        <v>#DIV/0!</v>
      </c>
      <c r="I187" s="127" t="e">
        <f t="shared" si="62"/>
        <v>#DIV/0!</v>
      </c>
      <c r="K187" s="127" t="e">
        <f t="shared" si="63"/>
        <v>#DIV/0!</v>
      </c>
      <c r="L187" s="127" t="e">
        <f t="shared" si="64"/>
        <v>#DIV/0!</v>
      </c>
      <c r="M187" s="127" t="e">
        <f t="shared" si="65"/>
        <v>#DIV/0!</v>
      </c>
      <c r="N187" s="127" t="e">
        <f t="shared" si="66"/>
        <v>#DIV/0!</v>
      </c>
      <c r="O187" s="141" t="e">
        <f t="shared" si="67"/>
        <v>#DIV/0!</v>
      </c>
      <c r="P187" s="127" t="e">
        <f t="shared" si="53"/>
        <v>#DIV/0!</v>
      </c>
      <c r="Q187" s="127" t="e">
        <f t="shared" si="54"/>
        <v>#DIV/0!</v>
      </c>
      <c r="V187" s="232" t="e">
        <f t="shared" si="55"/>
        <v>#DIV/0!</v>
      </c>
      <c r="W187" s="232" t="e">
        <f t="shared" si="56"/>
        <v>#DIV/0!</v>
      </c>
      <c r="X187" s="232" t="e">
        <f t="shared" si="57"/>
        <v>#DIV/0!</v>
      </c>
      <c r="Y187" s="232" t="e">
        <f t="shared" si="58"/>
        <v>#DIV/0!</v>
      </c>
      <c r="Z187" s="232" t="e">
        <f t="shared" si="59"/>
        <v>#DIV/0!</v>
      </c>
      <c r="AA187" s="232" t="e">
        <f t="shared" si="60"/>
        <v>#DIV/0!</v>
      </c>
      <c r="AD187" s="232" t="e">
        <f t="shared" si="68"/>
        <v>#DIV/0!</v>
      </c>
      <c r="AE187" s="232" t="e">
        <f t="shared" si="69"/>
        <v>#DIV/0!</v>
      </c>
      <c r="AF187" s="90" t="e">
        <f t="shared" si="70"/>
        <v>#DIV/0!</v>
      </c>
      <c r="AG187" s="232" t="e">
        <f t="shared" si="71"/>
        <v>#DIV/0!</v>
      </c>
      <c r="AH187" s="232" t="e">
        <f t="shared" si="72"/>
        <v>#DIV/0!</v>
      </c>
      <c r="AI187" s="90" t="e">
        <f t="shared" si="73"/>
        <v>#DIV/0!</v>
      </c>
      <c r="AJ187" s="154"/>
      <c r="AK187" s="232" t="e">
        <f t="shared" si="74"/>
        <v>#DIV/0!</v>
      </c>
      <c r="AL187" s="232" t="e">
        <f t="shared" si="75"/>
        <v>#DIV/0!</v>
      </c>
    </row>
    <row r="188" spans="1:38">
      <c r="A188" s="128" t="s">
        <v>444</v>
      </c>
      <c r="B188" s="103"/>
      <c r="C188" s="85" t="e">
        <f>SUMPRODUCT(Datu_ievade!$E$12:$BB$12,Datu_ievade!$E$61:$BB$61)/SUM(Datu_ievade!$E$12:$BB$12)</f>
        <v>#DIV/0!</v>
      </c>
      <c r="D188" s="103"/>
      <c r="E188" s="85" t="e">
        <f>SUMPRODUCT(Datu_ievade!$E$13:$BB$13,Datu_ievade!$E$62:$BB$62)/SUM(Datu_ievade!$E$13:$BB$13)</f>
        <v>#DIV/0!</v>
      </c>
      <c r="F188" s="85" t="e">
        <f t="shared" si="61"/>
        <v>#DIV/0!</v>
      </c>
      <c r="G188" s="127" t="e">
        <f>ROUNDUP((B188+D188)*Datu_ievade!$E$269,0)</f>
        <v>#DIV/0!</v>
      </c>
      <c r="H188" s="141" t="e">
        <f t="shared" si="52"/>
        <v>#DIV/0!</v>
      </c>
      <c r="I188" s="127" t="e">
        <f t="shared" si="62"/>
        <v>#DIV/0!</v>
      </c>
      <c r="K188" s="127" t="e">
        <f t="shared" si="63"/>
        <v>#DIV/0!</v>
      </c>
      <c r="L188" s="127" t="e">
        <f t="shared" si="64"/>
        <v>#DIV/0!</v>
      </c>
      <c r="M188" s="127" t="e">
        <f t="shared" si="65"/>
        <v>#DIV/0!</v>
      </c>
      <c r="N188" s="127" t="e">
        <f t="shared" si="66"/>
        <v>#DIV/0!</v>
      </c>
      <c r="O188" s="141" t="e">
        <f t="shared" si="67"/>
        <v>#DIV/0!</v>
      </c>
      <c r="P188" s="127" t="e">
        <f t="shared" si="53"/>
        <v>#DIV/0!</v>
      </c>
      <c r="Q188" s="127" t="e">
        <f t="shared" si="54"/>
        <v>#DIV/0!</v>
      </c>
      <c r="V188" s="232" t="e">
        <f t="shared" si="55"/>
        <v>#DIV/0!</v>
      </c>
      <c r="W188" s="232" t="e">
        <f t="shared" si="56"/>
        <v>#DIV/0!</v>
      </c>
      <c r="X188" s="232" t="e">
        <f t="shared" si="57"/>
        <v>#DIV/0!</v>
      </c>
      <c r="Y188" s="232" t="e">
        <f t="shared" si="58"/>
        <v>#DIV/0!</v>
      </c>
      <c r="Z188" s="232" t="e">
        <f t="shared" si="59"/>
        <v>#DIV/0!</v>
      </c>
      <c r="AA188" s="232" t="e">
        <f t="shared" si="60"/>
        <v>#DIV/0!</v>
      </c>
      <c r="AD188" s="232" t="e">
        <f t="shared" si="68"/>
        <v>#DIV/0!</v>
      </c>
      <c r="AE188" s="232" t="e">
        <f t="shared" si="69"/>
        <v>#DIV/0!</v>
      </c>
      <c r="AF188" s="90" t="e">
        <f t="shared" si="70"/>
        <v>#DIV/0!</v>
      </c>
      <c r="AG188" s="232" t="e">
        <f t="shared" si="71"/>
        <v>#DIV/0!</v>
      </c>
      <c r="AH188" s="232" t="e">
        <f t="shared" si="72"/>
        <v>#DIV/0!</v>
      </c>
      <c r="AI188" s="90" t="e">
        <f t="shared" si="73"/>
        <v>#DIV/0!</v>
      </c>
      <c r="AJ188" s="154"/>
      <c r="AK188" s="232" t="e">
        <f t="shared" si="74"/>
        <v>#DIV/0!</v>
      </c>
      <c r="AL188" s="232" t="e">
        <f t="shared" si="75"/>
        <v>#DIV/0!</v>
      </c>
    </row>
    <row r="189" spans="1:38">
      <c r="A189" s="128" t="s">
        <v>443</v>
      </c>
      <c r="B189" s="103"/>
      <c r="C189" s="85" t="e">
        <f>SUMPRODUCT(Datu_ievade!$E$12:$BB$12,Datu_ievade!$E$61:$BB$61)/SUM(Datu_ievade!$E$12:$BB$12)</f>
        <v>#DIV/0!</v>
      </c>
      <c r="D189" s="103"/>
      <c r="E189" s="85" t="e">
        <f>SUMPRODUCT(Datu_ievade!$E$13:$BB$13,Datu_ievade!$E$62:$BB$62)/SUM(Datu_ievade!$E$13:$BB$13)</f>
        <v>#DIV/0!</v>
      </c>
      <c r="F189" s="85" t="e">
        <f t="shared" si="61"/>
        <v>#DIV/0!</v>
      </c>
      <c r="G189" s="127" t="e">
        <f>ROUNDUP((B189+D189)*Datu_ievade!$E$269,0)</f>
        <v>#DIV/0!</v>
      </c>
      <c r="H189" s="141" t="e">
        <f t="shared" si="52"/>
        <v>#DIV/0!</v>
      </c>
      <c r="I189" s="127" t="e">
        <f t="shared" si="62"/>
        <v>#DIV/0!</v>
      </c>
      <c r="K189" s="127" t="e">
        <f t="shared" si="63"/>
        <v>#DIV/0!</v>
      </c>
      <c r="L189" s="127" t="e">
        <f t="shared" si="64"/>
        <v>#DIV/0!</v>
      </c>
      <c r="M189" s="127" t="e">
        <f t="shared" si="65"/>
        <v>#DIV/0!</v>
      </c>
      <c r="N189" s="127" t="e">
        <f t="shared" si="66"/>
        <v>#DIV/0!</v>
      </c>
      <c r="O189" s="141" t="e">
        <f t="shared" si="67"/>
        <v>#DIV/0!</v>
      </c>
      <c r="P189" s="127" t="e">
        <f t="shared" si="53"/>
        <v>#DIV/0!</v>
      </c>
      <c r="Q189" s="127" t="e">
        <f t="shared" si="54"/>
        <v>#DIV/0!</v>
      </c>
      <c r="V189" s="232" t="e">
        <f t="shared" si="55"/>
        <v>#DIV/0!</v>
      </c>
      <c r="W189" s="232" t="e">
        <f t="shared" si="56"/>
        <v>#DIV/0!</v>
      </c>
      <c r="X189" s="232" t="e">
        <f t="shared" si="57"/>
        <v>#DIV/0!</v>
      </c>
      <c r="Y189" s="232" t="e">
        <f t="shared" si="58"/>
        <v>#DIV/0!</v>
      </c>
      <c r="Z189" s="232" t="e">
        <f t="shared" si="59"/>
        <v>#DIV/0!</v>
      </c>
      <c r="AA189" s="232" t="e">
        <f t="shared" si="60"/>
        <v>#DIV/0!</v>
      </c>
      <c r="AD189" s="232" t="e">
        <f t="shared" si="68"/>
        <v>#DIV/0!</v>
      </c>
      <c r="AE189" s="232" t="e">
        <f t="shared" si="69"/>
        <v>#DIV/0!</v>
      </c>
      <c r="AF189" s="90" t="e">
        <f t="shared" si="70"/>
        <v>#DIV/0!</v>
      </c>
      <c r="AG189" s="232" t="e">
        <f t="shared" si="71"/>
        <v>#DIV/0!</v>
      </c>
      <c r="AH189" s="232" t="e">
        <f t="shared" si="72"/>
        <v>#DIV/0!</v>
      </c>
      <c r="AI189" s="90" t="e">
        <f t="shared" si="73"/>
        <v>#DIV/0!</v>
      </c>
      <c r="AJ189" s="154"/>
      <c r="AK189" s="232" t="e">
        <f t="shared" si="74"/>
        <v>#DIV/0!</v>
      </c>
      <c r="AL189" s="232" t="e">
        <f t="shared" si="75"/>
        <v>#DIV/0!</v>
      </c>
    </row>
    <row r="190" spans="1:38">
      <c r="A190" s="128" t="s">
        <v>442</v>
      </c>
      <c r="B190" s="103"/>
      <c r="C190" s="85" t="e">
        <f>SUMPRODUCT(Datu_ievade!$E$12:$BB$12,Datu_ievade!$E$61:$BB$61)/SUM(Datu_ievade!$E$12:$BB$12)</f>
        <v>#DIV/0!</v>
      </c>
      <c r="D190" s="103"/>
      <c r="E190" s="85" t="e">
        <f>SUMPRODUCT(Datu_ievade!$E$13:$BB$13,Datu_ievade!$E$62:$BB$62)/SUM(Datu_ievade!$E$13:$BB$13)</f>
        <v>#DIV/0!</v>
      </c>
      <c r="F190" s="85" t="e">
        <f t="shared" si="61"/>
        <v>#DIV/0!</v>
      </c>
      <c r="G190" s="127" t="e">
        <f>ROUNDUP((B190+D190)*Datu_ievade!$E$269,0)</f>
        <v>#DIV/0!</v>
      </c>
      <c r="H190" s="141" t="e">
        <f t="shared" si="52"/>
        <v>#DIV/0!</v>
      </c>
      <c r="I190" s="127" t="e">
        <f t="shared" si="62"/>
        <v>#DIV/0!</v>
      </c>
      <c r="K190" s="127" t="e">
        <f t="shared" si="63"/>
        <v>#DIV/0!</v>
      </c>
      <c r="L190" s="127" t="e">
        <f t="shared" si="64"/>
        <v>#DIV/0!</v>
      </c>
      <c r="M190" s="127" t="e">
        <f t="shared" si="65"/>
        <v>#DIV/0!</v>
      </c>
      <c r="N190" s="127" t="e">
        <f t="shared" si="66"/>
        <v>#DIV/0!</v>
      </c>
      <c r="O190" s="141" t="e">
        <f t="shared" si="67"/>
        <v>#DIV/0!</v>
      </c>
      <c r="P190" s="127" t="e">
        <f t="shared" si="53"/>
        <v>#DIV/0!</v>
      </c>
      <c r="Q190" s="127" t="e">
        <f t="shared" si="54"/>
        <v>#DIV/0!</v>
      </c>
      <c r="V190" s="232" t="e">
        <f t="shared" si="55"/>
        <v>#DIV/0!</v>
      </c>
      <c r="W190" s="232" t="e">
        <f t="shared" si="56"/>
        <v>#DIV/0!</v>
      </c>
      <c r="X190" s="232" t="e">
        <f t="shared" si="57"/>
        <v>#DIV/0!</v>
      </c>
      <c r="Y190" s="232" t="e">
        <f t="shared" si="58"/>
        <v>#DIV/0!</v>
      </c>
      <c r="Z190" s="232" t="e">
        <f t="shared" si="59"/>
        <v>#DIV/0!</v>
      </c>
      <c r="AA190" s="232" t="e">
        <f t="shared" si="60"/>
        <v>#DIV/0!</v>
      </c>
      <c r="AD190" s="232" t="e">
        <f t="shared" si="68"/>
        <v>#DIV/0!</v>
      </c>
      <c r="AE190" s="232" t="e">
        <f t="shared" si="69"/>
        <v>#DIV/0!</v>
      </c>
      <c r="AF190" s="90" t="e">
        <f t="shared" si="70"/>
        <v>#DIV/0!</v>
      </c>
      <c r="AG190" s="232" t="e">
        <f t="shared" si="71"/>
        <v>#DIV/0!</v>
      </c>
      <c r="AH190" s="232" t="e">
        <f t="shared" si="72"/>
        <v>#DIV/0!</v>
      </c>
      <c r="AI190" s="90" t="e">
        <f t="shared" si="73"/>
        <v>#DIV/0!</v>
      </c>
      <c r="AJ190" s="154"/>
      <c r="AK190" s="232" t="e">
        <f t="shared" si="74"/>
        <v>#DIV/0!</v>
      </c>
      <c r="AL190" s="232" t="e">
        <f t="shared" si="75"/>
        <v>#DIV/0!</v>
      </c>
    </row>
    <row r="191" spans="1:38">
      <c r="A191" s="128" t="s">
        <v>441</v>
      </c>
      <c r="B191" s="103"/>
      <c r="C191" s="85" t="e">
        <f>SUMPRODUCT(Datu_ievade!$E$12:$BB$12,Datu_ievade!$E$61:$BB$61)/SUM(Datu_ievade!$E$12:$BB$12)</f>
        <v>#DIV/0!</v>
      </c>
      <c r="D191" s="103"/>
      <c r="E191" s="85" t="e">
        <f>SUMPRODUCT(Datu_ievade!$E$13:$BB$13,Datu_ievade!$E$62:$BB$62)/SUM(Datu_ievade!$E$13:$BB$13)</f>
        <v>#DIV/0!</v>
      </c>
      <c r="F191" s="85" t="e">
        <f t="shared" si="61"/>
        <v>#DIV/0!</v>
      </c>
      <c r="G191" s="127" t="e">
        <f>ROUNDUP((B191+D191)*Datu_ievade!$E$269,0)</f>
        <v>#DIV/0!</v>
      </c>
      <c r="H191" s="141" t="e">
        <f t="shared" si="52"/>
        <v>#DIV/0!</v>
      </c>
      <c r="I191" s="127" t="e">
        <f t="shared" si="62"/>
        <v>#DIV/0!</v>
      </c>
      <c r="K191" s="127" t="e">
        <f t="shared" si="63"/>
        <v>#DIV/0!</v>
      </c>
      <c r="L191" s="127" t="e">
        <f t="shared" si="64"/>
        <v>#DIV/0!</v>
      </c>
      <c r="M191" s="127" t="e">
        <f t="shared" si="65"/>
        <v>#DIV/0!</v>
      </c>
      <c r="N191" s="127" t="e">
        <f t="shared" si="66"/>
        <v>#DIV/0!</v>
      </c>
      <c r="O191" s="141" t="e">
        <f t="shared" si="67"/>
        <v>#DIV/0!</v>
      </c>
      <c r="P191" s="127" t="e">
        <f t="shared" si="53"/>
        <v>#DIV/0!</v>
      </c>
      <c r="Q191" s="127" t="e">
        <f t="shared" si="54"/>
        <v>#DIV/0!</v>
      </c>
      <c r="V191" s="232" t="e">
        <f t="shared" si="55"/>
        <v>#DIV/0!</v>
      </c>
      <c r="W191" s="232" t="e">
        <f t="shared" si="56"/>
        <v>#DIV/0!</v>
      </c>
      <c r="X191" s="232" t="e">
        <f t="shared" si="57"/>
        <v>#DIV/0!</v>
      </c>
      <c r="Y191" s="232" t="e">
        <f t="shared" si="58"/>
        <v>#DIV/0!</v>
      </c>
      <c r="Z191" s="232" t="e">
        <f t="shared" si="59"/>
        <v>#DIV/0!</v>
      </c>
      <c r="AA191" s="232" t="e">
        <f t="shared" si="60"/>
        <v>#DIV/0!</v>
      </c>
      <c r="AD191" s="232" t="e">
        <f t="shared" si="68"/>
        <v>#DIV/0!</v>
      </c>
      <c r="AE191" s="232" t="e">
        <f t="shared" si="69"/>
        <v>#DIV/0!</v>
      </c>
      <c r="AF191" s="90" t="e">
        <f t="shared" si="70"/>
        <v>#DIV/0!</v>
      </c>
      <c r="AG191" s="232" t="e">
        <f t="shared" si="71"/>
        <v>#DIV/0!</v>
      </c>
      <c r="AH191" s="232" t="e">
        <f t="shared" si="72"/>
        <v>#DIV/0!</v>
      </c>
      <c r="AI191" s="90" t="e">
        <f t="shared" si="73"/>
        <v>#DIV/0!</v>
      </c>
      <c r="AJ191" s="154"/>
      <c r="AK191" s="232" t="e">
        <f t="shared" si="74"/>
        <v>#DIV/0!</v>
      </c>
      <c r="AL191" s="232" t="e">
        <f t="shared" si="75"/>
        <v>#DIV/0!</v>
      </c>
    </row>
    <row r="192" spans="1:38">
      <c r="A192" s="128" t="s">
        <v>440</v>
      </c>
      <c r="B192" s="103"/>
      <c r="C192" s="85" t="e">
        <f>SUMPRODUCT(Datu_ievade!$E$12:$BB$12,Datu_ievade!$E$61:$BB$61)/SUM(Datu_ievade!$E$12:$BB$12)</f>
        <v>#DIV/0!</v>
      </c>
      <c r="D192" s="103"/>
      <c r="E192" s="85" t="e">
        <f>SUMPRODUCT(Datu_ievade!$E$13:$BB$13,Datu_ievade!$E$62:$BB$62)/SUM(Datu_ievade!$E$13:$BB$13)</f>
        <v>#DIV/0!</v>
      </c>
      <c r="F192" s="85" t="e">
        <f t="shared" si="61"/>
        <v>#DIV/0!</v>
      </c>
      <c r="G192" s="127" t="e">
        <f>ROUNDUP((B192+D192)*Datu_ievade!$E$269,0)</f>
        <v>#DIV/0!</v>
      </c>
      <c r="H192" s="141" t="e">
        <f t="shared" si="52"/>
        <v>#DIV/0!</v>
      </c>
      <c r="I192" s="127" t="e">
        <f t="shared" si="62"/>
        <v>#DIV/0!</v>
      </c>
      <c r="K192" s="127" t="e">
        <f t="shared" si="63"/>
        <v>#DIV/0!</v>
      </c>
      <c r="L192" s="127" t="e">
        <f t="shared" si="64"/>
        <v>#DIV/0!</v>
      </c>
      <c r="M192" s="127" t="e">
        <f t="shared" si="65"/>
        <v>#DIV/0!</v>
      </c>
      <c r="N192" s="127" t="e">
        <f t="shared" si="66"/>
        <v>#DIV/0!</v>
      </c>
      <c r="O192" s="141" t="e">
        <f t="shared" si="67"/>
        <v>#DIV/0!</v>
      </c>
      <c r="P192" s="127" t="e">
        <f t="shared" si="53"/>
        <v>#DIV/0!</v>
      </c>
      <c r="Q192" s="127" t="e">
        <f t="shared" si="54"/>
        <v>#DIV/0!</v>
      </c>
      <c r="V192" s="232" t="e">
        <f t="shared" si="55"/>
        <v>#DIV/0!</v>
      </c>
      <c r="W192" s="232" t="e">
        <f t="shared" si="56"/>
        <v>#DIV/0!</v>
      </c>
      <c r="X192" s="232" t="e">
        <f t="shared" si="57"/>
        <v>#DIV/0!</v>
      </c>
      <c r="Y192" s="232" t="e">
        <f t="shared" si="58"/>
        <v>#DIV/0!</v>
      </c>
      <c r="Z192" s="232" t="e">
        <f t="shared" si="59"/>
        <v>#DIV/0!</v>
      </c>
      <c r="AA192" s="232" t="e">
        <f t="shared" si="60"/>
        <v>#DIV/0!</v>
      </c>
      <c r="AD192" s="232" t="e">
        <f t="shared" si="68"/>
        <v>#DIV/0!</v>
      </c>
      <c r="AE192" s="232" t="e">
        <f t="shared" si="69"/>
        <v>#DIV/0!</v>
      </c>
      <c r="AF192" s="90" t="e">
        <f t="shared" si="70"/>
        <v>#DIV/0!</v>
      </c>
      <c r="AG192" s="232" t="e">
        <f t="shared" si="71"/>
        <v>#DIV/0!</v>
      </c>
      <c r="AH192" s="232" t="e">
        <f t="shared" si="72"/>
        <v>#DIV/0!</v>
      </c>
      <c r="AI192" s="90" t="e">
        <f t="shared" si="73"/>
        <v>#DIV/0!</v>
      </c>
      <c r="AJ192" s="154"/>
      <c r="AK192" s="232" t="e">
        <f t="shared" si="74"/>
        <v>#DIV/0!</v>
      </c>
      <c r="AL192" s="232" t="e">
        <f t="shared" si="75"/>
        <v>#DIV/0!</v>
      </c>
    </row>
    <row r="193" spans="1:38">
      <c r="A193" s="128" t="s">
        <v>439</v>
      </c>
      <c r="B193" s="103"/>
      <c r="C193" s="85" t="e">
        <f>SUMPRODUCT(Datu_ievade!$E$12:$BB$12,Datu_ievade!$E$61:$BB$61)/SUM(Datu_ievade!$E$12:$BB$12)</f>
        <v>#DIV/0!</v>
      </c>
      <c r="D193" s="103"/>
      <c r="E193" s="85" t="e">
        <f>SUMPRODUCT(Datu_ievade!$E$13:$BB$13,Datu_ievade!$E$62:$BB$62)/SUM(Datu_ievade!$E$13:$BB$13)</f>
        <v>#DIV/0!</v>
      </c>
      <c r="F193" s="85" t="e">
        <f t="shared" si="61"/>
        <v>#DIV/0!</v>
      </c>
      <c r="G193" s="127" t="e">
        <f>ROUNDUP((B193+D193)*Datu_ievade!$E$269,0)</f>
        <v>#DIV/0!</v>
      </c>
      <c r="H193" s="141" t="e">
        <f t="shared" si="52"/>
        <v>#DIV/0!</v>
      </c>
      <c r="I193" s="127" t="e">
        <f t="shared" si="62"/>
        <v>#DIV/0!</v>
      </c>
      <c r="K193" s="127" t="e">
        <f t="shared" si="63"/>
        <v>#DIV/0!</v>
      </c>
      <c r="L193" s="127" t="e">
        <f t="shared" si="64"/>
        <v>#DIV/0!</v>
      </c>
      <c r="M193" s="127" t="e">
        <f t="shared" si="65"/>
        <v>#DIV/0!</v>
      </c>
      <c r="N193" s="127" t="e">
        <f t="shared" si="66"/>
        <v>#DIV/0!</v>
      </c>
      <c r="O193" s="141" t="e">
        <f t="shared" si="67"/>
        <v>#DIV/0!</v>
      </c>
      <c r="P193" s="127" t="e">
        <f t="shared" si="53"/>
        <v>#DIV/0!</v>
      </c>
      <c r="Q193" s="127" t="e">
        <f t="shared" si="54"/>
        <v>#DIV/0!</v>
      </c>
      <c r="V193" s="232" t="e">
        <f t="shared" si="55"/>
        <v>#DIV/0!</v>
      </c>
      <c r="W193" s="232" t="e">
        <f t="shared" si="56"/>
        <v>#DIV/0!</v>
      </c>
      <c r="X193" s="232" t="e">
        <f t="shared" si="57"/>
        <v>#DIV/0!</v>
      </c>
      <c r="Y193" s="232" t="e">
        <f t="shared" si="58"/>
        <v>#DIV/0!</v>
      </c>
      <c r="Z193" s="232" t="e">
        <f t="shared" si="59"/>
        <v>#DIV/0!</v>
      </c>
      <c r="AA193" s="232" t="e">
        <f t="shared" si="60"/>
        <v>#DIV/0!</v>
      </c>
      <c r="AD193" s="232" t="e">
        <f t="shared" si="68"/>
        <v>#DIV/0!</v>
      </c>
      <c r="AE193" s="232" t="e">
        <f t="shared" si="69"/>
        <v>#DIV/0!</v>
      </c>
      <c r="AF193" s="90" t="e">
        <f t="shared" si="70"/>
        <v>#DIV/0!</v>
      </c>
      <c r="AG193" s="232" t="e">
        <f t="shared" si="71"/>
        <v>#DIV/0!</v>
      </c>
      <c r="AH193" s="232" t="e">
        <f t="shared" si="72"/>
        <v>#DIV/0!</v>
      </c>
      <c r="AI193" s="90" t="e">
        <f t="shared" si="73"/>
        <v>#DIV/0!</v>
      </c>
      <c r="AJ193" s="154"/>
      <c r="AK193" s="232" t="e">
        <f t="shared" si="74"/>
        <v>#DIV/0!</v>
      </c>
      <c r="AL193" s="232" t="e">
        <f t="shared" si="75"/>
        <v>#DIV/0!</v>
      </c>
    </row>
    <row r="194" spans="1:38">
      <c r="A194" s="128" t="s">
        <v>438</v>
      </c>
      <c r="B194" s="103"/>
      <c r="C194" s="85" t="e">
        <f>SUMPRODUCT(Datu_ievade!$E$12:$BB$12,Datu_ievade!$E$61:$BB$61)/SUM(Datu_ievade!$E$12:$BB$12)</f>
        <v>#DIV/0!</v>
      </c>
      <c r="D194" s="103"/>
      <c r="E194" s="85" t="e">
        <f>SUMPRODUCT(Datu_ievade!$E$13:$BB$13,Datu_ievade!$E$62:$BB$62)/SUM(Datu_ievade!$E$13:$BB$13)</f>
        <v>#DIV/0!</v>
      </c>
      <c r="F194" s="85" t="e">
        <f t="shared" si="61"/>
        <v>#DIV/0!</v>
      </c>
      <c r="G194" s="127" t="e">
        <f>ROUNDUP((B194+D194)*Datu_ievade!$E$269,0)</f>
        <v>#DIV/0!</v>
      </c>
      <c r="H194" s="141" t="e">
        <f t="shared" si="52"/>
        <v>#DIV/0!</v>
      </c>
      <c r="I194" s="127" t="e">
        <f t="shared" si="62"/>
        <v>#DIV/0!</v>
      </c>
      <c r="K194" s="127" t="e">
        <f t="shared" si="63"/>
        <v>#DIV/0!</v>
      </c>
      <c r="L194" s="127" t="e">
        <f t="shared" si="64"/>
        <v>#DIV/0!</v>
      </c>
      <c r="M194" s="127" t="e">
        <f t="shared" si="65"/>
        <v>#DIV/0!</v>
      </c>
      <c r="N194" s="127" t="e">
        <f t="shared" si="66"/>
        <v>#DIV/0!</v>
      </c>
      <c r="O194" s="141" t="e">
        <f t="shared" si="67"/>
        <v>#DIV/0!</v>
      </c>
      <c r="P194" s="127" t="e">
        <f t="shared" si="53"/>
        <v>#DIV/0!</v>
      </c>
      <c r="Q194" s="127" t="e">
        <f t="shared" si="54"/>
        <v>#DIV/0!</v>
      </c>
      <c r="V194" s="232" t="e">
        <f t="shared" si="55"/>
        <v>#DIV/0!</v>
      </c>
      <c r="W194" s="232" t="e">
        <f t="shared" si="56"/>
        <v>#DIV/0!</v>
      </c>
      <c r="X194" s="232" t="e">
        <f t="shared" si="57"/>
        <v>#DIV/0!</v>
      </c>
      <c r="Y194" s="232" t="e">
        <f t="shared" si="58"/>
        <v>#DIV/0!</v>
      </c>
      <c r="Z194" s="232" t="e">
        <f t="shared" si="59"/>
        <v>#DIV/0!</v>
      </c>
      <c r="AA194" s="232" t="e">
        <f t="shared" si="60"/>
        <v>#DIV/0!</v>
      </c>
      <c r="AD194" s="232" t="e">
        <f t="shared" si="68"/>
        <v>#DIV/0!</v>
      </c>
      <c r="AE194" s="232" t="e">
        <f t="shared" si="69"/>
        <v>#DIV/0!</v>
      </c>
      <c r="AF194" s="90" t="e">
        <f t="shared" si="70"/>
        <v>#DIV/0!</v>
      </c>
      <c r="AG194" s="232" t="e">
        <f t="shared" si="71"/>
        <v>#DIV/0!</v>
      </c>
      <c r="AH194" s="232" t="e">
        <f t="shared" si="72"/>
        <v>#DIV/0!</v>
      </c>
      <c r="AI194" s="90" t="e">
        <f t="shared" si="73"/>
        <v>#DIV/0!</v>
      </c>
      <c r="AJ194" s="154"/>
      <c r="AK194" s="232" t="e">
        <f t="shared" si="74"/>
        <v>#DIV/0!</v>
      </c>
      <c r="AL194" s="232" t="e">
        <f t="shared" si="75"/>
        <v>#DIV/0!</v>
      </c>
    </row>
    <row r="195" spans="1:38">
      <c r="A195" s="128" t="s">
        <v>437</v>
      </c>
      <c r="B195" s="103"/>
      <c r="C195" s="85" t="e">
        <f>SUMPRODUCT(Datu_ievade!$E$12:$BB$12,Datu_ievade!$E$61:$BB$61)/SUM(Datu_ievade!$E$12:$BB$12)</f>
        <v>#DIV/0!</v>
      </c>
      <c r="D195" s="103"/>
      <c r="E195" s="85" t="e">
        <f>SUMPRODUCT(Datu_ievade!$E$13:$BB$13,Datu_ievade!$E$62:$BB$62)/SUM(Datu_ievade!$E$13:$BB$13)</f>
        <v>#DIV/0!</v>
      </c>
      <c r="F195" s="85" t="e">
        <f t="shared" si="61"/>
        <v>#DIV/0!</v>
      </c>
      <c r="G195" s="127" t="e">
        <f>ROUNDUP((B195+D195)*Datu_ievade!$E$269,0)</f>
        <v>#DIV/0!</v>
      </c>
      <c r="H195" s="141" t="e">
        <f t="shared" si="52"/>
        <v>#DIV/0!</v>
      </c>
      <c r="I195" s="127" t="e">
        <f t="shared" si="62"/>
        <v>#DIV/0!</v>
      </c>
      <c r="K195" s="127" t="e">
        <f t="shared" si="63"/>
        <v>#DIV/0!</v>
      </c>
      <c r="L195" s="127" t="e">
        <f t="shared" si="64"/>
        <v>#DIV/0!</v>
      </c>
      <c r="M195" s="127" t="e">
        <f t="shared" si="65"/>
        <v>#DIV/0!</v>
      </c>
      <c r="N195" s="127" t="e">
        <f t="shared" si="66"/>
        <v>#DIV/0!</v>
      </c>
      <c r="O195" s="141" t="e">
        <f t="shared" si="67"/>
        <v>#DIV/0!</v>
      </c>
      <c r="P195" s="127" t="e">
        <f t="shared" si="53"/>
        <v>#DIV/0!</v>
      </c>
      <c r="Q195" s="127" t="e">
        <f t="shared" si="54"/>
        <v>#DIV/0!</v>
      </c>
      <c r="V195" s="232" t="e">
        <f t="shared" si="55"/>
        <v>#DIV/0!</v>
      </c>
      <c r="W195" s="232" t="e">
        <f t="shared" si="56"/>
        <v>#DIV/0!</v>
      </c>
      <c r="X195" s="232" t="e">
        <f t="shared" si="57"/>
        <v>#DIV/0!</v>
      </c>
      <c r="Y195" s="232" t="e">
        <f t="shared" si="58"/>
        <v>#DIV/0!</v>
      </c>
      <c r="Z195" s="232" t="e">
        <f t="shared" si="59"/>
        <v>#DIV/0!</v>
      </c>
      <c r="AA195" s="232" t="e">
        <f t="shared" si="60"/>
        <v>#DIV/0!</v>
      </c>
      <c r="AD195" s="232" t="e">
        <f t="shared" si="68"/>
        <v>#DIV/0!</v>
      </c>
      <c r="AE195" s="232" t="e">
        <f t="shared" si="69"/>
        <v>#DIV/0!</v>
      </c>
      <c r="AF195" s="90" t="e">
        <f t="shared" si="70"/>
        <v>#DIV/0!</v>
      </c>
      <c r="AG195" s="232" t="e">
        <f t="shared" si="71"/>
        <v>#DIV/0!</v>
      </c>
      <c r="AH195" s="232" t="e">
        <f t="shared" si="72"/>
        <v>#DIV/0!</v>
      </c>
      <c r="AI195" s="90" t="e">
        <f t="shared" si="73"/>
        <v>#DIV/0!</v>
      </c>
      <c r="AJ195" s="154"/>
      <c r="AK195" s="232" t="e">
        <f t="shared" si="74"/>
        <v>#DIV/0!</v>
      </c>
      <c r="AL195" s="232" t="e">
        <f t="shared" si="75"/>
        <v>#DIV/0!</v>
      </c>
    </row>
    <row r="196" spans="1:38">
      <c r="A196" s="128" t="s">
        <v>436</v>
      </c>
      <c r="B196" s="103"/>
      <c r="C196" s="85" t="e">
        <f>SUMPRODUCT(Datu_ievade!$E$12:$BB$12,Datu_ievade!$E$61:$BB$61)/SUM(Datu_ievade!$E$12:$BB$12)</f>
        <v>#DIV/0!</v>
      </c>
      <c r="D196" s="103"/>
      <c r="E196" s="85" t="e">
        <f>SUMPRODUCT(Datu_ievade!$E$13:$BB$13,Datu_ievade!$E$62:$BB$62)/SUM(Datu_ievade!$E$13:$BB$13)</f>
        <v>#DIV/0!</v>
      </c>
      <c r="F196" s="85" t="e">
        <f t="shared" si="61"/>
        <v>#DIV/0!</v>
      </c>
      <c r="G196" s="127" t="e">
        <f>ROUNDUP((B196+D196)*Datu_ievade!$E$269,0)</f>
        <v>#DIV/0!</v>
      </c>
      <c r="H196" s="141" t="e">
        <f t="shared" si="52"/>
        <v>#DIV/0!</v>
      </c>
      <c r="I196" s="127" t="e">
        <f t="shared" si="62"/>
        <v>#DIV/0!</v>
      </c>
      <c r="K196" s="127" t="e">
        <f t="shared" si="63"/>
        <v>#DIV/0!</v>
      </c>
      <c r="L196" s="127" t="e">
        <f t="shared" si="64"/>
        <v>#DIV/0!</v>
      </c>
      <c r="M196" s="127" t="e">
        <f t="shared" si="65"/>
        <v>#DIV/0!</v>
      </c>
      <c r="N196" s="127" t="e">
        <f t="shared" si="66"/>
        <v>#DIV/0!</v>
      </c>
      <c r="O196" s="141" t="e">
        <f t="shared" si="67"/>
        <v>#DIV/0!</v>
      </c>
      <c r="P196" s="127" t="e">
        <f t="shared" si="53"/>
        <v>#DIV/0!</v>
      </c>
      <c r="Q196" s="127" t="e">
        <f t="shared" si="54"/>
        <v>#DIV/0!</v>
      </c>
      <c r="V196" s="232" t="e">
        <f t="shared" si="55"/>
        <v>#DIV/0!</v>
      </c>
      <c r="W196" s="232" t="e">
        <f t="shared" si="56"/>
        <v>#DIV/0!</v>
      </c>
      <c r="X196" s="232" t="e">
        <f t="shared" si="57"/>
        <v>#DIV/0!</v>
      </c>
      <c r="Y196" s="232" t="e">
        <f t="shared" si="58"/>
        <v>#DIV/0!</v>
      </c>
      <c r="Z196" s="232" t="e">
        <f t="shared" si="59"/>
        <v>#DIV/0!</v>
      </c>
      <c r="AA196" s="232" t="e">
        <f t="shared" si="60"/>
        <v>#DIV/0!</v>
      </c>
      <c r="AD196" s="232" t="e">
        <f t="shared" si="68"/>
        <v>#DIV/0!</v>
      </c>
      <c r="AE196" s="232" t="e">
        <f t="shared" si="69"/>
        <v>#DIV/0!</v>
      </c>
      <c r="AF196" s="90" t="e">
        <f t="shared" si="70"/>
        <v>#DIV/0!</v>
      </c>
      <c r="AG196" s="232" t="e">
        <f t="shared" si="71"/>
        <v>#DIV/0!</v>
      </c>
      <c r="AH196" s="232" t="e">
        <f t="shared" si="72"/>
        <v>#DIV/0!</v>
      </c>
      <c r="AI196" s="90" t="e">
        <f t="shared" si="73"/>
        <v>#DIV/0!</v>
      </c>
      <c r="AJ196" s="154"/>
      <c r="AK196" s="232" t="e">
        <f t="shared" si="74"/>
        <v>#DIV/0!</v>
      </c>
      <c r="AL196" s="232" t="e">
        <f t="shared" si="75"/>
        <v>#DIV/0!</v>
      </c>
    </row>
    <row r="197" spans="1:38">
      <c r="A197" s="128" t="s">
        <v>435</v>
      </c>
      <c r="B197" s="103"/>
      <c r="C197" s="85" t="e">
        <f>SUMPRODUCT(Datu_ievade!$E$12:$BB$12,Datu_ievade!$E$61:$BB$61)/SUM(Datu_ievade!$E$12:$BB$12)</f>
        <v>#DIV/0!</v>
      </c>
      <c r="D197" s="103"/>
      <c r="E197" s="85" t="e">
        <f>SUMPRODUCT(Datu_ievade!$E$13:$BB$13,Datu_ievade!$E$62:$BB$62)/SUM(Datu_ievade!$E$13:$BB$13)</f>
        <v>#DIV/0!</v>
      </c>
      <c r="F197" s="85" t="e">
        <f t="shared" si="61"/>
        <v>#DIV/0!</v>
      </c>
      <c r="G197" s="127" t="e">
        <f>ROUNDUP((B197+D197)*Datu_ievade!$E$269,0)</f>
        <v>#DIV/0!</v>
      </c>
      <c r="H197" s="141" t="e">
        <f t="shared" si="52"/>
        <v>#DIV/0!</v>
      </c>
      <c r="I197" s="127" t="e">
        <f t="shared" si="62"/>
        <v>#DIV/0!</v>
      </c>
      <c r="K197" s="127" t="e">
        <f t="shared" si="63"/>
        <v>#DIV/0!</v>
      </c>
      <c r="L197" s="127" t="e">
        <f t="shared" si="64"/>
        <v>#DIV/0!</v>
      </c>
      <c r="M197" s="127" t="e">
        <f t="shared" si="65"/>
        <v>#DIV/0!</v>
      </c>
      <c r="N197" s="127" t="e">
        <f t="shared" si="66"/>
        <v>#DIV/0!</v>
      </c>
      <c r="O197" s="141" t="e">
        <f t="shared" si="67"/>
        <v>#DIV/0!</v>
      </c>
      <c r="P197" s="127" t="e">
        <f t="shared" si="53"/>
        <v>#DIV/0!</v>
      </c>
      <c r="Q197" s="127" t="e">
        <f t="shared" si="54"/>
        <v>#DIV/0!</v>
      </c>
      <c r="V197" s="232" t="e">
        <f t="shared" si="55"/>
        <v>#DIV/0!</v>
      </c>
      <c r="W197" s="232" t="e">
        <f t="shared" si="56"/>
        <v>#DIV/0!</v>
      </c>
      <c r="X197" s="232" t="e">
        <f t="shared" si="57"/>
        <v>#DIV/0!</v>
      </c>
      <c r="Y197" s="232" t="e">
        <f t="shared" si="58"/>
        <v>#DIV/0!</v>
      </c>
      <c r="Z197" s="232" t="e">
        <f t="shared" si="59"/>
        <v>#DIV/0!</v>
      </c>
      <c r="AA197" s="232" t="e">
        <f t="shared" si="60"/>
        <v>#DIV/0!</v>
      </c>
      <c r="AD197" s="232" t="e">
        <f t="shared" si="68"/>
        <v>#DIV/0!</v>
      </c>
      <c r="AE197" s="232" t="e">
        <f t="shared" si="69"/>
        <v>#DIV/0!</v>
      </c>
      <c r="AF197" s="90" t="e">
        <f t="shared" si="70"/>
        <v>#DIV/0!</v>
      </c>
      <c r="AG197" s="232" t="e">
        <f t="shared" si="71"/>
        <v>#DIV/0!</v>
      </c>
      <c r="AH197" s="232" t="e">
        <f t="shared" si="72"/>
        <v>#DIV/0!</v>
      </c>
      <c r="AI197" s="90" t="e">
        <f t="shared" si="73"/>
        <v>#DIV/0!</v>
      </c>
      <c r="AJ197" s="154"/>
      <c r="AK197" s="232" t="e">
        <f t="shared" si="74"/>
        <v>#DIV/0!</v>
      </c>
      <c r="AL197" s="232" t="e">
        <f t="shared" si="75"/>
        <v>#DIV/0!</v>
      </c>
    </row>
    <row r="198" spans="1:38">
      <c r="A198" s="128" t="s">
        <v>434</v>
      </c>
      <c r="B198" s="103"/>
      <c r="C198" s="85" t="e">
        <f>SUMPRODUCT(Datu_ievade!$E$12:$BB$12,Datu_ievade!$E$61:$BB$61)/SUM(Datu_ievade!$E$12:$BB$12)</f>
        <v>#DIV/0!</v>
      </c>
      <c r="D198" s="103"/>
      <c r="E198" s="85" t="e">
        <f>SUMPRODUCT(Datu_ievade!$E$13:$BB$13,Datu_ievade!$E$62:$BB$62)/SUM(Datu_ievade!$E$13:$BB$13)</f>
        <v>#DIV/0!</v>
      </c>
      <c r="F198" s="85" t="e">
        <f t="shared" si="61"/>
        <v>#DIV/0!</v>
      </c>
      <c r="G198" s="127" t="e">
        <f>ROUNDUP((B198+D198)*Datu_ievade!$E$269,0)</f>
        <v>#DIV/0!</v>
      </c>
      <c r="H198" s="141" t="e">
        <f t="shared" si="52"/>
        <v>#DIV/0!</v>
      </c>
      <c r="I198" s="127" t="e">
        <f t="shared" si="62"/>
        <v>#DIV/0!</v>
      </c>
      <c r="K198" s="127" t="e">
        <f t="shared" si="63"/>
        <v>#DIV/0!</v>
      </c>
      <c r="L198" s="127" t="e">
        <f t="shared" si="64"/>
        <v>#DIV/0!</v>
      </c>
      <c r="M198" s="127" t="e">
        <f t="shared" si="65"/>
        <v>#DIV/0!</v>
      </c>
      <c r="N198" s="127" t="e">
        <f t="shared" si="66"/>
        <v>#DIV/0!</v>
      </c>
      <c r="O198" s="141" t="e">
        <f t="shared" si="67"/>
        <v>#DIV/0!</v>
      </c>
      <c r="P198" s="127" t="e">
        <f t="shared" si="53"/>
        <v>#DIV/0!</v>
      </c>
      <c r="Q198" s="127" t="e">
        <f t="shared" si="54"/>
        <v>#DIV/0!</v>
      </c>
      <c r="V198" s="232" t="e">
        <f t="shared" si="55"/>
        <v>#DIV/0!</v>
      </c>
      <c r="W198" s="232" t="e">
        <f t="shared" si="56"/>
        <v>#DIV/0!</v>
      </c>
      <c r="X198" s="232" t="e">
        <f t="shared" si="57"/>
        <v>#DIV/0!</v>
      </c>
      <c r="Y198" s="232" t="e">
        <f t="shared" si="58"/>
        <v>#DIV/0!</v>
      </c>
      <c r="Z198" s="232" t="e">
        <f t="shared" si="59"/>
        <v>#DIV/0!</v>
      </c>
      <c r="AA198" s="232" t="e">
        <f t="shared" si="60"/>
        <v>#DIV/0!</v>
      </c>
      <c r="AD198" s="232" t="e">
        <f t="shared" si="68"/>
        <v>#DIV/0!</v>
      </c>
      <c r="AE198" s="232" t="e">
        <f t="shared" si="69"/>
        <v>#DIV/0!</v>
      </c>
      <c r="AF198" s="90" t="e">
        <f t="shared" si="70"/>
        <v>#DIV/0!</v>
      </c>
      <c r="AG198" s="232" t="e">
        <f t="shared" si="71"/>
        <v>#DIV/0!</v>
      </c>
      <c r="AH198" s="232" t="e">
        <f t="shared" si="72"/>
        <v>#DIV/0!</v>
      </c>
      <c r="AI198" s="90" t="e">
        <f t="shared" si="73"/>
        <v>#DIV/0!</v>
      </c>
      <c r="AJ198" s="154"/>
      <c r="AK198" s="232" t="e">
        <f t="shared" si="74"/>
        <v>#DIV/0!</v>
      </c>
      <c r="AL198" s="232" t="e">
        <f t="shared" si="75"/>
        <v>#DIV/0!</v>
      </c>
    </row>
    <row r="199" spans="1:38">
      <c r="A199" s="128" t="s">
        <v>433</v>
      </c>
      <c r="B199" s="103"/>
      <c r="C199" s="85" t="e">
        <f>SUMPRODUCT(Datu_ievade!$E$12:$BB$12,Datu_ievade!$E$61:$BB$61)/SUM(Datu_ievade!$E$12:$BB$12)</f>
        <v>#DIV/0!</v>
      </c>
      <c r="D199" s="103"/>
      <c r="E199" s="85" t="e">
        <f>SUMPRODUCT(Datu_ievade!$E$13:$BB$13,Datu_ievade!$E$62:$BB$62)/SUM(Datu_ievade!$E$13:$BB$13)</f>
        <v>#DIV/0!</v>
      </c>
      <c r="F199" s="85" t="e">
        <f t="shared" si="61"/>
        <v>#DIV/0!</v>
      </c>
      <c r="G199" s="127" t="e">
        <f>ROUNDUP((B199+D199)*Datu_ievade!$E$269,0)</f>
        <v>#DIV/0!</v>
      </c>
      <c r="H199" s="141" t="e">
        <f t="shared" si="52"/>
        <v>#DIV/0!</v>
      </c>
      <c r="I199" s="127" t="e">
        <f t="shared" si="62"/>
        <v>#DIV/0!</v>
      </c>
      <c r="K199" s="127" t="e">
        <f t="shared" si="63"/>
        <v>#DIV/0!</v>
      </c>
      <c r="L199" s="127" t="e">
        <f t="shared" si="64"/>
        <v>#DIV/0!</v>
      </c>
      <c r="M199" s="127" t="e">
        <f t="shared" si="65"/>
        <v>#DIV/0!</v>
      </c>
      <c r="N199" s="127" t="e">
        <f t="shared" si="66"/>
        <v>#DIV/0!</v>
      </c>
      <c r="O199" s="141" t="e">
        <f t="shared" si="67"/>
        <v>#DIV/0!</v>
      </c>
      <c r="P199" s="127" t="e">
        <f t="shared" si="53"/>
        <v>#DIV/0!</v>
      </c>
      <c r="Q199" s="127" t="e">
        <f t="shared" si="54"/>
        <v>#DIV/0!</v>
      </c>
      <c r="V199" s="232" t="e">
        <f t="shared" si="55"/>
        <v>#DIV/0!</v>
      </c>
      <c r="W199" s="232" t="e">
        <f t="shared" si="56"/>
        <v>#DIV/0!</v>
      </c>
      <c r="X199" s="232" t="e">
        <f t="shared" si="57"/>
        <v>#DIV/0!</v>
      </c>
      <c r="Y199" s="232" t="e">
        <f t="shared" si="58"/>
        <v>#DIV/0!</v>
      </c>
      <c r="Z199" s="232" t="e">
        <f t="shared" si="59"/>
        <v>#DIV/0!</v>
      </c>
      <c r="AA199" s="232" t="e">
        <f t="shared" si="60"/>
        <v>#DIV/0!</v>
      </c>
      <c r="AD199" s="232" t="e">
        <f t="shared" si="68"/>
        <v>#DIV/0!</v>
      </c>
      <c r="AE199" s="232" t="e">
        <f t="shared" si="69"/>
        <v>#DIV/0!</v>
      </c>
      <c r="AF199" s="90" t="e">
        <f t="shared" si="70"/>
        <v>#DIV/0!</v>
      </c>
      <c r="AG199" s="232" t="e">
        <f t="shared" si="71"/>
        <v>#DIV/0!</v>
      </c>
      <c r="AH199" s="232" t="e">
        <f t="shared" si="72"/>
        <v>#DIV/0!</v>
      </c>
      <c r="AI199" s="90" t="e">
        <f t="shared" si="73"/>
        <v>#DIV/0!</v>
      </c>
      <c r="AJ199" s="154"/>
      <c r="AK199" s="232" t="e">
        <f t="shared" si="74"/>
        <v>#DIV/0!</v>
      </c>
      <c r="AL199" s="232" t="e">
        <f t="shared" si="75"/>
        <v>#DIV/0!</v>
      </c>
    </row>
    <row r="200" spans="1:38">
      <c r="A200" s="128" t="s">
        <v>432</v>
      </c>
      <c r="B200" s="103"/>
      <c r="C200" s="85" t="e">
        <f>SUMPRODUCT(Datu_ievade!$E$12:$BB$12,Datu_ievade!$E$61:$BB$61)/SUM(Datu_ievade!$E$12:$BB$12)</f>
        <v>#DIV/0!</v>
      </c>
      <c r="D200" s="103"/>
      <c r="E200" s="85" t="e">
        <f>SUMPRODUCT(Datu_ievade!$E$13:$BB$13,Datu_ievade!$E$62:$BB$62)/SUM(Datu_ievade!$E$13:$BB$13)</f>
        <v>#DIV/0!</v>
      </c>
      <c r="F200" s="85" t="e">
        <f t="shared" si="61"/>
        <v>#DIV/0!</v>
      </c>
      <c r="G200" s="127" t="e">
        <f>ROUNDUP((B200+D200)*Datu_ievade!$E$269,0)</f>
        <v>#DIV/0!</v>
      </c>
      <c r="H200" s="141" t="e">
        <f t="shared" si="52"/>
        <v>#DIV/0!</v>
      </c>
      <c r="I200" s="127" t="e">
        <f t="shared" si="62"/>
        <v>#DIV/0!</v>
      </c>
      <c r="K200" s="127" t="e">
        <f t="shared" si="63"/>
        <v>#DIV/0!</v>
      </c>
      <c r="L200" s="127" t="e">
        <f t="shared" si="64"/>
        <v>#DIV/0!</v>
      </c>
      <c r="M200" s="127" t="e">
        <f t="shared" si="65"/>
        <v>#DIV/0!</v>
      </c>
      <c r="N200" s="127" t="e">
        <f t="shared" si="66"/>
        <v>#DIV/0!</v>
      </c>
      <c r="O200" s="141" t="e">
        <f t="shared" si="67"/>
        <v>#DIV/0!</v>
      </c>
      <c r="P200" s="127" t="e">
        <f t="shared" si="53"/>
        <v>#DIV/0!</v>
      </c>
      <c r="Q200" s="127" t="e">
        <f t="shared" si="54"/>
        <v>#DIV/0!</v>
      </c>
      <c r="V200" s="232" t="e">
        <f t="shared" si="55"/>
        <v>#DIV/0!</v>
      </c>
      <c r="W200" s="232" t="e">
        <f t="shared" si="56"/>
        <v>#DIV/0!</v>
      </c>
      <c r="X200" s="232" t="e">
        <f t="shared" si="57"/>
        <v>#DIV/0!</v>
      </c>
      <c r="Y200" s="232" t="e">
        <f t="shared" si="58"/>
        <v>#DIV/0!</v>
      </c>
      <c r="Z200" s="232" t="e">
        <f t="shared" si="59"/>
        <v>#DIV/0!</v>
      </c>
      <c r="AA200" s="232" t="e">
        <f t="shared" si="60"/>
        <v>#DIV/0!</v>
      </c>
      <c r="AD200" s="232" t="e">
        <f t="shared" si="68"/>
        <v>#DIV/0!</v>
      </c>
      <c r="AE200" s="232" t="e">
        <f t="shared" si="69"/>
        <v>#DIV/0!</v>
      </c>
      <c r="AF200" s="90" t="e">
        <f t="shared" si="70"/>
        <v>#DIV/0!</v>
      </c>
      <c r="AG200" s="232" t="e">
        <f t="shared" si="71"/>
        <v>#DIV/0!</v>
      </c>
      <c r="AH200" s="232" t="e">
        <f t="shared" si="72"/>
        <v>#DIV/0!</v>
      </c>
      <c r="AI200" s="90" t="e">
        <f t="shared" si="73"/>
        <v>#DIV/0!</v>
      </c>
      <c r="AJ200" s="154"/>
      <c r="AK200" s="232" t="e">
        <f t="shared" si="74"/>
        <v>#DIV/0!</v>
      </c>
      <c r="AL200" s="232" t="e">
        <f t="shared" si="75"/>
        <v>#DIV/0!</v>
      </c>
    </row>
    <row r="201" spans="1:38">
      <c r="A201" s="128" t="s">
        <v>431</v>
      </c>
      <c r="B201" s="103"/>
      <c r="C201" s="85" t="e">
        <f>SUMPRODUCT(Datu_ievade!$E$12:$BB$12,Datu_ievade!$E$61:$BB$61)/SUM(Datu_ievade!$E$12:$BB$12)</f>
        <v>#DIV/0!</v>
      </c>
      <c r="D201" s="103"/>
      <c r="E201" s="85" t="e">
        <f>SUMPRODUCT(Datu_ievade!$E$13:$BB$13,Datu_ievade!$E$62:$BB$62)/SUM(Datu_ievade!$E$13:$BB$13)</f>
        <v>#DIV/0!</v>
      </c>
      <c r="F201" s="85" t="e">
        <f t="shared" si="61"/>
        <v>#DIV/0!</v>
      </c>
      <c r="G201" s="127" t="e">
        <f>ROUNDUP((B201+D201)*Datu_ievade!$E$269,0)</f>
        <v>#DIV/0!</v>
      </c>
      <c r="H201" s="141" t="e">
        <f t="shared" si="52"/>
        <v>#DIV/0!</v>
      </c>
      <c r="I201" s="127" t="e">
        <f t="shared" si="62"/>
        <v>#DIV/0!</v>
      </c>
      <c r="K201" s="127" t="e">
        <f t="shared" si="63"/>
        <v>#DIV/0!</v>
      </c>
      <c r="L201" s="127" t="e">
        <f t="shared" si="64"/>
        <v>#DIV/0!</v>
      </c>
      <c r="M201" s="127" t="e">
        <f t="shared" si="65"/>
        <v>#DIV/0!</v>
      </c>
      <c r="N201" s="127" t="e">
        <f t="shared" si="66"/>
        <v>#DIV/0!</v>
      </c>
      <c r="O201" s="141" t="e">
        <f t="shared" si="67"/>
        <v>#DIV/0!</v>
      </c>
      <c r="P201" s="127" t="e">
        <f t="shared" si="53"/>
        <v>#DIV/0!</v>
      </c>
      <c r="Q201" s="127" t="e">
        <f t="shared" si="54"/>
        <v>#DIV/0!</v>
      </c>
      <c r="V201" s="232" t="e">
        <f t="shared" si="55"/>
        <v>#DIV/0!</v>
      </c>
      <c r="W201" s="232" t="e">
        <f t="shared" si="56"/>
        <v>#DIV/0!</v>
      </c>
      <c r="X201" s="232" t="e">
        <f t="shared" si="57"/>
        <v>#DIV/0!</v>
      </c>
      <c r="Y201" s="232" t="e">
        <f t="shared" si="58"/>
        <v>#DIV/0!</v>
      </c>
      <c r="Z201" s="232" t="e">
        <f t="shared" si="59"/>
        <v>#DIV/0!</v>
      </c>
      <c r="AA201" s="232" t="e">
        <f t="shared" si="60"/>
        <v>#DIV/0!</v>
      </c>
      <c r="AD201" s="232" t="e">
        <f t="shared" si="68"/>
        <v>#DIV/0!</v>
      </c>
      <c r="AE201" s="232" t="e">
        <f t="shared" si="69"/>
        <v>#DIV/0!</v>
      </c>
      <c r="AF201" s="90" t="e">
        <f t="shared" si="70"/>
        <v>#DIV/0!</v>
      </c>
      <c r="AG201" s="232" t="e">
        <f t="shared" si="71"/>
        <v>#DIV/0!</v>
      </c>
      <c r="AH201" s="232" t="e">
        <f t="shared" si="72"/>
        <v>#DIV/0!</v>
      </c>
      <c r="AI201" s="90" t="e">
        <f t="shared" si="73"/>
        <v>#DIV/0!</v>
      </c>
      <c r="AJ201" s="154"/>
      <c r="AK201" s="232" t="e">
        <f t="shared" si="74"/>
        <v>#DIV/0!</v>
      </c>
      <c r="AL201" s="232" t="e">
        <f t="shared" si="75"/>
        <v>#DIV/0!</v>
      </c>
    </row>
    <row r="202" spans="1:38">
      <c r="A202" s="128" t="s">
        <v>430</v>
      </c>
      <c r="B202" s="103"/>
      <c r="C202" s="85" t="e">
        <f>SUMPRODUCT(Datu_ievade!$E$12:$BB$12,Datu_ievade!$E$61:$BB$61)/SUM(Datu_ievade!$E$12:$BB$12)</f>
        <v>#DIV/0!</v>
      </c>
      <c r="D202" s="103"/>
      <c r="E202" s="85" t="e">
        <f>SUMPRODUCT(Datu_ievade!$E$13:$BB$13,Datu_ievade!$E$62:$BB$62)/SUM(Datu_ievade!$E$13:$BB$13)</f>
        <v>#DIV/0!</v>
      </c>
      <c r="F202" s="85" t="e">
        <f t="shared" si="61"/>
        <v>#DIV/0!</v>
      </c>
      <c r="G202" s="127" t="e">
        <f>ROUNDUP((B202+D202)*Datu_ievade!$E$269,0)</f>
        <v>#DIV/0!</v>
      </c>
      <c r="H202" s="141" t="e">
        <f t="shared" ref="H202:H265" si="76">G202*F202</f>
        <v>#DIV/0!</v>
      </c>
      <c r="I202" s="127" t="e">
        <f t="shared" si="62"/>
        <v>#DIV/0!</v>
      </c>
      <c r="K202" s="127" t="e">
        <f t="shared" si="63"/>
        <v>#DIV/0!</v>
      </c>
      <c r="L202" s="127" t="e">
        <f t="shared" si="64"/>
        <v>#DIV/0!</v>
      </c>
      <c r="M202" s="127" t="e">
        <f t="shared" si="65"/>
        <v>#DIV/0!</v>
      </c>
      <c r="N202" s="127" t="e">
        <f t="shared" si="66"/>
        <v>#DIV/0!</v>
      </c>
      <c r="O202" s="141" t="e">
        <f t="shared" si="67"/>
        <v>#DIV/0!</v>
      </c>
      <c r="P202" s="127" t="e">
        <f t="shared" ref="P202:P265" si="77">O202*$O$4</f>
        <v>#DIV/0!</v>
      </c>
      <c r="Q202" s="127" t="e">
        <f t="shared" ref="Q202:Q265" si="78">IF(G202&gt;0,$P$4*$Q$4+$R$4+$S$4,0)</f>
        <v>#DIV/0!</v>
      </c>
      <c r="V202" s="232" t="e">
        <f t="shared" ref="V202:V265" si="79">IF(I202&gt;0,IF(I202&lt;=0.01,ROUNDUP(I202,0),IF(MOD(I202,100)&lt;=0.01,ROUNDUP(MOD(I202,100),0),0)),0)</f>
        <v>#DIV/0!</v>
      </c>
      <c r="W202" s="232" t="e">
        <f t="shared" ref="W202:W265" si="80">IF(AND(I202&gt;0,I202&gt;0.01),IF(AND(I202&gt;1,I202&lt;=0.1),ROUNDUP(I202/0.1,0),IF(MOD(I202,100)&lt;=0.1,ROUNDUP(MOD(I202,100),-1),0)/10),0)</f>
        <v>#DIV/0!</v>
      </c>
      <c r="X202" s="232" t="e">
        <f t="shared" ref="X202:X265" si="81">IF(AND(I202&gt;0,I202&gt;0.1),IF(AND(I202&gt;1,I202&lt;=1),ROUNDUP(I202/1,0),IF(MOD(I202,100)&lt;=1,ROUNDUP(MOD(I202,100),-1),0)/10),0)</f>
        <v>#DIV/0!</v>
      </c>
      <c r="Y202" s="232" t="e">
        <f t="shared" ref="Y202:Y265" si="82">IF(AND(I202&gt;0,I202&gt;1),IF(AND(I202&gt;1,I202&lt;=10),ROUNDUP(I202/10,0),IF(MOD(I202,100)&lt;=10,ROUNDUP(MOD(I202,100),-1),0)/10),0)</f>
        <v>#DIV/0!</v>
      </c>
      <c r="Z202" s="232" t="e">
        <f t="shared" ref="Z202:Z265" si="83">IF(AND(I202&gt;0,I202&gt;10),IF(AND(I202&gt;1,I202&lt;=100),ROUNDUP(I202/100,0),IF(MOD(I202,100)&lt;=100,ROUNDUP(MOD(I202,100),-1),0)/10),0)</f>
        <v>#DIV/0!</v>
      </c>
      <c r="AA202" s="232" t="e">
        <f t="shared" ref="AA202:AA265" si="84">IF(AND(I202&gt;0,I202&gt;100),IF(AND(I202&gt;1,I202&lt;=400),ROUNDUP(I202/400,0),IF(MOD(I202,100)&lt;=400,ROUNDUP(MOD(I202,100),-1),0)/10),0)</f>
        <v>#DIV/0!</v>
      </c>
      <c r="AD202" s="232" t="e">
        <f t="shared" si="68"/>
        <v>#DIV/0!</v>
      </c>
      <c r="AE202" s="232" t="e">
        <f t="shared" si="69"/>
        <v>#DIV/0!</v>
      </c>
      <c r="AF202" s="90" t="e">
        <f t="shared" si="70"/>
        <v>#DIV/0!</v>
      </c>
      <c r="AG202" s="232" t="e">
        <f t="shared" si="71"/>
        <v>#DIV/0!</v>
      </c>
      <c r="AH202" s="232" t="e">
        <f t="shared" si="72"/>
        <v>#DIV/0!</v>
      </c>
      <c r="AI202" s="90" t="e">
        <f t="shared" si="73"/>
        <v>#DIV/0!</v>
      </c>
      <c r="AJ202" s="154"/>
      <c r="AK202" s="232" t="e">
        <f t="shared" si="74"/>
        <v>#DIV/0!</v>
      </c>
      <c r="AL202" s="232" t="e">
        <f t="shared" si="75"/>
        <v>#DIV/0!</v>
      </c>
    </row>
    <row r="203" spans="1:38">
      <c r="A203" s="128" t="s">
        <v>429</v>
      </c>
      <c r="B203" s="103"/>
      <c r="C203" s="85" t="e">
        <f>SUMPRODUCT(Datu_ievade!$E$12:$BB$12,Datu_ievade!$E$61:$BB$61)/SUM(Datu_ievade!$E$12:$BB$12)</f>
        <v>#DIV/0!</v>
      </c>
      <c r="D203" s="103"/>
      <c r="E203" s="85" t="e">
        <f>SUMPRODUCT(Datu_ievade!$E$13:$BB$13,Datu_ievade!$E$62:$BB$62)/SUM(Datu_ievade!$E$13:$BB$13)</f>
        <v>#DIV/0!</v>
      </c>
      <c r="F203" s="85" t="e">
        <f t="shared" ref="F203:F266" si="85">(E203*D203+C203*B203)/(D203+B203)</f>
        <v>#DIV/0!</v>
      </c>
      <c r="G203" s="127" t="e">
        <f>ROUNDUP((B203+D203)*Datu_ievade!$E$269,0)</f>
        <v>#DIV/0!</v>
      </c>
      <c r="H203" s="141" t="e">
        <f t="shared" si="76"/>
        <v>#DIV/0!</v>
      </c>
      <c r="I203" s="127" t="e">
        <f t="shared" ref="I203:I266" si="86">(H203*$I$5)/1000</f>
        <v>#DIV/0!</v>
      </c>
      <c r="K203" s="127" t="e">
        <f t="shared" ref="K203:K266" si="87">IF(I203&lt;=1,"1 Gbps",IF(I203&lt;=2,"1 Gbps",IF(I203&gt;2,"10 Gbps","")))</f>
        <v>#DIV/0!</v>
      </c>
      <c r="L203" s="127" t="e">
        <f t="shared" ref="L203:L266" si="88">IF(AND(K203="1 Gbps",I203&lt;=1),1,IF(AND(K203="1 Gbps",I203&gt;1,I203&lt;=2),2,IF(K203="10 Gbps",ROUNDUP(I203/10,0),"")))</f>
        <v>#DIV/0!</v>
      </c>
      <c r="M203" s="127" t="e">
        <f t="shared" ref="M203:M266" si="89">IF(K203="1 Gbps",L203*$M$4,0)</f>
        <v>#DIV/0!</v>
      </c>
      <c r="N203" s="127" t="e">
        <f t="shared" ref="N203:N266" si="90">IF(K203="10 Gbps",L203*$N$4,0)</f>
        <v>#DIV/0!</v>
      </c>
      <c r="O203" s="141" t="e">
        <f t="shared" ref="O203:O266" si="91">L203</f>
        <v>#DIV/0!</v>
      </c>
      <c r="P203" s="127" t="e">
        <f t="shared" si="77"/>
        <v>#DIV/0!</v>
      </c>
      <c r="Q203" s="127" t="e">
        <f t="shared" si="78"/>
        <v>#DIV/0!</v>
      </c>
      <c r="V203" s="232" t="e">
        <f t="shared" si="79"/>
        <v>#DIV/0!</v>
      </c>
      <c r="W203" s="232" t="e">
        <f t="shared" si="80"/>
        <v>#DIV/0!</v>
      </c>
      <c r="X203" s="232" t="e">
        <f t="shared" si="81"/>
        <v>#DIV/0!</v>
      </c>
      <c r="Y203" s="232" t="e">
        <f t="shared" si="82"/>
        <v>#DIV/0!</v>
      </c>
      <c r="Z203" s="232" t="e">
        <f t="shared" si="83"/>
        <v>#DIV/0!</v>
      </c>
      <c r="AA203" s="232" t="e">
        <f t="shared" si="84"/>
        <v>#DIV/0!</v>
      </c>
      <c r="AD203" s="232" t="e">
        <f t="shared" ref="AD203:AD266" si="92">V203*$AC$7</f>
        <v>#DIV/0!</v>
      </c>
      <c r="AE203" s="232" t="e">
        <f t="shared" ref="AE203:AE266" si="93">W203*$AC$7</f>
        <v>#DIV/0!</v>
      </c>
      <c r="AF203" s="90" t="e">
        <f t="shared" ref="AF203:AF266" si="94">X203*$AC$7</f>
        <v>#DIV/0!</v>
      </c>
      <c r="AG203" s="232" t="e">
        <f t="shared" ref="AG203:AG266" si="95">Y203*$AC$7</f>
        <v>#DIV/0!</v>
      </c>
      <c r="AH203" s="232" t="e">
        <f t="shared" ref="AH203:AH266" si="96">Z203*$AC$7</f>
        <v>#DIV/0!</v>
      </c>
      <c r="AI203" s="90" t="e">
        <f t="shared" ref="AI203:AI266" si="97">AA203*$AC$7</f>
        <v>#DIV/0!</v>
      </c>
      <c r="AJ203" s="154"/>
      <c r="AK203" s="232" t="e">
        <f t="shared" ref="AK203:AK266" si="98">SUM(AD203:AF203)</f>
        <v>#DIV/0!</v>
      </c>
      <c r="AL203" s="232" t="e">
        <f t="shared" ref="AL203:AL266" si="99">AG203+AH203*10+AI203*40</f>
        <v>#DIV/0!</v>
      </c>
    </row>
    <row r="204" spans="1:38">
      <c r="A204" s="128" t="s">
        <v>428</v>
      </c>
      <c r="B204" s="103"/>
      <c r="C204" s="85" t="e">
        <f>SUMPRODUCT(Datu_ievade!$E$12:$BB$12,Datu_ievade!$E$61:$BB$61)/SUM(Datu_ievade!$E$12:$BB$12)</f>
        <v>#DIV/0!</v>
      </c>
      <c r="D204" s="103"/>
      <c r="E204" s="85" t="e">
        <f>SUMPRODUCT(Datu_ievade!$E$13:$BB$13,Datu_ievade!$E$62:$BB$62)/SUM(Datu_ievade!$E$13:$BB$13)</f>
        <v>#DIV/0!</v>
      </c>
      <c r="F204" s="85" t="e">
        <f t="shared" si="85"/>
        <v>#DIV/0!</v>
      </c>
      <c r="G204" s="127" t="e">
        <f>ROUNDUP((B204+D204)*Datu_ievade!$E$269,0)</f>
        <v>#DIV/0!</v>
      </c>
      <c r="H204" s="141" t="e">
        <f t="shared" si="76"/>
        <v>#DIV/0!</v>
      </c>
      <c r="I204" s="127" t="e">
        <f t="shared" si="86"/>
        <v>#DIV/0!</v>
      </c>
      <c r="K204" s="127" t="e">
        <f t="shared" si="87"/>
        <v>#DIV/0!</v>
      </c>
      <c r="L204" s="127" t="e">
        <f t="shared" si="88"/>
        <v>#DIV/0!</v>
      </c>
      <c r="M204" s="127" t="e">
        <f t="shared" si="89"/>
        <v>#DIV/0!</v>
      </c>
      <c r="N204" s="127" t="e">
        <f t="shared" si="90"/>
        <v>#DIV/0!</v>
      </c>
      <c r="O204" s="141" t="e">
        <f t="shared" si="91"/>
        <v>#DIV/0!</v>
      </c>
      <c r="P204" s="127" t="e">
        <f t="shared" si="77"/>
        <v>#DIV/0!</v>
      </c>
      <c r="Q204" s="127" t="e">
        <f t="shared" si="78"/>
        <v>#DIV/0!</v>
      </c>
      <c r="V204" s="232" t="e">
        <f t="shared" si="79"/>
        <v>#DIV/0!</v>
      </c>
      <c r="W204" s="232" t="e">
        <f t="shared" si="80"/>
        <v>#DIV/0!</v>
      </c>
      <c r="X204" s="232" t="e">
        <f t="shared" si="81"/>
        <v>#DIV/0!</v>
      </c>
      <c r="Y204" s="232" t="e">
        <f t="shared" si="82"/>
        <v>#DIV/0!</v>
      </c>
      <c r="Z204" s="232" t="e">
        <f t="shared" si="83"/>
        <v>#DIV/0!</v>
      </c>
      <c r="AA204" s="232" t="e">
        <f t="shared" si="84"/>
        <v>#DIV/0!</v>
      </c>
      <c r="AD204" s="232" t="e">
        <f t="shared" si="92"/>
        <v>#DIV/0!</v>
      </c>
      <c r="AE204" s="232" t="e">
        <f t="shared" si="93"/>
        <v>#DIV/0!</v>
      </c>
      <c r="AF204" s="90" t="e">
        <f t="shared" si="94"/>
        <v>#DIV/0!</v>
      </c>
      <c r="AG204" s="232" t="e">
        <f t="shared" si="95"/>
        <v>#DIV/0!</v>
      </c>
      <c r="AH204" s="232" t="e">
        <f t="shared" si="96"/>
        <v>#DIV/0!</v>
      </c>
      <c r="AI204" s="90" t="e">
        <f t="shared" si="97"/>
        <v>#DIV/0!</v>
      </c>
      <c r="AJ204" s="154"/>
      <c r="AK204" s="232" t="e">
        <f t="shared" si="98"/>
        <v>#DIV/0!</v>
      </c>
      <c r="AL204" s="232" t="e">
        <f t="shared" si="99"/>
        <v>#DIV/0!</v>
      </c>
    </row>
    <row r="205" spans="1:38">
      <c r="A205" s="128" t="s">
        <v>427</v>
      </c>
      <c r="B205" s="103"/>
      <c r="C205" s="85" t="e">
        <f>SUMPRODUCT(Datu_ievade!$E$12:$BB$12,Datu_ievade!$E$61:$BB$61)/SUM(Datu_ievade!$E$12:$BB$12)</f>
        <v>#DIV/0!</v>
      </c>
      <c r="D205" s="103"/>
      <c r="E205" s="85" t="e">
        <f>SUMPRODUCT(Datu_ievade!$E$13:$BB$13,Datu_ievade!$E$62:$BB$62)/SUM(Datu_ievade!$E$13:$BB$13)</f>
        <v>#DIV/0!</v>
      </c>
      <c r="F205" s="85" t="e">
        <f t="shared" si="85"/>
        <v>#DIV/0!</v>
      </c>
      <c r="G205" s="127" t="e">
        <f>ROUNDUP((B205+D205)*Datu_ievade!$E$269,0)</f>
        <v>#DIV/0!</v>
      </c>
      <c r="H205" s="141" t="e">
        <f t="shared" si="76"/>
        <v>#DIV/0!</v>
      </c>
      <c r="I205" s="127" t="e">
        <f t="shared" si="86"/>
        <v>#DIV/0!</v>
      </c>
      <c r="K205" s="127" t="e">
        <f t="shared" si="87"/>
        <v>#DIV/0!</v>
      </c>
      <c r="L205" s="127" t="e">
        <f t="shared" si="88"/>
        <v>#DIV/0!</v>
      </c>
      <c r="M205" s="127" t="e">
        <f t="shared" si="89"/>
        <v>#DIV/0!</v>
      </c>
      <c r="N205" s="127" t="e">
        <f t="shared" si="90"/>
        <v>#DIV/0!</v>
      </c>
      <c r="O205" s="141" t="e">
        <f t="shared" si="91"/>
        <v>#DIV/0!</v>
      </c>
      <c r="P205" s="127" t="e">
        <f t="shared" si="77"/>
        <v>#DIV/0!</v>
      </c>
      <c r="Q205" s="127" t="e">
        <f t="shared" si="78"/>
        <v>#DIV/0!</v>
      </c>
      <c r="V205" s="232" t="e">
        <f t="shared" si="79"/>
        <v>#DIV/0!</v>
      </c>
      <c r="W205" s="232" t="e">
        <f t="shared" si="80"/>
        <v>#DIV/0!</v>
      </c>
      <c r="X205" s="232" t="e">
        <f t="shared" si="81"/>
        <v>#DIV/0!</v>
      </c>
      <c r="Y205" s="232" t="e">
        <f t="shared" si="82"/>
        <v>#DIV/0!</v>
      </c>
      <c r="Z205" s="232" t="e">
        <f t="shared" si="83"/>
        <v>#DIV/0!</v>
      </c>
      <c r="AA205" s="232" t="e">
        <f t="shared" si="84"/>
        <v>#DIV/0!</v>
      </c>
      <c r="AD205" s="232" t="e">
        <f t="shared" si="92"/>
        <v>#DIV/0!</v>
      </c>
      <c r="AE205" s="232" t="e">
        <f t="shared" si="93"/>
        <v>#DIV/0!</v>
      </c>
      <c r="AF205" s="90" t="e">
        <f t="shared" si="94"/>
        <v>#DIV/0!</v>
      </c>
      <c r="AG205" s="232" t="e">
        <f t="shared" si="95"/>
        <v>#DIV/0!</v>
      </c>
      <c r="AH205" s="232" t="e">
        <f t="shared" si="96"/>
        <v>#DIV/0!</v>
      </c>
      <c r="AI205" s="90" t="e">
        <f t="shared" si="97"/>
        <v>#DIV/0!</v>
      </c>
      <c r="AJ205" s="154"/>
      <c r="AK205" s="232" t="e">
        <f t="shared" si="98"/>
        <v>#DIV/0!</v>
      </c>
      <c r="AL205" s="232" t="e">
        <f t="shared" si="99"/>
        <v>#DIV/0!</v>
      </c>
    </row>
    <row r="206" spans="1:38">
      <c r="A206" s="128" t="s">
        <v>426</v>
      </c>
      <c r="B206" s="103"/>
      <c r="C206" s="85" t="e">
        <f>SUMPRODUCT(Datu_ievade!$E$12:$BB$12,Datu_ievade!$E$61:$BB$61)/SUM(Datu_ievade!$E$12:$BB$12)</f>
        <v>#DIV/0!</v>
      </c>
      <c r="D206" s="103"/>
      <c r="E206" s="85" t="e">
        <f>SUMPRODUCT(Datu_ievade!$E$13:$BB$13,Datu_ievade!$E$62:$BB$62)/SUM(Datu_ievade!$E$13:$BB$13)</f>
        <v>#DIV/0!</v>
      </c>
      <c r="F206" s="85" t="e">
        <f t="shared" si="85"/>
        <v>#DIV/0!</v>
      </c>
      <c r="G206" s="127" t="e">
        <f>ROUNDUP((B206+D206)*Datu_ievade!$E$269,0)</f>
        <v>#DIV/0!</v>
      </c>
      <c r="H206" s="141" t="e">
        <f t="shared" si="76"/>
        <v>#DIV/0!</v>
      </c>
      <c r="I206" s="127" t="e">
        <f t="shared" si="86"/>
        <v>#DIV/0!</v>
      </c>
      <c r="K206" s="127" t="e">
        <f t="shared" si="87"/>
        <v>#DIV/0!</v>
      </c>
      <c r="L206" s="127" t="e">
        <f t="shared" si="88"/>
        <v>#DIV/0!</v>
      </c>
      <c r="M206" s="127" t="e">
        <f t="shared" si="89"/>
        <v>#DIV/0!</v>
      </c>
      <c r="N206" s="127" t="e">
        <f t="shared" si="90"/>
        <v>#DIV/0!</v>
      </c>
      <c r="O206" s="141" t="e">
        <f t="shared" si="91"/>
        <v>#DIV/0!</v>
      </c>
      <c r="P206" s="127" t="e">
        <f t="shared" si="77"/>
        <v>#DIV/0!</v>
      </c>
      <c r="Q206" s="127" t="e">
        <f t="shared" si="78"/>
        <v>#DIV/0!</v>
      </c>
      <c r="V206" s="232" t="e">
        <f t="shared" si="79"/>
        <v>#DIV/0!</v>
      </c>
      <c r="W206" s="232" t="e">
        <f t="shared" si="80"/>
        <v>#DIV/0!</v>
      </c>
      <c r="X206" s="232" t="e">
        <f t="shared" si="81"/>
        <v>#DIV/0!</v>
      </c>
      <c r="Y206" s="232" t="e">
        <f t="shared" si="82"/>
        <v>#DIV/0!</v>
      </c>
      <c r="Z206" s="232" t="e">
        <f t="shared" si="83"/>
        <v>#DIV/0!</v>
      </c>
      <c r="AA206" s="232" t="e">
        <f t="shared" si="84"/>
        <v>#DIV/0!</v>
      </c>
      <c r="AD206" s="232" t="e">
        <f t="shared" si="92"/>
        <v>#DIV/0!</v>
      </c>
      <c r="AE206" s="232" t="e">
        <f t="shared" si="93"/>
        <v>#DIV/0!</v>
      </c>
      <c r="AF206" s="90" t="e">
        <f t="shared" si="94"/>
        <v>#DIV/0!</v>
      </c>
      <c r="AG206" s="232" t="e">
        <f t="shared" si="95"/>
        <v>#DIV/0!</v>
      </c>
      <c r="AH206" s="232" t="e">
        <f t="shared" si="96"/>
        <v>#DIV/0!</v>
      </c>
      <c r="AI206" s="90" t="e">
        <f t="shared" si="97"/>
        <v>#DIV/0!</v>
      </c>
      <c r="AJ206" s="154"/>
      <c r="AK206" s="232" t="e">
        <f t="shared" si="98"/>
        <v>#DIV/0!</v>
      </c>
      <c r="AL206" s="232" t="e">
        <f t="shared" si="99"/>
        <v>#DIV/0!</v>
      </c>
    </row>
    <row r="207" spans="1:38">
      <c r="A207" s="128" t="s">
        <v>425</v>
      </c>
      <c r="B207" s="103"/>
      <c r="C207" s="85" t="e">
        <f>SUMPRODUCT(Datu_ievade!$E$12:$BB$12,Datu_ievade!$E$61:$BB$61)/SUM(Datu_ievade!$E$12:$BB$12)</f>
        <v>#DIV/0!</v>
      </c>
      <c r="D207" s="103"/>
      <c r="E207" s="85" t="e">
        <f>SUMPRODUCT(Datu_ievade!$E$13:$BB$13,Datu_ievade!$E$62:$BB$62)/SUM(Datu_ievade!$E$13:$BB$13)</f>
        <v>#DIV/0!</v>
      </c>
      <c r="F207" s="85" t="e">
        <f t="shared" si="85"/>
        <v>#DIV/0!</v>
      </c>
      <c r="G207" s="127" t="e">
        <f>ROUNDUP((B207+D207)*Datu_ievade!$E$269,0)</f>
        <v>#DIV/0!</v>
      </c>
      <c r="H207" s="141" t="e">
        <f t="shared" si="76"/>
        <v>#DIV/0!</v>
      </c>
      <c r="I207" s="127" t="e">
        <f t="shared" si="86"/>
        <v>#DIV/0!</v>
      </c>
      <c r="K207" s="127" t="e">
        <f t="shared" si="87"/>
        <v>#DIV/0!</v>
      </c>
      <c r="L207" s="127" t="e">
        <f t="shared" si="88"/>
        <v>#DIV/0!</v>
      </c>
      <c r="M207" s="127" t="e">
        <f t="shared" si="89"/>
        <v>#DIV/0!</v>
      </c>
      <c r="N207" s="127" t="e">
        <f t="shared" si="90"/>
        <v>#DIV/0!</v>
      </c>
      <c r="O207" s="141" t="e">
        <f t="shared" si="91"/>
        <v>#DIV/0!</v>
      </c>
      <c r="P207" s="127" t="e">
        <f t="shared" si="77"/>
        <v>#DIV/0!</v>
      </c>
      <c r="Q207" s="127" t="e">
        <f t="shared" si="78"/>
        <v>#DIV/0!</v>
      </c>
      <c r="V207" s="232" t="e">
        <f t="shared" si="79"/>
        <v>#DIV/0!</v>
      </c>
      <c r="W207" s="232" t="e">
        <f t="shared" si="80"/>
        <v>#DIV/0!</v>
      </c>
      <c r="X207" s="232" t="e">
        <f t="shared" si="81"/>
        <v>#DIV/0!</v>
      </c>
      <c r="Y207" s="232" t="e">
        <f t="shared" si="82"/>
        <v>#DIV/0!</v>
      </c>
      <c r="Z207" s="232" t="e">
        <f t="shared" si="83"/>
        <v>#DIV/0!</v>
      </c>
      <c r="AA207" s="232" t="e">
        <f t="shared" si="84"/>
        <v>#DIV/0!</v>
      </c>
      <c r="AD207" s="232" t="e">
        <f t="shared" si="92"/>
        <v>#DIV/0!</v>
      </c>
      <c r="AE207" s="232" t="e">
        <f t="shared" si="93"/>
        <v>#DIV/0!</v>
      </c>
      <c r="AF207" s="90" t="e">
        <f t="shared" si="94"/>
        <v>#DIV/0!</v>
      </c>
      <c r="AG207" s="232" t="e">
        <f t="shared" si="95"/>
        <v>#DIV/0!</v>
      </c>
      <c r="AH207" s="232" t="e">
        <f t="shared" si="96"/>
        <v>#DIV/0!</v>
      </c>
      <c r="AI207" s="90" t="e">
        <f t="shared" si="97"/>
        <v>#DIV/0!</v>
      </c>
      <c r="AJ207" s="154"/>
      <c r="AK207" s="232" t="e">
        <f t="shared" si="98"/>
        <v>#DIV/0!</v>
      </c>
      <c r="AL207" s="232" t="e">
        <f t="shared" si="99"/>
        <v>#DIV/0!</v>
      </c>
    </row>
    <row r="208" spans="1:38">
      <c r="A208" s="128" t="s">
        <v>424</v>
      </c>
      <c r="B208" s="103"/>
      <c r="C208" s="85" t="e">
        <f>SUMPRODUCT(Datu_ievade!$E$12:$BB$12,Datu_ievade!$E$61:$BB$61)/SUM(Datu_ievade!$E$12:$BB$12)</f>
        <v>#DIV/0!</v>
      </c>
      <c r="D208" s="103"/>
      <c r="E208" s="85" t="e">
        <f>SUMPRODUCT(Datu_ievade!$E$13:$BB$13,Datu_ievade!$E$62:$BB$62)/SUM(Datu_ievade!$E$13:$BB$13)</f>
        <v>#DIV/0!</v>
      </c>
      <c r="F208" s="85" t="e">
        <f t="shared" si="85"/>
        <v>#DIV/0!</v>
      </c>
      <c r="G208" s="127" t="e">
        <f>ROUNDUP((B208+D208)*Datu_ievade!$E$269,0)</f>
        <v>#DIV/0!</v>
      </c>
      <c r="H208" s="141" t="e">
        <f t="shared" si="76"/>
        <v>#DIV/0!</v>
      </c>
      <c r="I208" s="127" t="e">
        <f t="shared" si="86"/>
        <v>#DIV/0!</v>
      </c>
      <c r="K208" s="127" t="e">
        <f t="shared" si="87"/>
        <v>#DIV/0!</v>
      </c>
      <c r="L208" s="127" t="e">
        <f t="shared" si="88"/>
        <v>#DIV/0!</v>
      </c>
      <c r="M208" s="127" t="e">
        <f t="shared" si="89"/>
        <v>#DIV/0!</v>
      </c>
      <c r="N208" s="127" t="e">
        <f t="shared" si="90"/>
        <v>#DIV/0!</v>
      </c>
      <c r="O208" s="141" t="e">
        <f t="shared" si="91"/>
        <v>#DIV/0!</v>
      </c>
      <c r="P208" s="127" t="e">
        <f t="shared" si="77"/>
        <v>#DIV/0!</v>
      </c>
      <c r="Q208" s="127" t="e">
        <f t="shared" si="78"/>
        <v>#DIV/0!</v>
      </c>
      <c r="V208" s="232" t="e">
        <f t="shared" si="79"/>
        <v>#DIV/0!</v>
      </c>
      <c r="W208" s="232" t="e">
        <f t="shared" si="80"/>
        <v>#DIV/0!</v>
      </c>
      <c r="X208" s="232" t="e">
        <f t="shared" si="81"/>
        <v>#DIV/0!</v>
      </c>
      <c r="Y208" s="232" t="e">
        <f t="shared" si="82"/>
        <v>#DIV/0!</v>
      </c>
      <c r="Z208" s="232" t="e">
        <f t="shared" si="83"/>
        <v>#DIV/0!</v>
      </c>
      <c r="AA208" s="232" t="e">
        <f t="shared" si="84"/>
        <v>#DIV/0!</v>
      </c>
      <c r="AD208" s="232" t="e">
        <f t="shared" si="92"/>
        <v>#DIV/0!</v>
      </c>
      <c r="AE208" s="232" t="e">
        <f t="shared" si="93"/>
        <v>#DIV/0!</v>
      </c>
      <c r="AF208" s="90" t="e">
        <f t="shared" si="94"/>
        <v>#DIV/0!</v>
      </c>
      <c r="AG208" s="232" t="e">
        <f t="shared" si="95"/>
        <v>#DIV/0!</v>
      </c>
      <c r="AH208" s="232" t="e">
        <f t="shared" si="96"/>
        <v>#DIV/0!</v>
      </c>
      <c r="AI208" s="90" t="e">
        <f t="shared" si="97"/>
        <v>#DIV/0!</v>
      </c>
      <c r="AJ208" s="154"/>
      <c r="AK208" s="232" t="e">
        <f t="shared" si="98"/>
        <v>#DIV/0!</v>
      </c>
      <c r="AL208" s="232" t="e">
        <f t="shared" si="99"/>
        <v>#DIV/0!</v>
      </c>
    </row>
    <row r="209" spans="1:38">
      <c r="A209" s="128" t="s">
        <v>423</v>
      </c>
      <c r="B209" s="103"/>
      <c r="C209" s="85" t="e">
        <f>SUMPRODUCT(Datu_ievade!$E$12:$BB$12,Datu_ievade!$E$61:$BB$61)/SUM(Datu_ievade!$E$12:$BB$12)</f>
        <v>#DIV/0!</v>
      </c>
      <c r="D209" s="103"/>
      <c r="E209" s="85" t="e">
        <f>SUMPRODUCT(Datu_ievade!$E$13:$BB$13,Datu_ievade!$E$62:$BB$62)/SUM(Datu_ievade!$E$13:$BB$13)</f>
        <v>#DIV/0!</v>
      </c>
      <c r="F209" s="85" t="e">
        <f t="shared" si="85"/>
        <v>#DIV/0!</v>
      </c>
      <c r="G209" s="127" t="e">
        <f>ROUNDUP((B209+D209)*Datu_ievade!$E$269,0)</f>
        <v>#DIV/0!</v>
      </c>
      <c r="H209" s="141" t="e">
        <f t="shared" si="76"/>
        <v>#DIV/0!</v>
      </c>
      <c r="I209" s="127" t="e">
        <f t="shared" si="86"/>
        <v>#DIV/0!</v>
      </c>
      <c r="K209" s="127" t="e">
        <f t="shared" si="87"/>
        <v>#DIV/0!</v>
      </c>
      <c r="L209" s="127" t="e">
        <f t="shared" si="88"/>
        <v>#DIV/0!</v>
      </c>
      <c r="M209" s="127" t="e">
        <f t="shared" si="89"/>
        <v>#DIV/0!</v>
      </c>
      <c r="N209" s="127" t="e">
        <f t="shared" si="90"/>
        <v>#DIV/0!</v>
      </c>
      <c r="O209" s="141" t="e">
        <f t="shared" si="91"/>
        <v>#DIV/0!</v>
      </c>
      <c r="P209" s="127" t="e">
        <f t="shared" si="77"/>
        <v>#DIV/0!</v>
      </c>
      <c r="Q209" s="127" t="e">
        <f t="shared" si="78"/>
        <v>#DIV/0!</v>
      </c>
      <c r="V209" s="232" t="e">
        <f t="shared" si="79"/>
        <v>#DIV/0!</v>
      </c>
      <c r="W209" s="232" t="e">
        <f t="shared" si="80"/>
        <v>#DIV/0!</v>
      </c>
      <c r="X209" s="232" t="e">
        <f t="shared" si="81"/>
        <v>#DIV/0!</v>
      </c>
      <c r="Y209" s="232" t="e">
        <f t="shared" si="82"/>
        <v>#DIV/0!</v>
      </c>
      <c r="Z209" s="232" t="e">
        <f t="shared" si="83"/>
        <v>#DIV/0!</v>
      </c>
      <c r="AA209" s="232" t="e">
        <f t="shared" si="84"/>
        <v>#DIV/0!</v>
      </c>
      <c r="AD209" s="232" t="e">
        <f t="shared" si="92"/>
        <v>#DIV/0!</v>
      </c>
      <c r="AE209" s="232" t="e">
        <f t="shared" si="93"/>
        <v>#DIV/0!</v>
      </c>
      <c r="AF209" s="90" t="e">
        <f t="shared" si="94"/>
        <v>#DIV/0!</v>
      </c>
      <c r="AG209" s="232" t="e">
        <f t="shared" si="95"/>
        <v>#DIV/0!</v>
      </c>
      <c r="AH209" s="232" t="e">
        <f t="shared" si="96"/>
        <v>#DIV/0!</v>
      </c>
      <c r="AI209" s="90" t="e">
        <f t="shared" si="97"/>
        <v>#DIV/0!</v>
      </c>
      <c r="AJ209" s="154"/>
      <c r="AK209" s="232" t="e">
        <f t="shared" si="98"/>
        <v>#DIV/0!</v>
      </c>
      <c r="AL209" s="232" t="e">
        <f t="shared" si="99"/>
        <v>#DIV/0!</v>
      </c>
    </row>
    <row r="210" spans="1:38">
      <c r="A210" s="128" t="s">
        <v>422</v>
      </c>
      <c r="B210" s="103"/>
      <c r="C210" s="85" t="e">
        <f>SUMPRODUCT(Datu_ievade!$E$12:$BB$12,Datu_ievade!$E$61:$BB$61)/SUM(Datu_ievade!$E$12:$BB$12)</f>
        <v>#DIV/0!</v>
      </c>
      <c r="D210" s="103"/>
      <c r="E210" s="85" t="e">
        <f>SUMPRODUCT(Datu_ievade!$E$13:$BB$13,Datu_ievade!$E$62:$BB$62)/SUM(Datu_ievade!$E$13:$BB$13)</f>
        <v>#DIV/0!</v>
      </c>
      <c r="F210" s="85" t="e">
        <f t="shared" si="85"/>
        <v>#DIV/0!</v>
      </c>
      <c r="G210" s="127" t="e">
        <f>ROUNDUP((B210+D210)*Datu_ievade!$E$269,0)</f>
        <v>#DIV/0!</v>
      </c>
      <c r="H210" s="141" t="e">
        <f t="shared" si="76"/>
        <v>#DIV/0!</v>
      </c>
      <c r="I210" s="127" t="e">
        <f t="shared" si="86"/>
        <v>#DIV/0!</v>
      </c>
      <c r="K210" s="127" t="e">
        <f t="shared" si="87"/>
        <v>#DIV/0!</v>
      </c>
      <c r="L210" s="127" t="e">
        <f t="shared" si="88"/>
        <v>#DIV/0!</v>
      </c>
      <c r="M210" s="127" t="e">
        <f t="shared" si="89"/>
        <v>#DIV/0!</v>
      </c>
      <c r="N210" s="127" t="e">
        <f t="shared" si="90"/>
        <v>#DIV/0!</v>
      </c>
      <c r="O210" s="141" t="e">
        <f t="shared" si="91"/>
        <v>#DIV/0!</v>
      </c>
      <c r="P210" s="127" t="e">
        <f t="shared" si="77"/>
        <v>#DIV/0!</v>
      </c>
      <c r="Q210" s="127" t="e">
        <f t="shared" si="78"/>
        <v>#DIV/0!</v>
      </c>
      <c r="V210" s="232" t="e">
        <f t="shared" si="79"/>
        <v>#DIV/0!</v>
      </c>
      <c r="W210" s="232" t="e">
        <f t="shared" si="80"/>
        <v>#DIV/0!</v>
      </c>
      <c r="X210" s="232" t="e">
        <f t="shared" si="81"/>
        <v>#DIV/0!</v>
      </c>
      <c r="Y210" s="232" t="e">
        <f t="shared" si="82"/>
        <v>#DIV/0!</v>
      </c>
      <c r="Z210" s="232" t="e">
        <f t="shared" si="83"/>
        <v>#DIV/0!</v>
      </c>
      <c r="AA210" s="232" t="e">
        <f t="shared" si="84"/>
        <v>#DIV/0!</v>
      </c>
      <c r="AD210" s="232" t="e">
        <f t="shared" si="92"/>
        <v>#DIV/0!</v>
      </c>
      <c r="AE210" s="232" t="e">
        <f t="shared" si="93"/>
        <v>#DIV/0!</v>
      </c>
      <c r="AF210" s="90" t="e">
        <f t="shared" si="94"/>
        <v>#DIV/0!</v>
      </c>
      <c r="AG210" s="232" t="e">
        <f t="shared" si="95"/>
        <v>#DIV/0!</v>
      </c>
      <c r="AH210" s="232" t="e">
        <f t="shared" si="96"/>
        <v>#DIV/0!</v>
      </c>
      <c r="AI210" s="90" t="e">
        <f t="shared" si="97"/>
        <v>#DIV/0!</v>
      </c>
      <c r="AJ210" s="154"/>
      <c r="AK210" s="232" t="e">
        <f t="shared" si="98"/>
        <v>#DIV/0!</v>
      </c>
      <c r="AL210" s="232" t="e">
        <f t="shared" si="99"/>
        <v>#DIV/0!</v>
      </c>
    </row>
    <row r="211" spans="1:38">
      <c r="A211" s="128" t="s">
        <v>421</v>
      </c>
      <c r="B211" s="103"/>
      <c r="C211" s="85" t="e">
        <f>SUMPRODUCT(Datu_ievade!$E$12:$BB$12,Datu_ievade!$E$61:$BB$61)/SUM(Datu_ievade!$E$12:$BB$12)</f>
        <v>#DIV/0!</v>
      </c>
      <c r="D211" s="103"/>
      <c r="E211" s="85" t="e">
        <f>SUMPRODUCT(Datu_ievade!$E$13:$BB$13,Datu_ievade!$E$62:$BB$62)/SUM(Datu_ievade!$E$13:$BB$13)</f>
        <v>#DIV/0!</v>
      </c>
      <c r="F211" s="85" t="e">
        <f t="shared" si="85"/>
        <v>#DIV/0!</v>
      </c>
      <c r="G211" s="127" t="e">
        <f>ROUNDUP((B211+D211)*Datu_ievade!$E$269,0)</f>
        <v>#DIV/0!</v>
      </c>
      <c r="H211" s="141" t="e">
        <f t="shared" si="76"/>
        <v>#DIV/0!</v>
      </c>
      <c r="I211" s="127" t="e">
        <f t="shared" si="86"/>
        <v>#DIV/0!</v>
      </c>
      <c r="K211" s="127" t="e">
        <f t="shared" si="87"/>
        <v>#DIV/0!</v>
      </c>
      <c r="L211" s="127" t="e">
        <f t="shared" si="88"/>
        <v>#DIV/0!</v>
      </c>
      <c r="M211" s="127" t="e">
        <f t="shared" si="89"/>
        <v>#DIV/0!</v>
      </c>
      <c r="N211" s="127" t="e">
        <f t="shared" si="90"/>
        <v>#DIV/0!</v>
      </c>
      <c r="O211" s="141" t="e">
        <f t="shared" si="91"/>
        <v>#DIV/0!</v>
      </c>
      <c r="P211" s="127" t="e">
        <f t="shared" si="77"/>
        <v>#DIV/0!</v>
      </c>
      <c r="Q211" s="127" t="e">
        <f t="shared" si="78"/>
        <v>#DIV/0!</v>
      </c>
      <c r="V211" s="232" t="e">
        <f t="shared" si="79"/>
        <v>#DIV/0!</v>
      </c>
      <c r="W211" s="232" t="e">
        <f t="shared" si="80"/>
        <v>#DIV/0!</v>
      </c>
      <c r="X211" s="232" t="e">
        <f t="shared" si="81"/>
        <v>#DIV/0!</v>
      </c>
      <c r="Y211" s="232" t="e">
        <f t="shared" si="82"/>
        <v>#DIV/0!</v>
      </c>
      <c r="Z211" s="232" t="e">
        <f t="shared" si="83"/>
        <v>#DIV/0!</v>
      </c>
      <c r="AA211" s="232" t="e">
        <f t="shared" si="84"/>
        <v>#DIV/0!</v>
      </c>
      <c r="AD211" s="232" t="e">
        <f t="shared" si="92"/>
        <v>#DIV/0!</v>
      </c>
      <c r="AE211" s="232" t="e">
        <f t="shared" si="93"/>
        <v>#DIV/0!</v>
      </c>
      <c r="AF211" s="90" t="e">
        <f t="shared" si="94"/>
        <v>#DIV/0!</v>
      </c>
      <c r="AG211" s="232" t="e">
        <f t="shared" si="95"/>
        <v>#DIV/0!</v>
      </c>
      <c r="AH211" s="232" t="e">
        <f t="shared" si="96"/>
        <v>#DIV/0!</v>
      </c>
      <c r="AI211" s="90" t="e">
        <f t="shared" si="97"/>
        <v>#DIV/0!</v>
      </c>
      <c r="AJ211" s="154"/>
      <c r="AK211" s="232" t="e">
        <f t="shared" si="98"/>
        <v>#DIV/0!</v>
      </c>
      <c r="AL211" s="232" t="e">
        <f t="shared" si="99"/>
        <v>#DIV/0!</v>
      </c>
    </row>
    <row r="212" spans="1:38">
      <c r="A212" s="128" t="s">
        <v>420</v>
      </c>
      <c r="B212" s="103"/>
      <c r="C212" s="85" t="e">
        <f>SUMPRODUCT(Datu_ievade!$E$12:$BB$12,Datu_ievade!$E$61:$BB$61)/SUM(Datu_ievade!$E$12:$BB$12)</f>
        <v>#DIV/0!</v>
      </c>
      <c r="D212" s="103"/>
      <c r="E212" s="85" t="e">
        <f>SUMPRODUCT(Datu_ievade!$E$13:$BB$13,Datu_ievade!$E$62:$BB$62)/SUM(Datu_ievade!$E$13:$BB$13)</f>
        <v>#DIV/0!</v>
      </c>
      <c r="F212" s="85" t="e">
        <f t="shared" si="85"/>
        <v>#DIV/0!</v>
      </c>
      <c r="G212" s="127" t="e">
        <f>ROUNDUP((B212+D212)*Datu_ievade!$E$269,0)</f>
        <v>#DIV/0!</v>
      </c>
      <c r="H212" s="141" t="e">
        <f t="shared" si="76"/>
        <v>#DIV/0!</v>
      </c>
      <c r="I212" s="127" t="e">
        <f t="shared" si="86"/>
        <v>#DIV/0!</v>
      </c>
      <c r="K212" s="127" t="e">
        <f t="shared" si="87"/>
        <v>#DIV/0!</v>
      </c>
      <c r="L212" s="127" t="e">
        <f t="shared" si="88"/>
        <v>#DIV/0!</v>
      </c>
      <c r="M212" s="127" t="e">
        <f t="shared" si="89"/>
        <v>#DIV/0!</v>
      </c>
      <c r="N212" s="127" t="e">
        <f t="shared" si="90"/>
        <v>#DIV/0!</v>
      </c>
      <c r="O212" s="141" t="e">
        <f t="shared" si="91"/>
        <v>#DIV/0!</v>
      </c>
      <c r="P212" s="127" t="e">
        <f t="shared" si="77"/>
        <v>#DIV/0!</v>
      </c>
      <c r="Q212" s="127" t="e">
        <f t="shared" si="78"/>
        <v>#DIV/0!</v>
      </c>
      <c r="V212" s="232" t="e">
        <f t="shared" si="79"/>
        <v>#DIV/0!</v>
      </c>
      <c r="W212" s="232" t="e">
        <f t="shared" si="80"/>
        <v>#DIV/0!</v>
      </c>
      <c r="X212" s="232" t="e">
        <f t="shared" si="81"/>
        <v>#DIV/0!</v>
      </c>
      <c r="Y212" s="232" t="e">
        <f t="shared" si="82"/>
        <v>#DIV/0!</v>
      </c>
      <c r="Z212" s="232" t="e">
        <f t="shared" si="83"/>
        <v>#DIV/0!</v>
      </c>
      <c r="AA212" s="232" t="e">
        <f t="shared" si="84"/>
        <v>#DIV/0!</v>
      </c>
      <c r="AD212" s="232" t="e">
        <f t="shared" si="92"/>
        <v>#DIV/0!</v>
      </c>
      <c r="AE212" s="232" t="e">
        <f t="shared" si="93"/>
        <v>#DIV/0!</v>
      </c>
      <c r="AF212" s="90" t="e">
        <f t="shared" si="94"/>
        <v>#DIV/0!</v>
      </c>
      <c r="AG212" s="232" t="e">
        <f t="shared" si="95"/>
        <v>#DIV/0!</v>
      </c>
      <c r="AH212" s="232" t="e">
        <f t="shared" si="96"/>
        <v>#DIV/0!</v>
      </c>
      <c r="AI212" s="90" t="e">
        <f t="shared" si="97"/>
        <v>#DIV/0!</v>
      </c>
      <c r="AJ212" s="154"/>
      <c r="AK212" s="232" t="e">
        <f t="shared" si="98"/>
        <v>#DIV/0!</v>
      </c>
      <c r="AL212" s="232" t="e">
        <f t="shared" si="99"/>
        <v>#DIV/0!</v>
      </c>
    </row>
    <row r="213" spans="1:38">
      <c r="A213" s="128" t="s">
        <v>419</v>
      </c>
      <c r="B213" s="103"/>
      <c r="C213" s="85" t="e">
        <f>SUMPRODUCT(Datu_ievade!$E$12:$BB$12,Datu_ievade!$E$61:$BB$61)/SUM(Datu_ievade!$E$12:$BB$12)</f>
        <v>#DIV/0!</v>
      </c>
      <c r="D213" s="103"/>
      <c r="E213" s="85" t="e">
        <f>SUMPRODUCT(Datu_ievade!$E$13:$BB$13,Datu_ievade!$E$62:$BB$62)/SUM(Datu_ievade!$E$13:$BB$13)</f>
        <v>#DIV/0!</v>
      </c>
      <c r="F213" s="85" t="e">
        <f t="shared" si="85"/>
        <v>#DIV/0!</v>
      </c>
      <c r="G213" s="127" t="e">
        <f>ROUNDUP((B213+D213)*Datu_ievade!$E$269,0)</f>
        <v>#DIV/0!</v>
      </c>
      <c r="H213" s="141" t="e">
        <f t="shared" si="76"/>
        <v>#DIV/0!</v>
      </c>
      <c r="I213" s="127" t="e">
        <f t="shared" si="86"/>
        <v>#DIV/0!</v>
      </c>
      <c r="K213" s="127" t="e">
        <f t="shared" si="87"/>
        <v>#DIV/0!</v>
      </c>
      <c r="L213" s="127" t="e">
        <f t="shared" si="88"/>
        <v>#DIV/0!</v>
      </c>
      <c r="M213" s="127" t="e">
        <f t="shared" si="89"/>
        <v>#DIV/0!</v>
      </c>
      <c r="N213" s="127" t="e">
        <f t="shared" si="90"/>
        <v>#DIV/0!</v>
      </c>
      <c r="O213" s="141" t="e">
        <f t="shared" si="91"/>
        <v>#DIV/0!</v>
      </c>
      <c r="P213" s="127" t="e">
        <f t="shared" si="77"/>
        <v>#DIV/0!</v>
      </c>
      <c r="Q213" s="127" t="e">
        <f t="shared" si="78"/>
        <v>#DIV/0!</v>
      </c>
      <c r="V213" s="232" t="e">
        <f t="shared" si="79"/>
        <v>#DIV/0!</v>
      </c>
      <c r="W213" s="232" t="e">
        <f t="shared" si="80"/>
        <v>#DIV/0!</v>
      </c>
      <c r="X213" s="232" t="e">
        <f t="shared" si="81"/>
        <v>#DIV/0!</v>
      </c>
      <c r="Y213" s="232" t="e">
        <f t="shared" si="82"/>
        <v>#DIV/0!</v>
      </c>
      <c r="Z213" s="232" t="e">
        <f t="shared" si="83"/>
        <v>#DIV/0!</v>
      </c>
      <c r="AA213" s="232" t="e">
        <f t="shared" si="84"/>
        <v>#DIV/0!</v>
      </c>
      <c r="AD213" s="232" t="e">
        <f t="shared" si="92"/>
        <v>#DIV/0!</v>
      </c>
      <c r="AE213" s="232" t="e">
        <f t="shared" si="93"/>
        <v>#DIV/0!</v>
      </c>
      <c r="AF213" s="90" t="e">
        <f t="shared" si="94"/>
        <v>#DIV/0!</v>
      </c>
      <c r="AG213" s="232" t="e">
        <f t="shared" si="95"/>
        <v>#DIV/0!</v>
      </c>
      <c r="AH213" s="232" t="e">
        <f t="shared" si="96"/>
        <v>#DIV/0!</v>
      </c>
      <c r="AI213" s="90" t="e">
        <f t="shared" si="97"/>
        <v>#DIV/0!</v>
      </c>
      <c r="AJ213" s="154"/>
      <c r="AK213" s="232" t="e">
        <f t="shared" si="98"/>
        <v>#DIV/0!</v>
      </c>
      <c r="AL213" s="232" t="e">
        <f t="shared" si="99"/>
        <v>#DIV/0!</v>
      </c>
    </row>
    <row r="214" spans="1:38">
      <c r="A214" s="128" t="s">
        <v>418</v>
      </c>
      <c r="B214" s="103"/>
      <c r="C214" s="85" t="e">
        <f>SUMPRODUCT(Datu_ievade!$E$12:$BB$12,Datu_ievade!$E$61:$BB$61)/SUM(Datu_ievade!$E$12:$BB$12)</f>
        <v>#DIV/0!</v>
      </c>
      <c r="D214" s="103"/>
      <c r="E214" s="85" t="e">
        <f>SUMPRODUCT(Datu_ievade!$E$13:$BB$13,Datu_ievade!$E$62:$BB$62)/SUM(Datu_ievade!$E$13:$BB$13)</f>
        <v>#DIV/0!</v>
      </c>
      <c r="F214" s="85" t="e">
        <f t="shared" si="85"/>
        <v>#DIV/0!</v>
      </c>
      <c r="G214" s="127" t="e">
        <f>ROUNDUP((B214+D214)*Datu_ievade!$E$269,0)</f>
        <v>#DIV/0!</v>
      </c>
      <c r="H214" s="141" t="e">
        <f t="shared" si="76"/>
        <v>#DIV/0!</v>
      </c>
      <c r="I214" s="127" t="e">
        <f t="shared" si="86"/>
        <v>#DIV/0!</v>
      </c>
      <c r="K214" s="127" t="e">
        <f t="shared" si="87"/>
        <v>#DIV/0!</v>
      </c>
      <c r="L214" s="127" t="e">
        <f t="shared" si="88"/>
        <v>#DIV/0!</v>
      </c>
      <c r="M214" s="127" t="e">
        <f t="shared" si="89"/>
        <v>#DIV/0!</v>
      </c>
      <c r="N214" s="127" t="e">
        <f t="shared" si="90"/>
        <v>#DIV/0!</v>
      </c>
      <c r="O214" s="141" t="e">
        <f t="shared" si="91"/>
        <v>#DIV/0!</v>
      </c>
      <c r="P214" s="127" t="e">
        <f t="shared" si="77"/>
        <v>#DIV/0!</v>
      </c>
      <c r="Q214" s="127" t="e">
        <f t="shared" si="78"/>
        <v>#DIV/0!</v>
      </c>
      <c r="V214" s="232" t="e">
        <f t="shared" si="79"/>
        <v>#DIV/0!</v>
      </c>
      <c r="W214" s="232" t="e">
        <f t="shared" si="80"/>
        <v>#DIV/0!</v>
      </c>
      <c r="X214" s="232" t="e">
        <f t="shared" si="81"/>
        <v>#DIV/0!</v>
      </c>
      <c r="Y214" s="232" t="e">
        <f t="shared" si="82"/>
        <v>#DIV/0!</v>
      </c>
      <c r="Z214" s="232" t="e">
        <f t="shared" si="83"/>
        <v>#DIV/0!</v>
      </c>
      <c r="AA214" s="232" t="e">
        <f t="shared" si="84"/>
        <v>#DIV/0!</v>
      </c>
      <c r="AD214" s="232" t="e">
        <f t="shared" si="92"/>
        <v>#DIV/0!</v>
      </c>
      <c r="AE214" s="232" t="e">
        <f t="shared" si="93"/>
        <v>#DIV/0!</v>
      </c>
      <c r="AF214" s="90" t="e">
        <f t="shared" si="94"/>
        <v>#DIV/0!</v>
      </c>
      <c r="AG214" s="232" t="e">
        <f t="shared" si="95"/>
        <v>#DIV/0!</v>
      </c>
      <c r="AH214" s="232" t="e">
        <f t="shared" si="96"/>
        <v>#DIV/0!</v>
      </c>
      <c r="AI214" s="90" t="e">
        <f t="shared" si="97"/>
        <v>#DIV/0!</v>
      </c>
      <c r="AJ214" s="154"/>
      <c r="AK214" s="232" t="e">
        <f t="shared" si="98"/>
        <v>#DIV/0!</v>
      </c>
      <c r="AL214" s="232" t="e">
        <f t="shared" si="99"/>
        <v>#DIV/0!</v>
      </c>
    </row>
    <row r="215" spans="1:38">
      <c r="A215" s="128" t="s">
        <v>417</v>
      </c>
      <c r="B215" s="103"/>
      <c r="C215" s="85" t="e">
        <f>SUMPRODUCT(Datu_ievade!$E$12:$BB$12,Datu_ievade!$E$61:$BB$61)/SUM(Datu_ievade!$E$12:$BB$12)</f>
        <v>#DIV/0!</v>
      </c>
      <c r="D215" s="103"/>
      <c r="E215" s="85" t="e">
        <f>SUMPRODUCT(Datu_ievade!$E$13:$BB$13,Datu_ievade!$E$62:$BB$62)/SUM(Datu_ievade!$E$13:$BB$13)</f>
        <v>#DIV/0!</v>
      </c>
      <c r="F215" s="85" t="e">
        <f t="shared" si="85"/>
        <v>#DIV/0!</v>
      </c>
      <c r="G215" s="127" t="e">
        <f>ROUNDUP((B215+D215)*Datu_ievade!$E$269,0)</f>
        <v>#DIV/0!</v>
      </c>
      <c r="H215" s="141" t="e">
        <f t="shared" si="76"/>
        <v>#DIV/0!</v>
      </c>
      <c r="I215" s="127" t="e">
        <f t="shared" si="86"/>
        <v>#DIV/0!</v>
      </c>
      <c r="K215" s="127" t="e">
        <f t="shared" si="87"/>
        <v>#DIV/0!</v>
      </c>
      <c r="L215" s="127" t="e">
        <f t="shared" si="88"/>
        <v>#DIV/0!</v>
      </c>
      <c r="M215" s="127" t="e">
        <f t="shared" si="89"/>
        <v>#DIV/0!</v>
      </c>
      <c r="N215" s="127" t="e">
        <f t="shared" si="90"/>
        <v>#DIV/0!</v>
      </c>
      <c r="O215" s="141" t="e">
        <f t="shared" si="91"/>
        <v>#DIV/0!</v>
      </c>
      <c r="P215" s="127" t="e">
        <f t="shared" si="77"/>
        <v>#DIV/0!</v>
      </c>
      <c r="Q215" s="127" t="e">
        <f t="shared" si="78"/>
        <v>#DIV/0!</v>
      </c>
      <c r="V215" s="232" t="e">
        <f t="shared" si="79"/>
        <v>#DIV/0!</v>
      </c>
      <c r="W215" s="232" t="e">
        <f t="shared" si="80"/>
        <v>#DIV/0!</v>
      </c>
      <c r="X215" s="232" t="e">
        <f t="shared" si="81"/>
        <v>#DIV/0!</v>
      </c>
      <c r="Y215" s="232" t="e">
        <f t="shared" si="82"/>
        <v>#DIV/0!</v>
      </c>
      <c r="Z215" s="232" t="e">
        <f t="shared" si="83"/>
        <v>#DIV/0!</v>
      </c>
      <c r="AA215" s="232" t="e">
        <f t="shared" si="84"/>
        <v>#DIV/0!</v>
      </c>
      <c r="AD215" s="232" t="e">
        <f t="shared" si="92"/>
        <v>#DIV/0!</v>
      </c>
      <c r="AE215" s="232" t="e">
        <f t="shared" si="93"/>
        <v>#DIV/0!</v>
      </c>
      <c r="AF215" s="90" t="e">
        <f t="shared" si="94"/>
        <v>#DIV/0!</v>
      </c>
      <c r="AG215" s="232" t="e">
        <f t="shared" si="95"/>
        <v>#DIV/0!</v>
      </c>
      <c r="AH215" s="232" t="e">
        <f t="shared" si="96"/>
        <v>#DIV/0!</v>
      </c>
      <c r="AI215" s="90" t="e">
        <f t="shared" si="97"/>
        <v>#DIV/0!</v>
      </c>
      <c r="AJ215" s="154"/>
      <c r="AK215" s="232" t="e">
        <f t="shared" si="98"/>
        <v>#DIV/0!</v>
      </c>
      <c r="AL215" s="232" t="e">
        <f t="shared" si="99"/>
        <v>#DIV/0!</v>
      </c>
    </row>
    <row r="216" spans="1:38">
      <c r="A216" s="128" t="s">
        <v>416</v>
      </c>
      <c r="B216" s="103"/>
      <c r="C216" s="85" t="e">
        <f>SUMPRODUCT(Datu_ievade!$E$12:$BB$12,Datu_ievade!$E$61:$BB$61)/SUM(Datu_ievade!$E$12:$BB$12)</f>
        <v>#DIV/0!</v>
      </c>
      <c r="D216" s="103"/>
      <c r="E216" s="85" t="e">
        <f>SUMPRODUCT(Datu_ievade!$E$13:$BB$13,Datu_ievade!$E$62:$BB$62)/SUM(Datu_ievade!$E$13:$BB$13)</f>
        <v>#DIV/0!</v>
      </c>
      <c r="F216" s="85" t="e">
        <f t="shared" si="85"/>
        <v>#DIV/0!</v>
      </c>
      <c r="G216" s="127" t="e">
        <f>ROUNDUP((B216+D216)*Datu_ievade!$E$269,0)</f>
        <v>#DIV/0!</v>
      </c>
      <c r="H216" s="141" t="e">
        <f t="shared" si="76"/>
        <v>#DIV/0!</v>
      </c>
      <c r="I216" s="127" t="e">
        <f t="shared" si="86"/>
        <v>#DIV/0!</v>
      </c>
      <c r="K216" s="127" t="e">
        <f t="shared" si="87"/>
        <v>#DIV/0!</v>
      </c>
      <c r="L216" s="127" t="e">
        <f t="shared" si="88"/>
        <v>#DIV/0!</v>
      </c>
      <c r="M216" s="127" t="e">
        <f t="shared" si="89"/>
        <v>#DIV/0!</v>
      </c>
      <c r="N216" s="127" t="e">
        <f t="shared" si="90"/>
        <v>#DIV/0!</v>
      </c>
      <c r="O216" s="141" t="e">
        <f t="shared" si="91"/>
        <v>#DIV/0!</v>
      </c>
      <c r="P216" s="127" t="e">
        <f t="shared" si="77"/>
        <v>#DIV/0!</v>
      </c>
      <c r="Q216" s="127" t="e">
        <f t="shared" si="78"/>
        <v>#DIV/0!</v>
      </c>
      <c r="V216" s="232" t="e">
        <f t="shared" si="79"/>
        <v>#DIV/0!</v>
      </c>
      <c r="W216" s="232" t="e">
        <f t="shared" si="80"/>
        <v>#DIV/0!</v>
      </c>
      <c r="X216" s="232" t="e">
        <f t="shared" si="81"/>
        <v>#DIV/0!</v>
      </c>
      <c r="Y216" s="232" t="e">
        <f t="shared" si="82"/>
        <v>#DIV/0!</v>
      </c>
      <c r="Z216" s="232" t="e">
        <f t="shared" si="83"/>
        <v>#DIV/0!</v>
      </c>
      <c r="AA216" s="232" t="e">
        <f t="shared" si="84"/>
        <v>#DIV/0!</v>
      </c>
      <c r="AD216" s="232" t="e">
        <f t="shared" si="92"/>
        <v>#DIV/0!</v>
      </c>
      <c r="AE216" s="232" t="e">
        <f t="shared" si="93"/>
        <v>#DIV/0!</v>
      </c>
      <c r="AF216" s="90" t="e">
        <f t="shared" si="94"/>
        <v>#DIV/0!</v>
      </c>
      <c r="AG216" s="232" t="e">
        <f t="shared" si="95"/>
        <v>#DIV/0!</v>
      </c>
      <c r="AH216" s="232" t="e">
        <f t="shared" si="96"/>
        <v>#DIV/0!</v>
      </c>
      <c r="AI216" s="90" t="e">
        <f t="shared" si="97"/>
        <v>#DIV/0!</v>
      </c>
      <c r="AJ216" s="154"/>
      <c r="AK216" s="232" t="e">
        <f t="shared" si="98"/>
        <v>#DIV/0!</v>
      </c>
      <c r="AL216" s="232" t="e">
        <f t="shared" si="99"/>
        <v>#DIV/0!</v>
      </c>
    </row>
    <row r="217" spans="1:38">
      <c r="A217" s="128" t="s">
        <v>415</v>
      </c>
      <c r="B217" s="103"/>
      <c r="C217" s="85" t="e">
        <f>SUMPRODUCT(Datu_ievade!$E$12:$BB$12,Datu_ievade!$E$61:$BB$61)/SUM(Datu_ievade!$E$12:$BB$12)</f>
        <v>#DIV/0!</v>
      </c>
      <c r="D217" s="103"/>
      <c r="E217" s="85" t="e">
        <f>SUMPRODUCT(Datu_ievade!$E$13:$BB$13,Datu_ievade!$E$62:$BB$62)/SUM(Datu_ievade!$E$13:$BB$13)</f>
        <v>#DIV/0!</v>
      </c>
      <c r="F217" s="85" t="e">
        <f t="shared" si="85"/>
        <v>#DIV/0!</v>
      </c>
      <c r="G217" s="127" t="e">
        <f>ROUNDUP((B217+D217)*Datu_ievade!$E$269,0)</f>
        <v>#DIV/0!</v>
      </c>
      <c r="H217" s="141" t="e">
        <f t="shared" si="76"/>
        <v>#DIV/0!</v>
      </c>
      <c r="I217" s="127" t="e">
        <f t="shared" si="86"/>
        <v>#DIV/0!</v>
      </c>
      <c r="K217" s="127" t="e">
        <f t="shared" si="87"/>
        <v>#DIV/0!</v>
      </c>
      <c r="L217" s="127" t="e">
        <f t="shared" si="88"/>
        <v>#DIV/0!</v>
      </c>
      <c r="M217" s="127" t="e">
        <f t="shared" si="89"/>
        <v>#DIV/0!</v>
      </c>
      <c r="N217" s="127" t="e">
        <f t="shared" si="90"/>
        <v>#DIV/0!</v>
      </c>
      <c r="O217" s="141" t="e">
        <f t="shared" si="91"/>
        <v>#DIV/0!</v>
      </c>
      <c r="P217" s="127" t="e">
        <f t="shared" si="77"/>
        <v>#DIV/0!</v>
      </c>
      <c r="Q217" s="127" t="e">
        <f t="shared" si="78"/>
        <v>#DIV/0!</v>
      </c>
      <c r="V217" s="232" t="e">
        <f t="shared" si="79"/>
        <v>#DIV/0!</v>
      </c>
      <c r="W217" s="232" t="e">
        <f t="shared" si="80"/>
        <v>#DIV/0!</v>
      </c>
      <c r="X217" s="232" t="e">
        <f t="shared" si="81"/>
        <v>#DIV/0!</v>
      </c>
      <c r="Y217" s="232" t="e">
        <f t="shared" si="82"/>
        <v>#DIV/0!</v>
      </c>
      <c r="Z217" s="232" t="e">
        <f t="shared" si="83"/>
        <v>#DIV/0!</v>
      </c>
      <c r="AA217" s="232" t="e">
        <f t="shared" si="84"/>
        <v>#DIV/0!</v>
      </c>
      <c r="AD217" s="232" t="e">
        <f t="shared" si="92"/>
        <v>#DIV/0!</v>
      </c>
      <c r="AE217" s="232" t="e">
        <f t="shared" si="93"/>
        <v>#DIV/0!</v>
      </c>
      <c r="AF217" s="90" t="e">
        <f t="shared" si="94"/>
        <v>#DIV/0!</v>
      </c>
      <c r="AG217" s="232" t="e">
        <f t="shared" si="95"/>
        <v>#DIV/0!</v>
      </c>
      <c r="AH217" s="232" t="e">
        <f t="shared" si="96"/>
        <v>#DIV/0!</v>
      </c>
      <c r="AI217" s="90" t="e">
        <f t="shared" si="97"/>
        <v>#DIV/0!</v>
      </c>
      <c r="AJ217" s="154"/>
      <c r="AK217" s="232" t="e">
        <f t="shared" si="98"/>
        <v>#DIV/0!</v>
      </c>
      <c r="AL217" s="232" t="e">
        <f t="shared" si="99"/>
        <v>#DIV/0!</v>
      </c>
    </row>
    <row r="218" spans="1:38">
      <c r="A218" s="128" t="s">
        <v>414</v>
      </c>
      <c r="B218" s="103"/>
      <c r="C218" s="85" t="e">
        <f>SUMPRODUCT(Datu_ievade!$E$12:$BB$12,Datu_ievade!$E$61:$BB$61)/SUM(Datu_ievade!$E$12:$BB$12)</f>
        <v>#DIV/0!</v>
      </c>
      <c r="D218" s="103"/>
      <c r="E218" s="85" t="e">
        <f>SUMPRODUCT(Datu_ievade!$E$13:$BB$13,Datu_ievade!$E$62:$BB$62)/SUM(Datu_ievade!$E$13:$BB$13)</f>
        <v>#DIV/0!</v>
      </c>
      <c r="F218" s="85" t="e">
        <f t="shared" si="85"/>
        <v>#DIV/0!</v>
      </c>
      <c r="G218" s="127" t="e">
        <f>ROUNDUP((B218+D218)*Datu_ievade!$E$269,0)</f>
        <v>#DIV/0!</v>
      </c>
      <c r="H218" s="141" t="e">
        <f t="shared" si="76"/>
        <v>#DIV/0!</v>
      </c>
      <c r="I218" s="127" t="e">
        <f t="shared" si="86"/>
        <v>#DIV/0!</v>
      </c>
      <c r="K218" s="127" t="e">
        <f t="shared" si="87"/>
        <v>#DIV/0!</v>
      </c>
      <c r="L218" s="127" t="e">
        <f t="shared" si="88"/>
        <v>#DIV/0!</v>
      </c>
      <c r="M218" s="127" t="e">
        <f t="shared" si="89"/>
        <v>#DIV/0!</v>
      </c>
      <c r="N218" s="127" t="e">
        <f t="shared" si="90"/>
        <v>#DIV/0!</v>
      </c>
      <c r="O218" s="141" t="e">
        <f t="shared" si="91"/>
        <v>#DIV/0!</v>
      </c>
      <c r="P218" s="127" t="e">
        <f t="shared" si="77"/>
        <v>#DIV/0!</v>
      </c>
      <c r="Q218" s="127" t="e">
        <f t="shared" si="78"/>
        <v>#DIV/0!</v>
      </c>
      <c r="V218" s="232" t="e">
        <f t="shared" si="79"/>
        <v>#DIV/0!</v>
      </c>
      <c r="W218" s="232" t="e">
        <f t="shared" si="80"/>
        <v>#DIV/0!</v>
      </c>
      <c r="X218" s="232" t="e">
        <f t="shared" si="81"/>
        <v>#DIV/0!</v>
      </c>
      <c r="Y218" s="232" t="e">
        <f t="shared" si="82"/>
        <v>#DIV/0!</v>
      </c>
      <c r="Z218" s="232" t="e">
        <f t="shared" si="83"/>
        <v>#DIV/0!</v>
      </c>
      <c r="AA218" s="232" t="e">
        <f t="shared" si="84"/>
        <v>#DIV/0!</v>
      </c>
      <c r="AD218" s="232" t="e">
        <f t="shared" si="92"/>
        <v>#DIV/0!</v>
      </c>
      <c r="AE218" s="232" t="e">
        <f t="shared" si="93"/>
        <v>#DIV/0!</v>
      </c>
      <c r="AF218" s="90" t="e">
        <f t="shared" si="94"/>
        <v>#DIV/0!</v>
      </c>
      <c r="AG218" s="232" t="e">
        <f t="shared" si="95"/>
        <v>#DIV/0!</v>
      </c>
      <c r="AH218" s="232" t="e">
        <f t="shared" si="96"/>
        <v>#DIV/0!</v>
      </c>
      <c r="AI218" s="90" t="e">
        <f t="shared" si="97"/>
        <v>#DIV/0!</v>
      </c>
      <c r="AJ218" s="154"/>
      <c r="AK218" s="232" t="e">
        <f t="shared" si="98"/>
        <v>#DIV/0!</v>
      </c>
      <c r="AL218" s="232" t="e">
        <f t="shared" si="99"/>
        <v>#DIV/0!</v>
      </c>
    </row>
    <row r="219" spans="1:38">
      <c r="A219" s="128" t="s">
        <v>413</v>
      </c>
      <c r="B219" s="103"/>
      <c r="C219" s="85" t="e">
        <f>SUMPRODUCT(Datu_ievade!$E$12:$BB$12,Datu_ievade!$E$61:$BB$61)/SUM(Datu_ievade!$E$12:$BB$12)</f>
        <v>#DIV/0!</v>
      </c>
      <c r="D219" s="103"/>
      <c r="E219" s="85" t="e">
        <f>SUMPRODUCT(Datu_ievade!$E$13:$BB$13,Datu_ievade!$E$62:$BB$62)/SUM(Datu_ievade!$E$13:$BB$13)</f>
        <v>#DIV/0!</v>
      </c>
      <c r="F219" s="85" t="e">
        <f t="shared" si="85"/>
        <v>#DIV/0!</v>
      </c>
      <c r="G219" s="127" t="e">
        <f>ROUNDUP((B219+D219)*Datu_ievade!$E$269,0)</f>
        <v>#DIV/0!</v>
      </c>
      <c r="H219" s="141" t="e">
        <f t="shared" si="76"/>
        <v>#DIV/0!</v>
      </c>
      <c r="I219" s="127" t="e">
        <f t="shared" si="86"/>
        <v>#DIV/0!</v>
      </c>
      <c r="K219" s="127" t="e">
        <f t="shared" si="87"/>
        <v>#DIV/0!</v>
      </c>
      <c r="L219" s="127" t="e">
        <f t="shared" si="88"/>
        <v>#DIV/0!</v>
      </c>
      <c r="M219" s="127" t="e">
        <f t="shared" si="89"/>
        <v>#DIV/0!</v>
      </c>
      <c r="N219" s="127" t="e">
        <f t="shared" si="90"/>
        <v>#DIV/0!</v>
      </c>
      <c r="O219" s="141" t="e">
        <f t="shared" si="91"/>
        <v>#DIV/0!</v>
      </c>
      <c r="P219" s="127" t="e">
        <f t="shared" si="77"/>
        <v>#DIV/0!</v>
      </c>
      <c r="Q219" s="127" t="e">
        <f t="shared" si="78"/>
        <v>#DIV/0!</v>
      </c>
      <c r="V219" s="232" t="e">
        <f t="shared" si="79"/>
        <v>#DIV/0!</v>
      </c>
      <c r="W219" s="232" t="e">
        <f t="shared" si="80"/>
        <v>#DIV/0!</v>
      </c>
      <c r="X219" s="232" t="e">
        <f t="shared" si="81"/>
        <v>#DIV/0!</v>
      </c>
      <c r="Y219" s="232" t="e">
        <f t="shared" si="82"/>
        <v>#DIV/0!</v>
      </c>
      <c r="Z219" s="232" t="e">
        <f t="shared" si="83"/>
        <v>#DIV/0!</v>
      </c>
      <c r="AA219" s="232" t="e">
        <f t="shared" si="84"/>
        <v>#DIV/0!</v>
      </c>
      <c r="AD219" s="232" t="e">
        <f t="shared" si="92"/>
        <v>#DIV/0!</v>
      </c>
      <c r="AE219" s="232" t="e">
        <f t="shared" si="93"/>
        <v>#DIV/0!</v>
      </c>
      <c r="AF219" s="90" t="e">
        <f t="shared" si="94"/>
        <v>#DIV/0!</v>
      </c>
      <c r="AG219" s="232" t="e">
        <f t="shared" si="95"/>
        <v>#DIV/0!</v>
      </c>
      <c r="AH219" s="232" t="e">
        <f t="shared" si="96"/>
        <v>#DIV/0!</v>
      </c>
      <c r="AI219" s="90" t="e">
        <f t="shared" si="97"/>
        <v>#DIV/0!</v>
      </c>
      <c r="AJ219" s="154"/>
      <c r="AK219" s="232" t="e">
        <f t="shared" si="98"/>
        <v>#DIV/0!</v>
      </c>
      <c r="AL219" s="232" t="e">
        <f t="shared" si="99"/>
        <v>#DIV/0!</v>
      </c>
    </row>
    <row r="220" spans="1:38">
      <c r="A220" s="128" t="s">
        <v>412</v>
      </c>
      <c r="B220" s="103"/>
      <c r="C220" s="85" t="e">
        <f>SUMPRODUCT(Datu_ievade!$E$12:$BB$12,Datu_ievade!$E$61:$BB$61)/SUM(Datu_ievade!$E$12:$BB$12)</f>
        <v>#DIV/0!</v>
      </c>
      <c r="D220" s="103"/>
      <c r="E220" s="85" t="e">
        <f>SUMPRODUCT(Datu_ievade!$E$13:$BB$13,Datu_ievade!$E$62:$BB$62)/SUM(Datu_ievade!$E$13:$BB$13)</f>
        <v>#DIV/0!</v>
      </c>
      <c r="F220" s="85" t="e">
        <f t="shared" si="85"/>
        <v>#DIV/0!</v>
      </c>
      <c r="G220" s="127" t="e">
        <f>ROUNDUP((B220+D220)*Datu_ievade!$E$269,0)</f>
        <v>#DIV/0!</v>
      </c>
      <c r="H220" s="141" t="e">
        <f t="shared" si="76"/>
        <v>#DIV/0!</v>
      </c>
      <c r="I220" s="127" t="e">
        <f t="shared" si="86"/>
        <v>#DIV/0!</v>
      </c>
      <c r="K220" s="127" t="e">
        <f t="shared" si="87"/>
        <v>#DIV/0!</v>
      </c>
      <c r="L220" s="127" t="e">
        <f t="shared" si="88"/>
        <v>#DIV/0!</v>
      </c>
      <c r="M220" s="127" t="e">
        <f t="shared" si="89"/>
        <v>#DIV/0!</v>
      </c>
      <c r="N220" s="127" t="e">
        <f t="shared" si="90"/>
        <v>#DIV/0!</v>
      </c>
      <c r="O220" s="141" t="e">
        <f t="shared" si="91"/>
        <v>#DIV/0!</v>
      </c>
      <c r="P220" s="127" t="e">
        <f t="shared" si="77"/>
        <v>#DIV/0!</v>
      </c>
      <c r="Q220" s="127" t="e">
        <f t="shared" si="78"/>
        <v>#DIV/0!</v>
      </c>
      <c r="V220" s="232" t="e">
        <f t="shared" si="79"/>
        <v>#DIV/0!</v>
      </c>
      <c r="W220" s="232" t="e">
        <f t="shared" si="80"/>
        <v>#DIV/0!</v>
      </c>
      <c r="X220" s="232" t="e">
        <f t="shared" si="81"/>
        <v>#DIV/0!</v>
      </c>
      <c r="Y220" s="232" t="e">
        <f t="shared" si="82"/>
        <v>#DIV/0!</v>
      </c>
      <c r="Z220" s="232" t="e">
        <f t="shared" si="83"/>
        <v>#DIV/0!</v>
      </c>
      <c r="AA220" s="232" t="e">
        <f t="shared" si="84"/>
        <v>#DIV/0!</v>
      </c>
      <c r="AD220" s="232" t="e">
        <f t="shared" si="92"/>
        <v>#DIV/0!</v>
      </c>
      <c r="AE220" s="232" t="e">
        <f t="shared" si="93"/>
        <v>#DIV/0!</v>
      </c>
      <c r="AF220" s="90" t="e">
        <f t="shared" si="94"/>
        <v>#DIV/0!</v>
      </c>
      <c r="AG220" s="232" t="e">
        <f t="shared" si="95"/>
        <v>#DIV/0!</v>
      </c>
      <c r="AH220" s="232" t="e">
        <f t="shared" si="96"/>
        <v>#DIV/0!</v>
      </c>
      <c r="AI220" s="90" t="e">
        <f t="shared" si="97"/>
        <v>#DIV/0!</v>
      </c>
      <c r="AJ220" s="154"/>
      <c r="AK220" s="232" t="e">
        <f t="shared" si="98"/>
        <v>#DIV/0!</v>
      </c>
      <c r="AL220" s="232" t="e">
        <f t="shared" si="99"/>
        <v>#DIV/0!</v>
      </c>
    </row>
    <row r="221" spans="1:38">
      <c r="A221" s="128" t="s">
        <v>411</v>
      </c>
      <c r="B221" s="103"/>
      <c r="C221" s="85" t="e">
        <f>SUMPRODUCT(Datu_ievade!$E$12:$BB$12,Datu_ievade!$E$61:$BB$61)/SUM(Datu_ievade!$E$12:$BB$12)</f>
        <v>#DIV/0!</v>
      </c>
      <c r="D221" s="103"/>
      <c r="E221" s="85" t="e">
        <f>SUMPRODUCT(Datu_ievade!$E$13:$BB$13,Datu_ievade!$E$62:$BB$62)/SUM(Datu_ievade!$E$13:$BB$13)</f>
        <v>#DIV/0!</v>
      </c>
      <c r="F221" s="85" t="e">
        <f t="shared" si="85"/>
        <v>#DIV/0!</v>
      </c>
      <c r="G221" s="127" t="e">
        <f>ROUNDUP((B221+D221)*Datu_ievade!$E$269,0)</f>
        <v>#DIV/0!</v>
      </c>
      <c r="H221" s="141" t="e">
        <f t="shared" si="76"/>
        <v>#DIV/0!</v>
      </c>
      <c r="I221" s="127" t="e">
        <f t="shared" si="86"/>
        <v>#DIV/0!</v>
      </c>
      <c r="K221" s="127" t="e">
        <f t="shared" si="87"/>
        <v>#DIV/0!</v>
      </c>
      <c r="L221" s="127" t="e">
        <f t="shared" si="88"/>
        <v>#DIV/0!</v>
      </c>
      <c r="M221" s="127" t="e">
        <f t="shared" si="89"/>
        <v>#DIV/0!</v>
      </c>
      <c r="N221" s="127" t="e">
        <f t="shared" si="90"/>
        <v>#DIV/0!</v>
      </c>
      <c r="O221" s="141" t="e">
        <f t="shared" si="91"/>
        <v>#DIV/0!</v>
      </c>
      <c r="P221" s="127" t="e">
        <f t="shared" si="77"/>
        <v>#DIV/0!</v>
      </c>
      <c r="Q221" s="127" t="e">
        <f t="shared" si="78"/>
        <v>#DIV/0!</v>
      </c>
      <c r="V221" s="232" t="e">
        <f t="shared" si="79"/>
        <v>#DIV/0!</v>
      </c>
      <c r="W221" s="232" t="e">
        <f t="shared" si="80"/>
        <v>#DIV/0!</v>
      </c>
      <c r="X221" s="232" t="e">
        <f t="shared" si="81"/>
        <v>#DIV/0!</v>
      </c>
      <c r="Y221" s="232" t="e">
        <f t="shared" si="82"/>
        <v>#DIV/0!</v>
      </c>
      <c r="Z221" s="232" t="e">
        <f t="shared" si="83"/>
        <v>#DIV/0!</v>
      </c>
      <c r="AA221" s="232" t="e">
        <f t="shared" si="84"/>
        <v>#DIV/0!</v>
      </c>
      <c r="AD221" s="232" t="e">
        <f t="shared" si="92"/>
        <v>#DIV/0!</v>
      </c>
      <c r="AE221" s="232" t="e">
        <f t="shared" si="93"/>
        <v>#DIV/0!</v>
      </c>
      <c r="AF221" s="90" t="e">
        <f t="shared" si="94"/>
        <v>#DIV/0!</v>
      </c>
      <c r="AG221" s="232" t="e">
        <f t="shared" si="95"/>
        <v>#DIV/0!</v>
      </c>
      <c r="AH221" s="232" t="e">
        <f t="shared" si="96"/>
        <v>#DIV/0!</v>
      </c>
      <c r="AI221" s="90" t="e">
        <f t="shared" si="97"/>
        <v>#DIV/0!</v>
      </c>
      <c r="AJ221" s="154"/>
      <c r="AK221" s="232" t="e">
        <f t="shared" si="98"/>
        <v>#DIV/0!</v>
      </c>
      <c r="AL221" s="232" t="e">
        <f t="shared" si="99"/>
        <v>#DIV/0!</v>
      </c>
    </row>
    <row r="222" spans="1:38">
      <c r="A222" s="128" t="s">
        <v>410</v>
      </c>
      <c r="B222" s="103"/>
      <c r="C222" s="85" t="e">
        <f>SUMPRODUCT(Datu_ievade!$E$12:$BB$12,Datu_ievade!$E$61:$BB$61)/SUM(Datu_ievade!$E$12:$BB$12)</f>
        <v>#DIV/0!</v>
      </c>
      <c r="D222" s="103"/>
      <c r="E222" s="85" t="e">
        <f>SUMPRODUCT(Datu_ievade!$E$13:$BB$13,Datu_ievade!$E$62:$BB$62)/SUM(Datu_ievade!$E$13:$BB$13)</f>
        <v>#DIV/0!</v>
      </c>
      <c r="F222" s="85" t="e">
        <f t="shared" si="85"/>
        <v>#DIV/0!</v>
      </c>
      <c r="G222" s="127" t="e">
        <f>ROUNDUP((B222+D222)*Datu_ievade!$E$269,0)</f>
        <v>#DIV/0!</v>
      </c>
      <c r="H222" s="141" t="e">
        <f t="shared" si="76"/>
        <v>#DIV/0!</v>
      </c>
      <c r="I222" s="127" t="e">
        <f t="shared" si="86"/>
        <v>#DIV/0!</v>
      </c>
      <c r="K222" s="127" t="e">
        <f t="shared" si="87"/>
        <v>#DIV/0!</v>
      </c>
      <c r="L222" s="127" t="e">
        <f t="shared" si="88"/>
        <v>#DIV/0!</v>
      </c>
      <c r="M222" s="127" t="e">
        <f t="shared" si="89"/>
        <v>#DIV/0!</v>
      </c>
      <c r="N222" s="127" t="e">
        <f t="shared" si="90"/>
        <v>#DIV/0!</v>
      </c>
      <c r="O222" s="141" t="e">
        <f t="shared" si="91"/>
        <v>#DIV/0!</v>
      </c>
      <c r="P222" s="127" t="e">
        <f t="shared" si="77"/>
        <v>#DIV/0!</v>
      </c>
      <c r="Q222" s="127" t="e">
        <f t="shared" si="78"/>
        <v>#DIV/0!</v>
      </c>
      <c r="V222" s="232" t="e">
        <f t="shared" si="79"/>
        <v>#DIV/0!</v>
      </c>
      <c r="W222" s="232" t="e">
        <f t="shared" si="80"/>
        <v>#DIV/0!</v>
      </c>
      <c r="X222" s="232" t="e">
        <f t="shared" si="81"/>
        <v>#DIV/0!</v>
      </c>
      <c r="Y222" s="232" t="e">
        <f t="shared" si="82"/>
        <v>#DIV/0!</v>
      </c>
      <c r="Z222" s="232" t="e">
        <f t="shared" si="83"/>
        <v>#DIV/0!</v>
      </c>
      <c r="AA222" s="232" t="e">
        <f t="shared" si="84"/>
        <v>#DIV/0!</v>
      </c>
      <c r="AD222" s="232" t="e">
        <f t="shared" si="92"/>
        <v>#DIV/0!</v>
      </c>
      <c r="AE222" s="232" t="e">
        <f t="shared" si="93"/>
        <v>#DIV/0!</v>
      </c>
      <c r="AF222" s="90" t="e">
        <f t="shared" si="94"/>
        <v>#DIV/0!</v>
      </c>
      <c r="AG222" s="232" t="e">
        <f t="shared" si="95"/>
        <v>#DIV/0!</v>
      </c>
      <c r="AH222" s="232" t="e">
        <f t="shared" si="96"/>
        <v>#DIV/0!</v>
      </c>
      <c r="AI222" s="90" t="e">
        <f t="shared" si="97"/>
        <v>#DIV/0!</v>
      </c>
      <c r="AJ222" s="154"/>
      <c r="AK222" s="232" t="e">
        <f t="shared" si="98"/>
        <v>#DIV/0!</v>
      </c>
      <c r="AL222" s="232" t="e">
        <f t="shared" si="99"/>
        <v>#DIV/0!</v>
      </c>
    </row>
    <row r="223" spans="1:38">
      <c r="A223" s="128" t="s">
        <v>409</v>
      </c>
      <c r="B223" s="103"/>
      <c r="C223" s="85" t="e">
        <f>SUMPRODUCT(Datu_ievade!$E$12:$BB$12,Datu_ievade!$E$61:$BB$61)/SUM(Datu_ievade!$E$12:$BB$12)</f>
        <v>#DIV/0!</v>
      </c>
      <c r="D223" s="103"/>
      <c r="E223" s="85" t="e">
        <f>SUMPRODUCT(Datu_ievade!$E$13:$BB$13,Datu_ievade!$E$62:$BB$62)/SUM(Datu_ievade!$E$13:$BB$13)</f>
        <v>#DIV/0!</v>
      </c>
      <c r="F223" s="85" t="e">
        <f t="shared" si="85"/>
        <v>#DIV/0!</v>
      </c>
      <c r="G223" s="127" t="e">
        <f>ROUNDUP((B223+D223)*Datu_ievade!$E$269,0)</f>
        <v>#DIV/0!</v>
      </c>
      <c r="H223" s="141" t="e">
        <f t="shared" si="76"/>
        <v>#DIV/0!</v>
      </c>
      <c r="I223" s="127" t="e">
        <f t="shared" si="86"/>
        <v>#DIV/0!</v>
      </c>
      <c r="K223" s="127" t="e">
        <f t="shared" si="87"/>
        <v>#DIV/0!</v>
      </c>
      <c r="L223" s="127" t="e">
        <f t="shared" si="88"/>
        <v>#DIV/0!</v>
      </c>
      <c r="M223" s="127" t="e">
        <f t="shared" si="89"/>
        <v>#DIV/0!</v>
      </c>
      <c r="N223" s="127" t="e">
        <f t="shared" si="90"/>
        <v>#DIV/0!</v>
      </c>
      <c r="O223" s="141" t="e">
        <f t="shared" si="91"/>
        <v>#DIV/0!</v>
      </c>
      <c r="P223" s="127" t="e">
        <f t="shared" si="77"/>
        <v>#DIV/0!</v>
      </c>
      <c r="Q223" s="127" t="e">
        <f t="shared" si="78"/>
        <v>#DIV/0!</v>
      </c>
      <c r="V223" s="232" t="e">
        <f t="shared" si="79"/>
        <v>#DIV/0!</v>
      </c>
      <c r="W223" s="232" t="e">
        <f t="shared" si="80"/>
        <v>#DIV/0!</v>
      </c>
      <c r="X223" s="232" t="e">
        <f t="shared" si="81"/>
        <v>#DIV/0!</v>
      </c>
      <c r="Y223" s="232" t="e">
        <f t="shared" si="82"/>
        <v>#DIV/0!</v>
      </c>
      <c r="Z223" s="232" t="e">
        <f t="shared" si="83"/>
        <v>#DIV/0!</v>
      </c>
      <c r="AA223" s="232" t="e">
        <f t="shared" si="84"/>
        <v>#DIV/0!</v>
      </c>
      <c r="AD223" s="232" t="e">
        <f t="shared" si="92"/>
        <v>#DIV/0!</v>
      </c>
      <c r="AE223" s="232" t="e">
        <f t="shared" si="93"/>
        <v>#DIV/0!</v>
      </c>
      <c r="AF223" s="90" t="e">
        <f t="shared" si="94"/>
        <v>#DIV/0!</v>
      </c>
      <c r="AG223" s="232" t="e">
        <f t="shared" si="95"/>
        <v>#DIV/0!</v>
      </c>
      <c r="AH223" s="232" t="e">
        <f t="shared" si="96"/>
        <v>#DIV/0!</v>
      </c>
      <c r="AI223" s="90" t="e">
        <f t="shared" si="97"/>
        <v>#DIV/0!</v>
      </c>
      <c r="AJ223" s="154"/>
      <c r="AK223" s="232" t="e">
        <f t="shared" si="98"/>
        <v>#DIV/0!</v>
      </c>
      <c r="AL223" s="232" t="e">
        <f t="shared" si="99"/>
        <v>#DIV/0!</v>
      </c>
    </row>
    <row r="224" spans="1:38">
      <c r="A224" s="128" t="s">
        <v>408</v>
      </c>
      <c r="B224" s="103"/>
      <c r="C224" s="85" t="e">
        <f>SUMPRODUCT(Datu_ievade!$E$12:$BB$12,Datu_ievade!$E$61:$BB$61)/SUM(Datu_ievade!$E$12:$BB$12)</f>
        <v>#DIV/0!</v>
      </c>
      <c r="D224" s="103"/>
      <c r="E224" s="85" t="e">
        <f>SUMPRODUCT(Datu_ievade!$E$13:$BB$13,Datu_ievade!$E$62:$BB$62)/SUM(Datu_ievade!$E$13:$BB$13)</f>
        <v>#DIV/0!</v>
      </c>
      <c r="F224" s="85" t="e">
        <f t="shared" si="85"/>
        <v>#DIV/0!</v>
      </c>
      <c r="G224" s="127" t="e">
        <f>ROUNDUP((B224+D224)*Datu_ievade!$E$269,0)</f>
        <v>#DIV/0!</v>
      </c>
      <c r="H224" s="141" t="e">
        <f t="shared" si="76"/>
        <v>#DIV/0!</v>
      </c>
      <c r="I224" s="127" t="e">
        <f t="shared" si="86"/>
        <v>#DIV/0!</v>
      </c>
      <c r="K224" s="127" t="e">
        <f t="shared" si="87"/>
        <v>#DIV/0!</v>
      </c>
      <c r="L224" s="127" t="e">
        <f t="shared" si="88"/>
        <v>#DIV/0!</v>
      </c>
      <c r="M224" s="127" t="e">
        <f t="shared" si="89"/>
        <v>#DIV/0!</v>
      </c>
      <c r="N224" s="127" t="e">
        <f t="shared" si="90"/>
        <v>#DIV/0!</v>
      </c>
      <c r="O224" s="141" t="e">
        <f t="shared" si="91"/>
        <v>#DIV/0!</v>
      </c>
      <c r="P224" s="127" t="e">
        <f t="shared" si="77"/>
        <v>#DIV/0!</v>
      </c>
      <c r="Q224" s="127" t="e">
        <f t="shared" si="78"/>
        <v>#DIV/0!</v>
      </c>
      <c r="V224" s="232" t="e">
        <f t="shared" si="79"/>
        <v>#DIV/0!</v>
      </c>
      <c r="W224" s="232" t="e">
        <f t="shared" si="80"/>
        <v>#DIV/0!</v>
      </c>
      <c r="X224" s="232" t="e">
        <f t="shared" si="81"/>
        <v>#DIV/0!</v>
      </c>
      <c r="Y224" s="232" t="e">
        <f t="shared" si="82"/>
        <v>#DIV/0!</v>
      </c>
      <c r="Z224" s="232" t="e">
        <f t="shared" si="83"/>
        <v>#DIV/0!</v>
      </c>
      <c r="AA224" s="232" t="e">
        <f t="shared" si="84"/>
        <v>#DIV/0!</v>
      </c>
      <c r="AD224" s="232" t="e">
        <f t="shared" si="92"/>
        <v>#DIV/0!</v>
      </c>
      <c r="AE224" s="232" t="e">
        <f t="shared" si="93"/>
        <v>#DIV/0!</v>
      </c>
      <c r="AF224" s="90" t="e">
        <f t="shared" si="94"/>
        <v>#DIV/0!</v>
      </c>
      <c r="AG224" s="232" t="e">
        <f t="shared" si="95"/>
        <v>#DIV/0!</v>
      </c>
      <c r="AH224" s="232" t="e">
        <f t="shared" si="96"/>
        <v>#DIV/0!</v>
      </c>
      <c r="AI224" s="90" t="e">
        <f t="shared" si="97"/>
        <v>#DIV/0!</v>
      </c>
      <c r="AJ224" s="154"/>
      <c r="AK224" s="232" t="e">
        <f t="shared" si="98"/>
        <v>#DIV/0!</v>
      </c>
      <c r="AL224" s="232" t="e">
        <f t="shared" si="99"/>
        <v>#DIV/0!</v>
      </c>
    </row>
    <row r="225" spans="1:38">
      <c r="A225" s="128" t="s">
        <v>407</v>
      </c>
      <c r="B225" s="103"/>
      <c r="C225" s="85" t="e">
        <f>SUMPRODUCT(Datu_ievade!$E$12:$BB$12,Datu_ievade!$E$61:$BB$61)/SUM(Datu_ievade!$E$12:$BB$12)</f>
        <v>#DIV/0!</v>
      </c>
      <c r="D225" s="103"/>
      <c r="E225" s="85" t="e">
        <f>SUMPRODUCT(Datu_ievade!$E$13:$BB$13,Datu_ievade!$E$62:$BB$62)/SUM(Datu_ievade!$E$13:$BB$13)</f>
        <v>#DIV/0!</v>
      </c>
      <c r="F225" s="85" t="e">
        <f t="shared" si="85"/>
        <v>#DIV/0!</v>
      </c>
      <c r="G225" s="127" t="e">
        <f>ROUNDUP((B225+D225)*Datu_ievade!$E$269,0)</f>
        <v>#DIV/0!</v>
      </c>
      <c r="H225" s="141" t="e">
        <f t="shared" si="76"/>
        <v>#DIV/0!</v>
      </c>
      <c r="I225" s="127" t="e">
        <f t="shared" si="86"/>
        <v>#DIV/0!</v>
      </c>
      <c r="K225" s="127" t="e">
        <f t="shared" si="87"/>
        <v>#DIV/0!</v>
      </c>
      <c r="L225" s="127" t="e">
        <f t="shared" si="88"/>
        <v>#DIV/0!</v>
      </c>
      <c r="M225" s="127" t="e">
        <f t="shared" si="89"/>
        <v>#DIV/0!</v>
      </c>
      <c r="N225" s="127" t="e">
        <f t="shared" si="90"/>
        <v>#DIV/0!</v>
      </c>
      <c r="O225" s="141" t="e">
        <f t="shared" si="91"/>
        <v>#DIV/0!</v>
      </c>
      <c r="P225" s="127" t="e">
        <f t="shared" si="77"/>
        <v>#DIV/0!</v>
      </c>
      <c r="Q225" s="127" t="e">
        <f t="shared" si="78"/>
        <v>#DIV/0!</v>
      </c>
      <c r="V225" s="232" t="e">
        <f t="shared" si="79"/>
        <v>#DIV/0!</v>
      </c>
      <c r="W225" s="232" t="e">
        <f t="shared" si="80"/>
        <v>#DIV/0!</v>
      </c>
      <c r="X225" s="232" t="e">
        <f t="shared" si="81"/>
        <v>#DIV/0!</v>
      </c>
      <c r="Y225" s="232" t="e">
        <f t="shared" si="82"/>
        <v>#DIV/0!</v>
      </c>
      <c r="Z225" s="232" t="e">
        <f t="shared" si="83"/>
        <v>#DIV/0!</v>
      </c>
      <c r="AA225" s="232" t="e">
        <f t="shared" si="84"/>
        <v>#DIV/0!</v>
      </c>
      <c r="AD225" s="232" t="e">
        <f t="shared" si="92"/>
        <v>#DIV/0!</v>
      </c>
      <c r="AE225" s="232" t="e">
        <f t="shared" si="93"/>
        <v>#DIV/0!</v>
      </c>
      <c r="AF225" s="90" t="e">
        <f t="shared" si="94"/>
        <v>#DIV/0!</v>
      </c>
      <c r="AG225" s="232" t="e">
        <f t="shared" si="95"/>
        <v>#DIV/0!</v>
      </c>
      <c r="AH225" s="232" t="e">
        <f t="shared" si="96"/>
        <v>#DIV/0!</v>
      </c>
      <c r="AI225" s="90" t="e">
        <f t="shared" si="97"/>
        <v>#DIV/0!</v>
      </c>
      <c r="AJ225" s="154"/>
      <c r="AK225" s="232" t="e">
        <f t="shared" si="98"/>
        <v>#DIV/0!</v>
      </c>
      <c r="AL225" s="232" t="e">
        <f t="shared" si="99"/>
        <v>#DIV/0!</v>
      </c>
    </row>
    <row r="226" spans="1:38">
      <c r="A226" s="128" t="s">
        <v>406</v>
      </c>
      <c r="B226" s="103"/>
      <c r="C226" s="85" t="e">
        <f>SUMPRODUCT(Datu_ievade!$E$12:$BB$12,Datu_ievade!$E$61:$BB$61)/SUM(Datu_ievade!$E$12:$BB$12)</f>
        <v>#DIV/0!</v>
      </c>
      <c r="D226" s="103"/>
      <c r="E226" s="85" t="e">
        <f>SUMPRODUCT(Datu_ievade!$E$13:$BB$13,Datu_ievade!$E$62:$BB$62)/SUM(Datu_ievade!$E$13:$BB$13)</f>
        <v>#DIV/0!</v>
      </c>
      <c r="F226" s="85" t="e">
        <f t="shared" si="85"/>
        <v>#DIV/0!</v>
      </c>
      <c r="G226" s="127" t="e">
        <f>ROUNDUP((B226+D226)*Datu_ievade!$E$269,0)</f>
        <v>#DIV/0!</v>
      </c>
      <c r="H226" s="141" t="e">
        <f t="shared" si="76"/>
        <v>#DIV/0!</v>
      </c>
      <c r="I226" s="127" t="e">
        <f t="shared" si="86"/>
        <v>#DIV/0!</v>
      </c>
      <c r="K226" s="127" t="e">
        <f t="shared" si="87"/>
        <v>#DIV/0!</v>
      </c>
      <c r="L226" s="127" t="e">
        <f t="shared" si="88"/>
        <v>#DIV/0!</v>
      </c>
      <c r="M226" s="127" t="e">
        <f t="shared" si="89"/>
        <v>#DIV/0!</v>
      </c>
      <c r="N226" s="127" t="e">
        <f t="shared" si="90"/>
        <v>#DIV/0!</v>
      </c>
      <c r="O226" s="141" t="e">
        <f t="shared" si="91"/>
        <v>#DIV/0!</v>
      </c>
      <c r="P226" s="127" t="e">
        <f t="shared" si="77"/>
        <v>#DIV/0!</v>
      </c>
      <c r="Q226" s="127" t="e">
        <f t="shared" si="78"/>
        <v>#DIV/0!</v>
      </c>
      <c r="V226" s="232" t="e">
        <f t="shared" si="79"/>
        <v>#DIV/0!</v>
      </c>
      <c r="W226" s="232" t="e">
        <f t="shared" si="80"/>
        <v>#DIV/0!</v>
      </c>
      <c r="X226" s="232" t="e">
        <f t="shared" si="81"/>
        <v>#DIV/0!</v>
      </c>
      <c r="Y226" s="232" t="e">
        <f t="shared" si="82"/>
        <v>#DIV/0!</v>
      </c>
      <c r="Z226" s="232" t="e">
        <f t="shared" si="83"/>
        <v>#DIV/0!</v>
      </c>
      <c r="AA226" s="232" t="e">
        <f t="shared" si="84"/>
        <v>#DIV/0!</v>
      </c>
      <c r="AD226" s="232" t="e">
        <f t="shared" si="92"/>
        <v>#DIV/0!</v>
      </c>
      <c r="AE226" s="232" t="e">
        <f t="shared" si="93"/>
        <v>#DIV/0!</v>
      </c>
      <c r="AF226" s="90" t="e">
        <f t="shared" si="94"/>
        <v>#DIV/0!</v>
      </c>
      <c r="AG226" s="232" t="e">
        <f t="shared" si="95"/>
        <v>#DIV/0!</v>
      </c>
      <c r="AH226" s="232" t="e">
        <f t="shared" si="96"/>
        <v>#DIV/0!</v>
      </c>
      <c r="AI226" s="90" t="e">
        <f t="shared" si="97"/>
        <v>#DIV/0!</v>
      </c>
      <c r="AJ226" s="154"/>
      <c r="AK226" s="232" t="e">
        <f t="shared" si="98"/>
        <v>#DIV/0!</v>
      </c>
      <c r="AL226" s="232" t="e">
        <f t="shared" si="99"/>
        <v>#DIV/0!</v>
      </c>
    </row>
    <row r="227" spans="1:38">
      <c r="A227" s="128" t="s">
        <v>405</v>
      </c>
      <c r="B227" s="103"/>
      <c r="C227" s="85" t="e">
        <f>SUMPRODUCT(Datu_ievade!$E$12:$BB$12,Datu_ievade!$E$61:$BB$61)/SUM(Datu_ievade!$E$12:$BB$12)</f>
        <v>#DIV/0!</v>
      </c>
      <c r="D227" s="103"/>
      <c r="E227" s="85" t="e">
        <f>SUMPRODUCT(Datu_ievade!$E$13:$BB$13,Datu_ievade!$E$62:$BB$62)/SUM(Datu_ievade!$E$13:$BB$13)</f>
        <v>#DIV/0!</v>
      </c>
      <c r="F227" s="85" t="e">
        <f t="shared" si="85"/>
        <v>#DIV/0!</v>
      </c>
      <c r="G227" s="127" t="e">
        <f>ROUNDUP((B227+D227)*Datu_ievade!$E$269,0)</f>
        <v>#DIV/0!</v>
      </c>
      <c r="H227" s="141" t="e">
        <f t="shared" si="76"/>
        <v>#DIV/0!</v>
      </c>
      <c r="I227" s="127" t="e">
        <f t="shared" si="86"/>
        <v>#DIV/0!</v>
      </c>
      <c r="K227" s="127" t="e">
        <f t="shared" si="87"/>
        <v>#DIV/0!</v>
      </c>
      <c r="L227" s="127" t="e">
        <f t="shared" si="88"/>
        <v>#DIV/0!</v>
      </c>
      <c r="M227" s="127" t="e">
        <f t="shared" si="89"/>
        <v>#DIV/0!</v>
      </c>
      <c r="N227" s="127" t="e">
        <f t="shared" si="90"/>
        <v>#DIV/0!</v>
      </c>
      <c r="O227" s="141" t="e">
        <f t="shared" si="91"/>
        <v>#DIV/0!</v>
      </c>
      <c r="P227" s="127" t="e">
        <f t="shared" si="77"/>
        <v>#DIV/0!</v>
      </c>
      <c r="Q227" s="127" t="e">
        <f t="shared" si="78"/>
        <v>#DIV/0!</v>
      </c>
      <c r="V227" s="232" t="e">
        <f t="shared" si="79"/>
        <v>#DIV/0!</v>
      </c>
      <c r="W227" s="232" t="e">
        <f t="shared" si="80"/>
        <v>#DIV/0!</v>
      </c>
      <c r="X227" s="232" t="e">
        <f t="shared" si="81"/>
        <v>#DIV/0!</v>
      </c>
      <c r="Y227" s="232" t="e">
        <f t="shared" si="82"/>
        <v>#DIV/0!</v>
      </c>
      <c r="Z227" s="232" t="e">
        <f t="shared" si="83"/>
        <v>#DIV/0!</v>
      </c>
      <c r="AA227" s="232" t="e">
        <f t="shared" si="84"/>
        <v>#DIV/0!</v>
      </c>
      <c r="AD227" s="232" t="e">
        <f t="shared" si="92"/>
        <v>#DIV/0!</v>
      </c>
      <c r="AE227" s="232" t="e">
        <f t="shared" si="93"/>
        <v>#DIV/0!</v>
      </c>
      <c r="AF227" s="90" t="e">
        <f t="shared" si="94"/>
        <v>#DIV/0!</v>
      </c>
      <c r="AG227" s="232" t="e">
        <f t="shared" si="95"/>
        <v>#DIV/0!</v>
      </c>
      <c r="AH227" s="232" t="e">
        <f t="shared" si="96"/>
        <v>#DIV/0!</v>
      </c>
      <c r="AI227" s="90" t="e">
        <f t="shared" si="97"/>
        <v>#DIV/0!</v>
      </c>
      <c r="AJ227" s="154"/>
      <c r="AK227" s="232" t="e">
        <f t="shared" si="98"/>
        <v>#DIV/0!</v>
      </c>
      <c r="AL227" s="232" t="e">
        <f t="shared" si="99"/>
        <v>#DIV/0!</v>
      </c>
    </row>
    <row r="228" spans="1:38">
      <c r="A228" s="128" t="s">
        <v>404</v>
      </c>
      <c r="B228" s="103"/>
      <c r="C228" s="85" t="e">
        <f>SUMPRODUCT(Datu_ievade!$E$12:$BB$12,Datu_ievade!$E$61:$BB$61)/SUM(Datu_ievade!$E$12:$BB$12)</f>
        <v>#DIV/0!</v>
      </c>
      <c r="D228" s="103"/>
      <c r="E228" s="85" t="e">
        <f>SUMPRODUCT(Datu_ievade!$E$13:$BB$13,Datu_ievade!$E$62:$BB$62)/SUM(Datu_ievade!$E$13:$BB$13)</f>
        <v>#DIV/0!</v>
      </c>
      <c r="F228" s="85" t="e">
        <f t="shared" si="85"/>
        <v>#DIV/0!</v>
      </c>
      <c r="G228" s="127" t="e">
        <f>ROUNDUP((B228+D228)*Datu_ievade!$E$269,0)</f>
        <v>#DIV/0!</v>
      </c>
      <c r="H228" s="141" t="e">
        <f t="shared" si="76"/>
        <v>#DIV/0!</v>
      </c>
      <c r="I228" s="127" t="e">
        <f t="shared" si="86"/>
        <v>#DIV/0!</v>
      </c>
      <c r="K228" s="127" t="e">
        <f t="shared" si="87"/>
        <v>#DIV/0!</v>
      </c>
      <c r="L228" s="127" t="e">
        <f t="shared" si="88"/>
        <v>#DIV/0!</v>
      </c>
      <c r="M228" s="127" t="e">
        <f t="shared" si="89"/>
        <v>#DIV/0!</v>
      </c>
      <c r="N228" s="127" t="e">
        <f t="shared" si="90"/>
        <v>#DIV/0!</v>
      </c>
      <c r="O228" s="141" t="e">
        <f t="shared" si="91"/>
        <v>#DIV/0!</v>
      </c>
      <c r="P228" s="127" t="e">
        <f t="shared" si="77"/>
        <v>#DIV/0!</v>
      </c>
      <c r="Q228" s="127" t="e">
        <f t="shared" si="78"/>
        <v>#DIV/0!</v>
      </c>
      <c r="V228" s="232" t="e">
        <f t="shared" si="79"/>
        <v>#DIV/0!</v>
      </c>
      <c r="W228" s="232" t="e">
        <f t="shared" si="80"/>
        <v>#DIV/0!</v>
      </c>
      <c r="X228" s="232" t="e">
        <f t="shared" si="81"/>
        <v>#DIV/0!</v>
      </c>
      <c r="Y228" s="232" t="e">
        <f t="shared" si="82"/>
        <v>#DIV/0!</v>
      </c>
      <c r="Z228" s="232" t="e">
        <f t="shared" si="83"/>
        <v>#DIV/0!</v>
      </c>
      <c r="AA228" s="232" t="e">
        <f t="shared" si="84"/>
        <v>#DIV/0!</v>
      </c>
      <c r="AD228" s="232" t="e">
        <f t="shared" si="92"/>
        <v>#DIV/0!</v>
      </c>
      <c r="AE228" s="232" t="e">
        <f t="shared" si="93"/>
        <v>#DIV/0!</v>
      </c>
      <c r="AF228" s="90" t="e">
        <f t="shared" si="94"/>
        <v>#DIV/0!</v>
      </c>
      <c r="AG228" s="232" t="e">
        <f t="shared" si="95"/>
        <v>#DIV/0!</v>
      </c>
      <c r="AH228" s="232" t="e">
        <f t="shared" si="96"/>
        <v>#DIV/0!</v>
      </c>
      <c r="AI228" s="90" t="e">
        <f t="shared" si="97"/>
        <v>#DIV/0!</v>
      </c>
      <c r="AJ228" s="154"/>
      <c r="AK228" s="232" t="e">
        <f t="shared" si="98"/>
        <v>#DIV/0!</v>
      </c>
      <c r="AL228" s="232" t="e">
        <f t="shared" si="99"/>
        <v>#DIV/0!</v>
      </c>
    </row>
    <row r="229" spans="1:38">
      <c r="A229" s="128" t="s">
        <v>403</v>
      </c>
      <c r="B229" s="103"/>
      <c r="C229" s="85" t="e">
        <f>SUMPRODUCT(Datu_ievade!$E$12:$BB$12,Datu_ievade!$E$61:$BB$61)/SUM(Datu_ievade!$E$12:$BB$12)</f>
        <v>#DIV/0!</v>
      </c>
      <c r="D229" s="103"/>
      <c r="E229" s="85" t="e">
        <f>SUMPRODUCT(Datu_ievade!$E$13:$BB$13,Datu_ievade!$E$62:$BB$62)/SUM(Datu_ievade!$E$13:$BB$13)</f>
        <v>#DIV/0!</v>
      </c>
      <c r="F229" s="85" t="e">
        <f t="shared" si="85"/>
        <v>#DIV/0!</v>
      </c>
      <c r="G229" s="127" t="e">
        <f>ROUNDUP((B229+D229)*Datu_ievade!$E$269,0)</f>
        <v>#DIV/0!</v>
      </c>
      <c r="H229" s="141" t="e">
        <f t="shared" si="76"/>
        <v>#DIV/0!</v>
      </c>
      <c r="I229" s="127" t="e">
        <f t="shared" si="86"/>
        <v>#DIV/0!</v>
      </c>
      <c r="K229" s="127" t="e">
        <f t="shared" si="87"/>
        <v>#DIV/0!</v>
      </c>
      <c r="L229" s="127" t="e">
        <f t="shared" si="88"/>
        <v>#DIV/0!</v>
      </c>
      <c r="M229" s="127" t="e">
        <f t="shared" si="89"/>
        <v>#DIV/0!</v>
      </c>
      <c r="N229" s="127" t="e">
        <f t="shared" si="90"/>
        <v>#DIV/0!</v>
      </c>
      <c r="O229" s="141" t="e">
        <f t="shared" si="91"/>
        <v>#DIV/0!</v>
      </c>
      <c r="P229" s="127" t="e">
        <f t="shared" si="77"/>
        <v>#DIV/0!</v>
      </c>
      <c r="Q229" s="127" t="e">
        <f t="shared" si="78"/>
        <v>#DIV/0!</v>
      </c>
      <c r="V229" s="232" t="e">
        <f t="shared" si="79"/>
        <v>#DIV/0!</v>
      </c>
      <c r="W229" s="232" t="e">
        <f t="shared" si="80"/>
        <v>#DIV/0!</v>
      </c>
      <c r="X229" s="232" t="e">
        <f t="shared" si="81"/>
        <v>#DIV/0!</v>
      </c>
      <c r="Y229" s="232" t="e">
        <f t="shared" si="82"/>
        <v>#DIV/0!</v>
      </c>
      <c r="Z229" s="232" t="e">
        <f t="shared" si="83"/>
        <v>#DIV/0!</v>
      </c>
      <c r="AA229" s="232" t="e">
        <f t="shared" si="84"/>
        <v>#DIV/0!</v>
      </c>
      <c r="AD229" s="232" t="e">
        <f t="shared" si="92"/>
        <v>#DIV/0!</v>
      </c>
      <c r="AE229" s="232" t="e">
        <f t="shared" si="93"/>
        <v>#DIV/0!</v>
      </c>
      <c r="AF229" s="90" t="e">
        <f t="shared" si="94"/>
        <v>#DIV/0!</v>
      </c>
      <c r="AG229" s="232" t="e">
        <f t="shared" si="95"/>
        <v>#DIV/0!</v>
      </c>
      <c r="AH229" s="232" t="e">
        <f t="shared" si="96"/>
        <v>#DIV/0!</v>
      </c>
      <c r="AI229" s="90" t="e">
        <f t="shared" si="97"/>
        <v>#DIV/0!</v>
      </c>
      <c r="AJ229" s="154"/>
      <c r="AK229" s="232" t="e">
        <f t="shared" si="98"/>
        <v>#DIV/0!</v>
      </c>
      <c r="AL229" s="232" t="e">
        <f t="shared" si="99"/>
        <v>#DIV/0!</v>
      </c>
    </row>
    <row r="230" spans="1:38">
      <c r="A230" s="128" t="s">
        <v>402</v>
      </c>
      <c r="B230" s="103"/>
      <c r="C230" s="85" t="e">
        <f>SUMPRODUCT(Datu_ievade!$E$12:$BB$12,Datu_ievade!$E$61:$BB$61)/SUM(Datu_ievade!$E$12:$BB$12)</f>
        <v>#DIV/0!</v>
      </c>
      <c r="D230" s="103"/>
      <c r="E230" s="85" t="e">
        <f>SUMPRODUCT(Datu_ievade!$E$13:$BB$13,Datu_ievade!$E$62:$BB$62)/SUM(Datu_ievade!$E$13:$BB$13)</f>
        <v>#DIV/0!</v>
      </c>
      <c r="F230" s="85" t="e">
        <f t="shared" si="85"/>
        <v>#DIV/0!</v>
      </c>
      <c r="G230" s="127" t="e">
        <f>ROUNDUP((B230+D230)*Datu_ievade!$E$269,0)</f>
        <v>#DIV/0!</v>
      </c>
      <c r="H230" s="141" t="e">
        <f t="shared" si="76"/>
        <v>#DIV/0!</v>
      </c>
      <c r="I230" s="127" t="e">
        <f t="shared" si="86"/>
        <v>#DIV/0!</v>
      </c>
      <c r="K230" s="127" t="e">
        <f t="shared" si="87"/>
        <v>#DIV/0!</v>
      </c>
      <c r="L230" s="127" t="e">
        <f t="shared" si="88"/>
        <v>#DIV/0!</v>
      </c>
      <c r="M230" s="127" t="e">
        <f t="shared" si="89"/>
        <v>#DIV/0!</v>
      </c>
      <c r="N230" s="127" t="e">
        <f t="shared" si="90"/>
        <v>#DIV/0!</v>
      </c>
      <c r="O230" s="141" t="e">
        <f t="shared" si="91"/>
        <v>#DIV/0!</v>
      </c>
      <c r="P230" s="127" t="e">
        <f t="shared" si="77"/>
        <v>#DIV/0!</v>
      </c>
      <c r="Q230" s="127" t="e">
        <f t="shared" si="78"/>
        <v>#DIV/0!</v>
      </c>
      <c r="V230" s="232" t="e">
        <f t="shared" si="79"/>
        <v>#DIV/0!</v>
      </c>
      <c r="W230" s="232" t="e">
        <f t="shared" si="80"/>
        <v>#DIV/0!</v>
      </c>
      <c r="X230" s="232" t="e">
        <f t="shared" si="81"/>
        <v>#DIV/0!</v>
      </c>
      <c r="Y230" s="232" t="e">
        <f t="shared" si="82"/>
        <v>#DIV/0!</v>
      </c>
      <c r="Z230" s="232" t="e">
        <f t="shared" si="83"/>
        <v>#DIV/0!</v>
      </c>
      <c r="AA230" s="232" t="e">
        <f t="shared" si="84"/>
        <v>#DIV/0!</v>
      </c>
      <c r="AD230" s="232" t="e">
        <f t="shared" si="92"/>
        <v>#DIV/0!</v>
      </c>
      <c r="AE230" s="232" t="e">
        <f t="shared" si="93"/>
        <v>#DIV/0!</v>
      </c>
      <c r="AF230" s="90" t="e">
        <f t="shared" si="94"/>
        <v>#DIV/0!</v>
      </c>
      <c r="AG230" s="232" t="e">
        <f t="shared" si="95"/>
        <v>#DIV/0!</v>
      </c>
      <c r="AH230" s="232" t="e">
        <f t="shared" si="96"/>
        <v>#DIV/0!</v>
      </c>
      <c r="AI230" s="90" t="e">
        <f t="shared" si="97"/>
        <v>#DIV/0!</v>
      </c>
      <c r="AJ230" s="154"/>
      <c r="AK230" s="232" t="e">
        <f t="shared" si="98"/>
        <v>#DIV/0!</v>
      </c>
      <c r="AL230" s="232" t="e">
        <f t="shared" si="99"/>
        <v>#DIV/0!</v>
      </c>
    </row>
    <row r="231" spans="1:38">
      <c r="A231" s="128" t="s">
        <v>631</v>
      </c>
      <c r="B231" s="103"/>
      <c r="C231" s="85" t="e">
        <f>SUMPRODUCT(Datu_ievade!$E$12:$BB$12,Datu_ievade!$E$61:$BB$61)/SUM(Datu_ievade!$E$12:$BB$12)</f>
        <v>#DIV/0!</v>
      </c>
      <c r="D231" s="103"/>
      <c r="E231" s="85" t="e">
        <f>SUMPRODUCT(Datu_ievade!$E$13:$BB$13,Datu_ievade!$E$62:$BB$62)/SUM(Datu_ievade!$E$13:$BB$13)</f>
        <v>#DIV/0!</v>
      </c>
      <c r="F231" s="85" t="e">
        <f t="shared" si="85"/>
        <v>#DIV/0!</v>
      </c>
      <c r="G231" s="127" t="e">
        <f>ROUNDUP((B231+D231)*Datu_ievade!$E$269,0)</f>
        <v>#DIV/0!</v>
      </c>
      <c r="H231" s="141" t="e">
        <f t="shared" si="76"/>
        <v>#DIV/0!</v>
      </c>
      <c r="I231" s="127" t="e">
        <f t="shared" si="86"/>
        <v>#DIV/0!</v>
      </c>
      <c r="K231" s="127" t="e">
        <f t="shared" si="87"/>
        <v>#DIV/0!</v>
      </c>
      <c r="L231" s="127" t="e">
        <f t="shared" si="88"/>
        <v>#DIV/0!</v>
      </c>
      <c r="M231" s="127" t="e">
        <f t="shared" si="89"/>
        <v>#DIV/0!</v>
      </c>
      <c r="N231" s="127" t="e">
        <f t="shared" si="90"/>
        <v>#DIV/0!</v>
      </c>
      <c r="O231" s="141" t="e">
        <f t="shared" si="91"/>
        <v>#DIV/0!</v>
      </c>
      <c r="P231" s="127" t="e">
        <f t="shared" si="77"/>
        <v>#DIV/0!</v>
      </c>
      <c r="Q231" s="127" t="e">
        <f t="shared" si="78"/>
        <v>#DIV/0!</v>
      </c>
      <c r="V231" s="232" t="e">
        <f t="shared" si="79"/>
        <v>#DIV/0!</v>
      </c>
      <c r="W231" s="232" t="e">
        <f t="shared" si="80"/>
        <v>#DIV/0!</v>
      </c>
      <c r="X231" s="232" t="e">
        <f t="shared" si="81"/>
        <v>#DIV/0!</v>
      </c>
      <c r="Y231" s="232" t="e">
        <f t="shared" si="82"/>
        <v>#DIV/0!</v>
      </c>
      <c r="Z231" s="232" t="e">
        <f t="shared" si="83"/>
        <v>#DIV/0!</v>
      </c>
      <c r="AA231" s="232" t="e">
        <f t="shared" si="84"/>
        <v>#DIV/0!</v>
      </c>
      <c r="AD231" s="232" t="e">
        <f t="shared" si="92"/>
        <v>#DIV/0!</v>
      </c>
      <c r="AE231" s="232" t="e">
        <f t="shared" si="93"/>
        <v>#DIV/0!</v>
      </c>
      <c r="AF231" s="90" t="e">
        <f t="shared" si="94"/>
        <v>#DIV/0!</v>
      </c>
      <c r="AG231" s="232" t="e">
        <f t="shared" si="95"/>
        <v>#DIV/0!</v>
      </c>
      <c r="AH231" s="232" t="e">
        <f t="shared" si="96"/>
        <v>#DIV/0!</v>
      </c>
      <c r="AI231" s="90" t="e">
        <f t="shared" si="97"/>
        <v>#DIV/0!</v>
      </c>
      <c r="AJ231" s="154"/>
      <c r="AK231" s="232" t="e">
        <f t="shared" si="98"/>
        <v>#DIV/0!</v>
      </c>
      <c r="AL231" s="232" t="e">
        <f t="shared" si="99"/>
        <v>#DIV/0!</v>
      </c>
    </row>
    <row r="232" spans="1:38">
      <c r="A232" s="128" t="s">
        <v>632</v>
      </c>
      <c r="B232" s="103"/>
      <c r="C232" s="85" t="e">
        <f>SUMPRODUCT(Datu_ievade!$E$12:$BB$12,Datu_ievade!$E$61:$BB$61)/SUM(Datu_ievade!$E$12:$BB$12)</f>
        <v>#DIV/0!</v>
      </c>
      <c r="D232" s="103"/>
      <c r="E232" s="85" t="e">
        <f>SUMPRODUCT(Datu_ievade!$E$13:$BB$13,Datu_ievade!$E$62:$BB$62)/SUM(Datu_ievade!$E$13:$BB$13)</f>
        <v>#DIV/0!</v>
      </c>
      <c r="F232" s="85" t="e">
        <f t="shared" si="85"/>
        <v>#DIV/0!</v>
      </c>
      <c r="G232" s="127" t="e">
        <f>ROUNDUP((B232+D232)*Datu_ievade!$E$269,0)</f>
        <v>#DIV/0!</v>
      </c>
      <c r="H232" s="141" t="e">
        <f t="shared" si="76"/>
        <v>#DIV/0!</v>
      </c>
      <c r="I232" s="127" t="e">
        <f t="shared" si="86"/>
        <v>#DIV/0!</v>
      </c>
      <c r="K232" s="127" t="e">
        <f t="shared" si="87"/>
        <v>#DIV/0!</v>
      </c>
      <c r="L232" s="127" t="e">
        <f t="shared" si="88"/>
        <v>#DIV/0!</v>
      </c>
      <c r="M232" s="127" t="e">
        <f t="shared" si="89"/>
        <v>#DIV/0!</v>
      </c>
      <c r="N232" s="127" t="e">
        <f t="shared" si="90"/>
        <v>#DIV/0!</v>
      </c>
      <c r="O232" s="141" t="e">
        <f t="shared" si="91"/>
        <v>#DIV/0!</v>
      </c>
      <c r="P232" s="127" t="e">
        <f t="shared" si="77"/>
        <v>#DIV/0!</v>
      </c>
      <c r="Q232" s="127" t="e">
        <f t="shared" si="78"/>
        <v>#DIV/0!</v>
      </c>
      <c r="V232" s="232" t="e">
        <f t="shared" si="79"/>
        <v>#DIV/0!</v>
      </c>
      <c r="W232" s="232" t="e">
        <f t="shared" si="80"/>
        <v>#DIV/0!</v>
      </c>
      <c r="X232" s="232" t="e">
        <f t="shared" si="81"/>
        <v>#DIV/0!</v>
      </c>
      <c r="Y232" s="232" t="e">
        <f t="shared" si="82"/>
        <v>#DIV/0!</v>
      </c>
      <c r="Z232" s="232" t="e">
        <f t="shared" si="83"/>
        <v>#DIV/0!</v>
      </c>
      <c r="AA232" s="232" t="e">
        <f t="shared" si="84"/>
        <v>#DIV/0!</v>
      </c>
      <c r="AD232" s="232" t="e">
        <f t="shared" si="92"/>
        <v>#DIV/0!</v>
      </c>
      <c r="AE232" s="232" t="e">
        <f t="shared" si="93"/>
        <v>#DIV/0!</v>
      </c>
      <c r="AF232" s="90" t="e">
        <f t="shared" si="94"/>
        <v>#DIV/0!</v>
      </c>
      <c r="AG232" s="232" t="e">
        <f t="shared" si="95"/>
        <v>#DIV/0!</v>
      </c>
      <c r="AH232" s="232" t="e">
        <f t="shared" si="96"/>
        <v>#DIV/0!</v>
      </c>
      <c r="AI232" s="90" t="e">
        <f t="shared" si="97"/>
        <v>#DIV/0!</v>
      </c>
      <c r="AJ232" s="154"/>
      <c r="AK232" s="232" t="e">
        <f t="shared" si="98"/>
        <v>#DIV/0!</v>
      </c>
      <c r="AL232" s="232" t="e">
        <f t="shared" si="99"/>
        <v>#DIV/0!</v>
      </c>
    </row>
    <row r="233" spans="1:38">
      <c r="A233" s="128" t="s">
        <v>633</v>
      </c>
      <c r="B233" s="103"/>
      <c r="C233" s="85" t="e">
        <f>SUMPRODUCT(Datu_ievade!$E$12:$BB$12,Datu_ievade!$E$61:$BB$61)/SUM(Datu_ievade!$E$12:$BB$12)</f>
        <v>#DIV/0!</v>
      </c>
      <c r="D233" s="103"/>
      <c r="E233" s="85" t="e">
        <f>SUMPRODUCT(Datu_ievade!$E$13:$BB$13,Datu_ievade!$E$62:$BB$62)/SUM(Datu_ievade!$E$13:$BB$13)</f>
        <v>#DIV/0!</v>
      </c>
      <c r="F233" s="85" t="e">
        <f t="shared" si="85"/>
        <v>#DIV/0!</v>
      </c>
      <c r="G233" s="127" t="e">
        <f>ROUNDUP((B233+D233)*Datu_ievade!$E$269,0)</f>
        <v>#DIV/0!</v>
      </c>
      <c r="H233" s="141" t="e">
        <f t="shared" si="76"/>
        <v>#DIV/0!</v>
      </c>
      <c r="I233" s="127" t="e">
        <f t="shared" si="86"/>
        <v>#DIV/0!</v>
      </c>
      <c r="K233" s="127" t="e">
        <f t="shared" si="87"/>
        <v>#DIV/0!</v>
      </c>
      <c r="L233" s="127" t="e">
        <f t="shared" si="88"/>
        <v>#DIV/0!</v>
      </c>
      <c r="M233" s="127" t="e">
        <f t="shared" si="89"/>
        <v>#DIV/0!</v>
      </c>
      <c r="N233" s="127" t="e">
        <f t="shared" si="90"/>
        <v>#DIV/0!</v>
      </c>
      <c r="O233" s="141" t="e">
        <f t="shared" si="91"/>
        <v>#DIV/0!</v>
      </c>
      <c r="P233" s="127" t="e">
        <f t="shared" si="77"/>
        <v>#DIV/0!</v>
      </c>
      <c r="Q233" s="127" t="e">
        <f t="shared" si="78"/>
        <v>#DIV/0!</v>
      </c>
      <c r="V233" s="232" t="e">
        <f t="shared" si="79"/>
        <v>#DIV/0!</v>
      </c>
      <c r="W233" s="232" t="e">
        <f t="shared" si="80"/>
        <v>#DIV/0!</v>
      </c>
      <c r="X233" s="232" t="e">
        <f t="shared" si="81"/>
        <v>#DIV/0!</v>
      </c>
      <c r="Y233" s="232" t="e">
        <f t="shared" si="82"/>
        <v>#DIV/0!</v>
      </c>
      <c r="Z233" s="232" t="e">
        <f t="shared" si="83"/>
        <v>#DIV/0!</v>
      </c>
      <c r="AA233" s="232" t="e">
        <f t="shared" si="84"/>
        <v>#DIV/0!</v>
      </c>
      <c r="AD233" s="232" t="e">
        <f t="shared" si="92"/>
        <v>#DIV/0!</v>
      </c>
      <c r="AE233" s="232" t="e">
        <f t="shared" si="93"/>
        <v>#DIV/0!</v>
      </c>
      <c r="AF233" s="90" t="e">
        <f t="shared" si="94"/>
        <v>#DIV/0!</v>
      </c>
      <c r="AG233" s="232" t="e">
        <f t="shared" si="95"/>
        <v>#DIV/0!</v>
      </c>
      <c r="AH233" s="232" t="e">
        <f t="shared" si="96"/>
        <v>#DIV/0!</v>
      </c>
      <c r="AI233" s="90" t="e">
        <f t="shared" si="97"/>
        <v>#DIV/0!</v>
      </c>
      <c r="AJ233" s="154"/>
      <c r="AK233" s="232" t="e">
        <f t="shared" si="98"/>
        <v>#DIV/0!</v>
      </c>
      <c r="AL233" s="232" t="e">
        <f t="shared" si="99"/>
        <v>#DIV/0!</v>
      </c>
    </row>
    <row r="234" spans="1:38">
      <c r="A234" s="128" t="s">
        <v>401</v>
      </c>
      <c r="B234" s="103"/>
      <c r="C234" s="85" t="e">
        <f>SUMPRODUCT(Datu_ievade!$E$12:$BB$12,Datu_ievade!$E$61:$BB$61)/SUM(Datu_ievade!$E$12:$BB$12)</f>
        <v>#DIV/0!</v>
      </c>
      <c r="D234" s="103"/>
      <c r="E234" s="85" t="e">
        <f>SUMPRODUCT(Datu_ievade!$E$13:$BB$13,Datu_ievade!$E$62:$BB$62)/SUM(Datu_ievade!$E$13:$BB$13)</f>
        <v>#DIV/0!</v>
      </c>
      <c r="F234" s="85" t="e">
        <f t="shared" si="85"/>
        <v>#DIV/0!</v>
      </c>
      <c r="G234" s="127" t="e">
        <f>ROUNDUP((B234+D234)*Datu_ievade!$E$269,0)</f>
        <v>#DIV/0!</v>
      </c>
      <c r="H234" s="141" t="e">
        <f t="shared" si="76"/>
        <v>#DIV/0!</v>
      </c>
      <c r="I234" s="127" t="e">
        <f t="shared" si="86"/>
        <v>#DIV/0!</v>
      </c>
      <c r="K234" s="127" t="e">
        <f t="shared" si="87"/>
        <v>#DIV/0!</v>
      </c>
      <c r="L234" s="127" t="e">
        <f t="shared" si="88"/>
        <v>#DIV/0!</v>
      </c>
      <c r="M234" s="127" t="e">
        <f t="shared" si="89"/>
        <v>#DIV/0!</v>
      </c>
      <c r="N234" s="127" t="e">
        <f t="shared" si="90"/>
        <v>#DIV/0!</v>
      </c>
      <c r="O234" s="141" t="e">
        <f t="shared" si="91"/>
        <v>#DIV/0!</v>
      </c>
      <c r="P234" s="127" t="e">
        <f t="shared" si="77"/>
        <v>#DIV/0!</v>
      </c>
      <c r="Q234" s="127" t="e">
        <f t="shared" si="78"/>
        <v>#DIV/0!</v>
      </c>
      <c r="V234" s="232" t="e">
        <f t="shared" si="79"/>
        <v>#DIV/0!</v>
      </c>
      <c r="W234" s="232" t="e">
        <f t="shared" si="80"/>
        <v>#DIV/0!</v>
      </c>
      <c r="X234" s="232" t="e">
        <f t="shared" si="81"/>
        <v>#DIV/0!</v>
      </c>
      <c r="Y234" s="232" t="e">
        <f t="shared" si="82"/>
        <v>#DIV/0!</v>
      </c>
      <c r="Z234" s="232" t="e">
        <f t="shared" si="83"/>
        <v>#DIV/0!</v>
      </c>
      <c r="AA234" s="232" t="e">
        <f t="shared" si="84"/>
        <v>#DIV/0!</v>
      </c>
      <c r="AD234" s="232" t="e">
        <f t="shared" si="92"/>
        <v>#DIV/0!</v>
      </c>
      <c r="AE234" s="232" t="e">
        <f t="shared" si="93"/>
        <v>#DIV/0!</v>
      </c>
      <c r="AF234" s="90" t="e">
        <f t="shared" si="94"/>
        <v>#DIV/0!</v>
      </c>
      <c r="AG234" s="232" t="e">
        <f t="shared" si="95"/>
        <v>#DIV/0!</v>
      </c>
      <c r="AH234" s="232" t="e">
        <f t="shared" si="96"/>
        <v>#DIV/0!</v>
      </c>
      <c r="AI234" s="90" t="e">
        <f t="shared" si="97"/>
        <v>#DIV/0!</v>
      </c>
      <c r="AJ234" s="154"/>
      <c r="AK234" s="232" t="e">
        <f t="shared" si="98"/>
        <v>#DIV/0!</v>
      </c>
      <c r="AL234" s="232" t="e">
        <f t="shared" si="99"/>
        <v>#DIV/0!</v>
      </c>
    </row>
    <row r="235" spans="1:38">
      <c r="A235" s="128" t="s">
        <v>400</v>
      </c>
      <c r="B235" s="103"/>
      <c r="C235" s="85" t="e">
        <f>SUMPRODUCT(Datu_ievade!$E$12:$BB$12,Datu_ievade!$E$61:$BB$61)/SUM(Datu_ievade!$E$12:$BB$12)</f>
        <v>#DIV/0!</v>
      </c>
      <c r="D235" s="103"/>
      <c r="E235" s="85" t="e">
        <f>SUMPRODUCT(Datu_ievade!$E$13:$BB$13,Datu_ievade!$E$62:$BB$62)/SUM(Datu_ievade!$E$13:$BB$13)</f>
        <v>#DIV/0!</v>
      </c>
      <c r="F235" s="85" t="e">
        <f t="shared" si="85"/>
        <v>#DIV/0!</v>
      </c>
      <c r="G235" s="127" t="e">
        <f>ROUNDUP((B235+D235)*Datu_ievade!$E$269,0)</f>
        <v>#DIV/0!</v>
      </c>
      <c r="H235" s="141" t="e">
        <f t="shared" si="76"/>
        <v>#DIV/0!</v>
      </c>
      <c r="I235" s="127" t="e">
        <f t="shared" si="86"/>
        <v>#DIV/0!</v>
      </c>
      <c r="K235" s="127" t="e">
        <f t="shared" si="87"/>
        <v>#DIV/0!</v>
      </c>
      <c r="L235" s="127" t="e">
        <f t="shared" si="88"/>
        <v>#DIV/0!</v>
      </c>
      <c r="M235" s="127" t="e">
        <f t="shared" si="89"/>
        <v>#DIV/0!</v>
      </c>
      <c r="N235" s="127" t="e">
        <f t="shared" si="90"/>
        <v>#DIV/0!</v>
      </c>
      <c r="O235" s="141" t="e">
        <f t="shared" si="91"/>
        <v>#DIV/0!</v>
      </c>
      <c r="P235" s="127" t="e">
        <f t="shared" si="77"/>
        <v>#DIV/0!</v>
      </c>
      <c r="Q235" s="127" t="e">
        <f t="shared" si="78"/>
        <v>#DIV/0!</v>
      </c>
      <c r="V235" s="232" t="e">
        <f t="shared" si="79"/>
        <v>#DIV/0!</v>
      </c>
      <c r="W235" s="232" t="e">
        <f t="shared" si="80"/>
        <v>#DIV/0!</v>
      </c>
      <c r="X235" s="232" t="e">
        <f t="shared" si="81"/>
        <v>#DIV/0!</v>
      </c>
      <c r="Y235" s="232" t="e">
        <f t="shared" si="82"/>
        <v>#DIV/0!</v>
      </c>
      <c r="Z235" s="232" t="e">
        <f t="shared" si="83"/>
        <v>#DIV/0!</v>
      </c>
      <c r="AA235" s="232" t="e">
        <f t="shared" si="84"/>
        <v>#DIV/0!</v>
      </c>
      <c r="AD235" s="232" t="e">
        <f t="shared" si="92"/>
        <v>#DIV/0!</v>
      </c>
      <c r="AE235" s="232" t="e">
        <f t="shared" si="93"/>
        <v>#DIV/0!</v>
      </c>
      <c r="AF235" s="90" t="e">
        <f t="shared" si="94"/>
        <v>#DIV/0!</v>
      </c>
      <c r="AG235" s="232" t="e">
        <f t="shared" si="95"/>
        <v>#DIV/0!</v>
      </c>
      <c r="AH235" s="232" t="e">
        <f t="shared" si="96"/>
        <v>#DIV/0!</v>
      </c>
      <c r="AI235" s="90" t="e">
        <f t="shared" si="97"/>
        <v>#DIV/0!</v>
      </c>
      <c r="AJ235" s="154"/>
      <c r="AK235" s="232" t="e">
        <f t="shared" si="98"/>
        <v>#DIV/0!</v>
      </c>
      <c r="AL235" s="232" t="e">
        <f t="shared" si="99"/>
        <v>#DIV/0!</v>
      </c>
    </row>
    <row r="236" spans="1:38">
      <c r="A236" s="128" t="s">
        <v>399</v>
      </c>
      <c r="B236" s="103"/>
      <c r="C236" s="85" t="e">
        <f>SUMPRODUCT(Datu_ievade!$E$12:$BB$12,Datu_ievade!$E$61:$BB$61)/SUM(Datu_ievade!$E$12:$BB$12)</f>
        <v>#DIV/0!</v>
      </c>
      <c r="D236" s="103"/>
      <c r="E236" s="85" t="e">
        <f>SUMPRODUCT(Datu_ievade!$E$13:$BB$13,Datu_ievade!$E$62:$BB$62)/SUM(Datu_ievade!$E$13:$BB$13)</f>
        <v>#DIV/0!</v>
      </c>
      <c r="F236" s="85" t="e">
        <f t="shared" si="85"/>
        <v>#DIV/0!</v>
      </c>
      <c r="G236" s="127" t="e">
        <f>ROUNDUP((B236+D236)*Datu_ievade!$E$269,0)</f>
        <v>#DIV/0!</v>
      </c>
      <c r="H236" s="141" t="e">
        <f t="shared" si="76"/>
        <v>#DIV/0!</v>
      </c>
      <c r="I236" s="127" t="e">
        <f t="shared" si="86"/>
        <v>#DIV/0!</v>
      </c>
      <c r="K236" s="127" t="e">
        <f t="shared" si="87"/>
        <v>#DIV/0!</v>
      </c>
      <c r="L236" s="127" t="e">
        <f t="shared" si="88"/>
        <v>#DIV/0!</v>
      </c>
      <c r="M236" s="127" t="e">
        <f t="shared" si="89"/>
        <v>#DIV/0!</v>
      </c>
      <c r="N236" s="127" t="e">
        <f t="shared" si="90"/>
        <v>#DIV/0!</v>
      </c>
      <c r="O236" s="141" t="e">
        <f t="shared" si="91"/>
        <v>#DIV/0!</v>
      </c>
      <c r="P236" s="127" t="e">
        <f t="shared" si="77"/>
        <v>#DIV/0!</v>
      </c>
      <c r="Q236" s="127" t="e">
        <f t="shared" si="78"/>
        <v>#DIV/0!</v>
      </c>
      <c r="V236" s="232" t="e">
        <f t="shared" si="79"/>
        <v>#DIV/0!</v>
      </c>
      <c r="W236" s="232" t="e">
        <f t="shared" si="80"/>
        <v>#DIV/0!</v>
      </c>
      <c r="X236" s="232" t="e">
        <f t="shared" si="81"/>
        <v>#DIV/0!</v>
      </c>
      <c r="Y236" s="232" t="e">
        <f t="shared" si="82"/>
        <v>#DIV/0!</v>
      </c>
      <c r="Z236" s="232" t="e">
        <f t="shared" si="83"/>
        <v>#DIV/0!</v>
      </c>
      <c r="AA236" s="232" t="e">
        <f t="shared" si="84"/>
        <v>#DIV/0!</v>
      </c>
      <c r="AD236" s="232" t="e">
        <f t="shared" si="92"/>
        <v>#DIV/0!</v>
      </c>
      <c r="AE236" s="232" t="e">
        <f t="shared" si="93"/>
        <v>#DIV/0!</v>
      </c>
      <c r="AF236" s="90" t="e">
        <f t="shared" si="94"/>
        <v>#DIV/0!</v>
      </c>
      <c r="AG236" s="232" t="e">
        <f t="shared" si="95"/>
        <v>#DIV/0!</v>
      </c>
      <c r="AH236" s="232" t="e">
        <f t="shared" si="96"/>
        <v>#DIV/0!</v>
      </c>
      <c r="AI236" s="90" t="e">
        <f t="shared" si="97"/>
        <v>#DIV/0!</v>
      </c>
      <c r="AJ236" s="154"/>
      <c r="AK236" s="232" t="e">
        <f t="shared" si="98"/>
        <v>#DIV/0!</v>
      </c>
      <c r="AL236" s="232" t="e">
        <f t="shared" si="99"/>
        <v>#DIV/0!</v>
      </c>
    </row>
    <row r="237" spans="1:38">
      <c r="A237" s="128" t="s">
        <v>398</v>
      </c>
      <c r="B237" s="103"/>
      <c r="C237" s="85" t="e">
        <f>SUMPRODUCT(Datu_ievade!$E$12:$BB$12,Datu_ievade!$E$61:$BB$61)/SUM(Datu_ievade!$E$12:$BB$12)</f>
        <v>#DIV/0!</v>
      </c>
      <c r="D237" s="103"/>
      <c r="E237" s="85" t="e">
        <f>SUMPRODUCT(Datu_ievade!$E$13:$BB$13,Datu_ievade!$E$62:$BB$62)/SUM(Datu_ievade!$E$13:$BB$13)</f>
        <v>#DIV/0!</v>
      </c>
      <c r="F237" s="85" t="e">
        <f t="shared" si="85"/>
        <v>#DIV/0!</v>
      </c>
      <c r="G237" s="127" t="e">
        <f>ROUNDUP((B237+D237)*Datu_ievade!$E$269,0)</f>
        <v>#DIV/0!</v>
      </c>
      <c r="H237" s="141" t="e">
        <f t="shared" si="76"/>
        <v>#DIV/0!</v>
      </c>
      <c r="I237" s="127" t="e">
        <f t="shared" si="86"/>
        <v>#DIV/0!</v>
      </c>
      <c r="K237" s="127" t="e">
        <f t="shared" si="87"/>
        <v>#DIV/0!</v>
      </c>
      <c r="L237" s="127" t="e">
        <f t="shared" si="88"/>
        <v>#DIV/0!</v>
      </c>
      <c r="M237" s="127" t="e">
        <f t="shared" si="89"/>
        <v>#DIV/0!</v>
      </c>
      <c r="N237" s="127" t="e">
        <f t="shared" si="90"/>
        <v>#DIV/0!</v>
      </c>
      <c r="O237" s="141" t="e">
        <f t="shared" si="91"/>
        <v>#DIV/0!</v>
      </c>
      <c r="P237" s="127" t="e">
        <f t="shared" si="77"/>
        <v>#DIV/0!</v>
      </c>
      <c r="Q237" s="127" t="e">
        <f t="shared" si="78"/>
        <v>#DIV/0!</v>
      </c>
      <c r="V237" s="232" t="e">
        <f t="shared" si="79"/>
        <v>#DIV/0!</v>
      </c>
      <c r="W237" s="232" t="e">
        <f t="shared" si="80"/>
        <v>#DIV/0!</v>
      </c>
      <c r="X237" s="232" t="e">
        <f t="shared" si="81"/>
        <v>#DIV/0!</v>
      </c>
      <c r="Y237" s="232" t="e">
        <f t="shared" si="82"/>
        <v>#DIV/0!</v>
      </c>
      <c r="Z237" s="232" t="e">
        <f t="shared" si="83"/>
        <v>#DIV/0!</v>
      </c>
      <c r="AA237" s="232" t="e">
        <f t="shared" si="84"/>
        <v>#DIV/0!</v>
      </c>
      <c r="AD237" s="232" t="e">
        <f t="shared" si="92"/>
        <v>#DIV/0!</v>
      </c>
      <c r="AE237" s="232" t="e">
        <f t="shared" si="93"/>
        <v>#DIV/0!</v>
      </c>
      <c r="AF237" s="90" t="e">
        <f t="shared" si="94"/>
        <v>#DIV/0!</v>
      </c>
      <c r="AG237" s="232" t="e">
        <f t="shared" si="95"/>
        <v>#DIV/0!</v>
      </c>
      <c r="AH237" s="232" t="e">
        <f t="shared" si="96"/>
        <v>#DIV/0!</v>
      </c>
      <c r="AI237" s="90" t="e">
        <f t="shared" si="97"/>
        <v>#DIV/0!</v>
      </c>
      <c r="AJ237" s="154"/>
      <c r="AK237" s="232" t="e">
        <f t="shared" si="98"/>
        <v>#DIV/0!</v>
      </c>
      <c r="AL237" s="232" t="e">
        <f t="shared" si="99"/>
        <v>#DIV/0!</v>
      </c>
    </row>
    <row r="238" spans="1:38">
      <c r="A238" s="128" t="s">
        <v>397</v>
      </c>
      <c r="B238" s="103"/>
      <c r="C238" s="85" t="e">
        <f>SUMPRODUCT(Datu_ievade!$E$12:$BB$12,Datu_ievade!$E$61:$BB$61)/SUM(Datu_ievade!$E$12:$BB$12)</f>
        <v>#DIV/0!</v>
      </c>
      <c r="D238" s="103"/>
      <c r="E238" s="85" t="e">
        <f>SUMPRODUCT(Datu_ievade!$E$13:$BB$13,Datu_ievade!$E$62:$BB$62)/SUM(Datu_ievade!$E$13:$BB$13)</f>
        <v>#DIV/0!</v>
      </c>
      <c r="F238" s="85" t="e">
        <f t="shared" si="85"/>
        <v>#DIV/0!</v>
      </c>
      <c r="G238" s="127" t="e">
        <f>ROUNDUP((B238+D238)*Datu_ievade!$E$269,0)</f>
        <v>#DIV/0!</v>
      </c>
      <c r="H238" s="141" t="e">
        <f t="shared" si="76"/>
        <v>#DIV/0!</v>
      </c>
      <c r="I238" s="127" t="e">
        <f t="shared" si="86"/>
        <v>#DIV/0!</v>
      </c>
      <c r="K238" s="127" t="e">
        <f t="shared" si="87"/>
        <v>#DIV/0!</v>
      </c>
      <c r="L238" s="127" t="e">
        <f t="shared" si="88"/>
        <v>#DIV/0!</v>
      </c>
      <c r="M238" s="127" t="e">
        <f t="shared" si="89"/>
        <v>#DIV/0!</v>
      </c>
      <c r="N238" s="127" t="e">
        <f t="shared" si="90"/>
        <v>#DIV/0!</v>
      </c>
      <c r="O238" s="141" t="e">
        <f t="shared" si="91"/>
        <v>#DIV/0!</v>
      </c>
      <c r="P238" s="127" t="e">
        <f t="shared" si="77"/>
        <v>#DIV/0!</v>
      </c>
      <c r="Q238" s="127" t="e">
        <f t="shared" si="78"/>
        <v>#DIV/0!</v>
      </c>
      <c r="V238" s="232" t="e">
        <f t="shared" si="79"/>
        <v>#DIV/0!</v>
      </c>
      <c r="W238" s="232" t="e">
        <f t="shared" si="80"/>
        <v>#DIV/0!</v>
      </c>
      <c r="X238" s="232" t="e">
        <f t="shared" si="81"/>
        <v>#DIV/0!</v>
      </c>
      <c r="Y238" s="232" t="e">
        <f t="shared" si="82"/>
        <v>#DIV/0!</v>
      </c>
      <c r="Z238" s="232" t="e">
        <f t="shared" si="83"/>
        <v>#DIV/0!</v>
      </c>
      <c r="AA238" s="232" t="e">
        <f t="shared" si="84"/>
        <v>#DIV/0!</v>
      </c>
      <c r="AD238" s="232" t="e">
        <f t="shared" si="92"/>
        <v>#DIV/0!</v>
      </c>
      <c r="AE238" s="232" t="e">
        <f t="shared" si="93"/>
        <v>#DIV/0!</v>
      </c>
      <c r="AF238" s="90" t="e">
        <f t="shared" si="94"/>
        <v>#DIV/0!</v>
      </c>
      <c r="AG238" s="232" t="e">
        <f t="shared" si="95"/>
        <v>#DIV/0!</v>
      </c>
      <c r="AH238" s="232" t="e">
        <f t="shared" si="96"/>
        <v>#DIV/0!</v>
      </c>
      <c r="AI238" s="90" t="e">
        <f t="shared" si="97"/>
        <v>#DIV/0!</v>
      </c>
      <c r="AJ238" s="154"/>
      <c r="AK238" s="232" t="e">
        <f t="shared" si="98"/>
        <v>#DIV/0!</v>
      </c>
      <c r="AL238" s="232" t="e">
        <f t="shared" si="99"/>
        <v>#DIV/0!</v>
      </c>
    </row>
    <row r="239" spans="1:38">
      <c r="A239" s="128" t="s">
        <v>396</v>
      </c>
      <c r="B239" s="103"/>
      <c r="C239" s="85" t="e">
        <f>SUMPRODUCT(Datu_ievade!$E$12:$BB$12,Datu_ievade!$E$61:$BB$61)/SUM(Datu_ievade!$E$12:$BB$12)</f>
        <v>#DIV/0!</v>
      </c>
      <c r="D239" s="103"/>
      <c r="E239" s="85" t="e">
        <f>SUMPRODUCT(Datu_ievade!$E$13:$BB$13,Datu_ievade!$E$62:$BB$62)/SUM(Datu_ievade!$E$13:$BB$13)</f>
        <v>#DIV/0!</v>
      </c>
      <c r="F239" s="85" t="e">
        <f t="shared" si="85"/>
        <v>#DIV/0!</v>
      </c>
      <c r="G239" s="127" t="e">
        <f>ROUNDUP((B239+D239)*Datu_ievade!$E$269,0)</f>
        <v>#DIV/0!</v>
      </c>
      <c r="H239" s="141" t="e">
        <f t="shared" si="76"/>
        <v>#DIV/0!</v>
      </c>
      <c r="I239" s="127" t="e">
        <f t="shared" si="86"/>
        <v>#DIV/0!</v>
      </c>
      <c r="K239" s="127" t="e">
        <f t="shared" si="87"/>
        <v>#DIV/0!</v>
      </c>
      <c r="L239" s="127" t="e">
        <f t="shared" si="88"/>
        <v>#DIV/0!</v>
      </c>
      <c r="M239" s="127" t="e">
        <f t="shared" si="89"/>
        <v>#DIV/0!</v>
      </c>
      <c r="N239" s="127" t="e">
        <f t="shared" si="90"/>
        <v>#DIV/0!</v>
      </c>
      <c r="O239" s="141" t="e">
        <f t="shared" si="91"/>
        <v>#DIV/0!</v>
      </c>
      <c r="P239" s="127" t="e">
        <f t="shared" si="77"/>
        <v>#DIV/0!</v>
      </c>
      <c r="Q239" s="127" t="e">
        <f t="shared" si="78"/>
        <v>#DIV/0!</v>
      </c>
      <c r="V239" s="232" t="e">
        <f t="shared" si="79"/>
        <v>#DIV/0!</v>
      </c>
      <c r="W239" s="232" t="e">
        <f t="shared" si="80"/>
        <v>#DIV/0!</v>
      </c>
      <c r="X239" s="232" t="e">
        <f t="shared" si="81"/>
        <v>#DIV/0!</v>
      </c>
      <c r="Y239" s="232" t="e">
        <f t="shared" si="82"/>
        <v>#DIV/0!</v>
      </c>
      <c r="Z239" s="232" t="e">
        <f t="shared" si="83"/>
        <v>#DIV/0!</v>
      </c>
      <c r="AA239" s="232" t="e">
        <f t="shared" si="84"/>
        <v>#DIV/0!</v>
      </c>
      <c r="AD239" s="232" t="e">
        <f t="shared" si="92"/>
        <v>#DIV/0!</v>
      </c>
      <c r="AE239" s="232" t="e">
        <f t="shared" si="93"/>
        <v>#DIV/0!</v>
      </c>
      <c r="AF239" s="90" t="e">
        <f t="shared" si="94"/>
        <v>#DIV/0!</v>
      </c>
      <c r="AG239" s="232" t="e">
        <f t="shared" si="95"/>
        <v>#DIV/0!</v>
      </c>
      <c r="AH239" s="232" t="e">
        <f t="shared" si="96"/>
        <v>#DIV/0!</v>
      </c>
      <c r="AI239" s="90" t="e">
        <f t="shared" si="97"/>
        <v>#DIV/0!</v>
      </c>
      <c r="AJ239" s="154"/>
      <c r="AK239" s="232" t="e">
        <f t="shared" si="98"/>
        <v>#DIV/0!</v>
      </c>
      <c r="AL239" s="232" t="e">
        <f t="shared" si="99"/>
        <v>#DIV/0!</v>
      </c>
    </row>
    <row r="240" spans="1:38">
      <c r="A240" s="128" t="s">
        <v>395</v>
      </c>
      <c r="B240" s="103"/>
      <c r="C240" s="85" t="e">
        <f>SUMPRODUCT(Datu_ievade!$E$12:$BB$12,Datu_ievade!$E$61:$BB$61)/SUM(Datu_ievade!$E$12:$BB$12)</f>
        <v>#DIV/0!</v>
      </c>
      <c r="D240" s="103"/>
      <c r="E240" s="85" t="e">
        <f>SUMPRODUCT(Datu_ievade!$E$13:$BB$13,Datu_ievade!$E$62:$BB$62)/SUM(Datu_ievade!$E$13:$BB$13)</f>
        <v>#DIV/0!</v>
      </c>
      <c r="F240" s="85" t="e">
        <f t="shared" si="85"/>
        <v>#DIV/0!</v>
      </c>
      <c r="G240" s="127" t="e">
        <f>ROUNDUP((B240+D240)*Datu_ievade!$E$269,0)</f>
        <v>#DIV/0!</v>
      </c>
      <c r="H240" s="141" t="e">
        <f t="shared" si="76"/>
        <v>#DIV/0!</v>
      </c>
      <c r="I240" s="127" t="e">
        <f t="shared" si="86"/>
        <v>#DIV/0!</v>
      </c>
      <c r="K240" s="127" t="e">
        <f t="shared" si="87"/>
        <v>#DIV/0!</v>
      </c>
      <c r="L240" s="127" t="e">
        <f t="shared" si="88"/>
        <v>#DIV/0!</v>
      </c>
      <c r="M240" s="127" t="e">
        <f t="shared" si="89"/>
        <v>#DIV/0!</v>
      </c>
      <c r="N240" s="127" t="e">
        <f t="shared" si="90"/>
        <v>#DIV/0!</v>
      </c>
      <c r="O240" s="141" t="e">
        <f t="shared" si="91"/>
        <v>#DIV/0!</v>
      </c>
      <c r="P240" s="127" t="e">
        <f t="shared" si="77"/>
        <v>#DIV/0!</v>
      </c>
      <c r="Q240" s="127" t="e">
        <f t="shared" si="78"/>
        <v>#DIV/0!</v>
      </c>
      <c r="V240" s="232" t="e">
        <f t="shared" si="79"/>
        <v>#DIV/0!</v>
      </c>
      <c r="W240" s="232" t="e">
        <f t="shared" si="80"/>
        <v>#DIV/0!</v>
      </c>
      <c r="X240" s="232" t="e">
        <f t="shared" si="81"/>
        <v>#DIV/0!</v>
      </c>
      <c r="Y240" s="232" t="e">
        <f t="shared" si="82"/>
        <v>#DIV/0!</v>
      </c>
      <c r="Z240" s="232" t="e">
        <f t="shared" si="83"/>
        <v>#DIV/0!</v>
      </c>
      <c r="AA240" s="232" t="e">
        <f t="shared" si="84"/>
        <v>#DIV/0!</v>
      </c>
      <c r="AD240" s="232" t="e">
        <f t="shared" si="92"/>
        <v>#DIV/0!</v>
      </c>
      <c r="AE240" s="232" t="e">
        <f t="shared" si="93"/>
        <v>#DIV/0!</v>
      </c>
      <c r="AF240" s="90" t="e">
        <f t="shared" si="94"/>
        <v>#DIV/0!</v>
      </c>
      <c r="AG240" s="232" t="e">
        <f t="shared" si="95"/>
        <v>#DIV/0!</v>
      </c>
      <c r="AH240" s="232" t="e">
        <f t="shared" si="96"/>
        <v>#DIV/0!</v>
      </c>
      <c r="AI240" s="90" t="e">
        <f t="shared" si="97"/>
        <v>#DIV/0!</v>
      </c>
      <c r="AJ240" s="154"/>
      <c r="AK240" s="232" t="e">
        <f t="shared" si="98"/>
        <v>#DIV/0!</v>
      </c>
      <c r="AL240" s="232" t="e">
        <f t="shared" si="99"/>
        <v>#DIV/0!</v>
      </c>
    </row>
    <row r="241" spans="1:38">
      <c r="A241" s="128" t="s">
        <v>394</v>
      </c>
      <c r="B241" s="103"/>
      <c r="C241" s="85" t="e">
        <f>SUMPRODUCT(Datu_ievade!$E$12:$BB$12,Datu_ievade!$E$61:$BB$61)/SUM(Datu_ievade!$E$12:$BB$12)</f>
        <v>#DIV/0!</v>
      </c>
      <c r="D241" s="103"/>
      <c r="E241" s="85" t="e">
        <f>SUMPRODUCT(Datu_ievade!$E$13:$BB$13,Datu_ievade!$E$62:$BB$62)/SUM(Datu_ievade!$E$13:$BB$13)</f>
        <v>#DIV/0!</v>
      </c>
      <c r="F241" s="85" t="e">
        <f t="shared" si="85"/>
        <v>#DIV/0!</v>
      </c>
      <c r="G241" s="127" t="e">
        <f>ROUNDUP((B241+D241)*Datu_ievade!$E$269,0)</f>
        <v>#DIV/0!</v>
      </c>
      <c r="H241" s="141" t="e">
        <f t="shared" si="76"/>
        <v>#DIV/0!</v>
      </c>
      <c r="I241" s="127" t="e">
        <f t="shared" si="86"/>
        <v>#DIV/0!</v>
      </c>
      <c r="K241" s="127" t="e">
        <f t="shared" si="87"/>
        <v>#DIV/0!</v>
      </c>
      <c r="L241" s="127" t="e">
        <f t="shared" si="88"/>
        <v>#DIV/0!</v>
      </c>
      <c r="M241" s="127" t="e">
        <f t="shared" si="89"/>
        <v>#DIV/0!</v>
      </c>
      <c r="N241" s="127" t="e">
        <f t="shared" si="90"/>
        <v>#DIV/0!</v>
      </c>
      <c r="O241" s="141" t="e">
        <f t="shared" si="91"/>
        <v>#DIV/0!</v>
      </c>
      <c r="P241" s="127" t="e">
        <f t="shared" si="77"/>
        <v>#DIV/0!</v>
      </c>
      <c r="Q241" s="127" t="e">
        <f t="shared" si="78"/>
        <v>#DIV/0!</v>
      </c>
      <c r="V241" s="232" t="e">
        <f t="shared" si="79"/>
        <v>#DIV/0!</v>
      </c>
      <c r="W241" s="232" t="e">
        <f t="shared" si="80"/>
        <v>#DIV/0!</v>
      </c>
      <c r="X241" s="232" t="e">
        <f t="shared" si="81"/>
        <v>#DIV/0!</v>
      </c>
      <c r="Y241" s="232" t="e">
        <f t="shared" si="82"/>
        <v>#DIV/0!</v>
      </c>
      <c r="Z241" s="232" t="e">
        <f t="shared" si="83"/>
        <v>#DIV/0!</v>
      </c>
      <c r="AA241" s="232" t="e">
        <f t="shared" si="84"/>
        <v>#DIV/0!</v>
      </c>
      <c r="AD241" s="232" t="e">
        <f t="shared" si="92"/>
        <v>#DIV/0!</v>
      </c>
      <c r="AE241" s="232" t="e">
        <f t="shared" si="93"/>
        <v>#DIV/0!</v>
      </c>
      <c r="AF241" s="90" t="e">
        <f t="shared" si="94"/>
        <v>#DIV/0!</v>
      </c>
      <c r="AG241" s="232" t="e">
        <f t="shared" si="95"/>
        <v>#DIV/0!</v>
      </c>
      <c r="AH241" s="232" t="e">
        <f t="shared" si="96"/>
        <v>#DIV/0!</v>
      </c>
      <c r="AI241" s="90" t="e">
        <f t="shared" si="97"/>
        <v>#DIV/0!</v>
      </c>
      <c r="AJ241" s="154"/>
      <c r="AK241" s="232" t="e">
        <f t="shared" si="98"/>
        <v>#DIV/0!</v>
      </c>
      <c r="AL241" s="232" t="e">
        <f t="shared" si="99"/>
        <v>#DIV/0!</v>
      </c>
    </row>
    <row r="242" spans="1:38">
      <c r="A242" s="128" t="s">
        <v>393</v>
      </c>
      <c r="B242" s="103"/>
      <c r="C242" s="85" t="e">
        <f>SUMPRODUCT(Datu_ievade!$E$12:$BB$12,Datu_ievade!$E$61:$BB$61)/SUM(Datu_ievade!$E$12:$BB$12)</f>
        <v>#DIV/0!</v>
      </c>
      <c r="D242" s="103"/>
      <c r="E242" s="85" t="e">
        <f>SUMPRODUCT(Datu_ievade!$E$13:$BB$13,Datu_ievade!$E$62:$BB$62)/SUM(Datu_ievade!$E$13:$BB$13)</f>
        <v>#DIV/0!</v>
      </c>
      <c r="F242" s="85" t="e">
        <f t="shared" si="85"/>
        <v>#DIV/0!</v>
      </c>
      <c r="G242" s="127" t="e">
        <f>ROUNDUP((B242+D242)*Datu_ievade!$E$269,0)</f>
        <v>#DIV/0!</v>
      </c>
      <c r="H242" s="141" t="e">
        <f t="shared" si="76"/>
        <v>#DIV/0!</v>
      </c>
      <c r="I242" s="127" t="e">
        <f t="shared" si="86"/>
        <v>#DIV/0!</v>
      </c>
      <c r="K242" s="127" t="e">
        <f t="shared" si="87"/>
        <v>#DIV/0!</v>
      </c>
      <c r="L242" s="127" t="e">
        <f t="shared" si="88"/>
        <v>#DIV/0!</v>
      </c>
      <c r="M242" s="127" t="e">
        <f t="shared" si="89"/>
        <v>#DIV/0!</v>
      </c>
      <c r="N242" s="127" t="e">
        <f t="shared" si="90"/>
        <v>#DIV/0!</v>
      </c>
      <c r="O242" s="141" t="e">
        <f t="shared" si="91"/>
        <v>#DIV/0!</v>
      </c>
      <c r="P242" s="127" t="e">
        <f t="shared" si="77"/>
        <v>#DIV/0!</v>
      </c>
      <c r="Q242" s="127" t="e">
        <f t="shared" si="78"/>
        <v>#DIV/0!</v>
      </c>
      <c r="V242" s="232" t="e">
        <f t="shared" si="79"/>
        <v>#DIV/0!</v>
      </c>
      <c r="W242" s="232" t="e">
        <f t="shared" si="80"/>
        <v>#DIV/0!</v>
      </c>
      <c r="X242" s="232" t="e">
        <f t="shared" si="81"/>
        <v>#DIV/0!</v>
      </c>
      <c r="Y242" s="232" t="e">
        <f t="shared" si="82"/>
        <v>#DIV/0!</v>
      </c>
      <c r="Z242" s="232" t="e">
        <f t="shared" si="83"/>
        <v>#DIV/0!</v>
      </c>
      <c r="AA242" s="232" t="e">
        <f t="shared" si="84"/>
        <v>#DIV/0!</v>
      </c>
      <c r="AD242" s="232" t="e">
        <f t="shared" si="92"/>
        <v>#DIV/0!</v>
      </c>
      <c r="AE242" s="232" t="e">
        <f t="shared" si="93"/>
        <v>#DIV/0!</v>
      </c>
      <c r="AF242" s="90" t="e">
        <f t="shared" si="94"/>
        <v>#DIV/0!</v>
      </c>
      <c r="AG242" s="232" t="e">
        <f t="shared" si="95"/>
        <v>#DIV/0!</v>
      </c>
      <c r="AH242" s="232" t="e">
        <f t="shared" si="96"/>
        <v>#DIV/0!</v>
      </c>
      <c r="AI242" s="90" t="e">
        <f t="shared" si="97"/>
        <v>#DIV/0!</v>
      </c>
      <c r="AJ242" s="154"/>
      <c r="AK242" s="232" t="e">
        <f t="shared" si="98"/>
        <v>#DIV/0!</v>
      </c>
      <c r="AL242" s="232" t="e">
        <f t="shared" si="99"/>
        <v>#DIV/0!</v>
      </c>
    </row>
    <row r="243" spans="1:38">
      <c r="A243" s="128" t="s">
        <v>392</v>
      </c>
      <c r="B243" s="103"/>
      <c r="C243" s="85" t="e">
        <f>SUMPRODUCT(Datu_ievade!$E$12:$BB$12,Datu_ievade!$E$61:$BB$61)/SUM(Datu_ievade!$E$12:$BB$12)</f>
        <v>#DIV/0!</v>
      </c>
      <c r="D243" s="103"/>
      <c r="E243" s="85" t="e">
        <f>SUMPRODUCT(Datu_ievade!$E$13:$BB$13,Datu_ievade!$E$62:$BB$62)/SUM(Datu_ievade!$E$13:$BB$13)</f>
        <v>#DIV/0!</v>
      </c>
      <c r="F243" s="85" t="e">
        <f t="shared" si="85"/>
        <v>#DIV/0!</v>
      </c>
      <c r="G243" s="127" t="e">
        <f>ROUNDUP((B243+D243)*Datu_ievade!$E$269,0)</f>
        <v>#DIV/0!</v>
      </c>
      <c r="H243" s="141" t="e">
        <f t="shared" si="76"/>
        <v>#DIV/0!</v>
      </c>
      <c r="I243" s="127" t="e">
        <f t="shared" si="86"/>
        <v>#DIV/0!</v>
      </c>
      <c r="K243" s="127" t="e">
        <f t="shared" si="87"/>
        <v>#DIV/0!</v>
      </c>
      <c r="L243" s="127" t="e">
        <f t="shared" si="88"/>
        <v>#DIV/0!</v>
      </c>
      <c r="M243" s="127" t="e">
        <f t="shared" si="89"/>
        <v>#DIV/0!</v>
      </c>
      <c r="N243" s="127" t="e">
        <f t="shared" si="90"/>
        <v>#DIV/0!</v>
      </c>
      <c r="O243" s="141" t="e">
        <f t="shared" si="91"/>
        <v>#DIV/0!</v>
      </c>
      <c r="P243" s="127" t="e">
        <f t="shared" si="77"/>
        <v>#DIV/0!</v>
      </c>
      <c r="Q243" s="127" t="e">
        <f t="shared" si="78"/>
        <v>#DIV/0!</v>
      </c>
      <c r="V243" s="232" t="e">
        <f t="shared" si="79"/>
        <v>#DIV/0!</v>
      </c>
      <c r="W243" s="232" t="e">
        <f t="shared" si="80"/>
        <v>#DIV/0!</v>
      </c>
      <c r="X243" s="232" t="e">
        <f t="shared" si="81"/>
        <v>#DIV/0!</v>
      </c>
      <c r="Y243" s="232" t="e">
        <f t="shared" si="82"/>
        <v>#DIV/0!</v>
      </c>
      <c r="Z243" s="232" t="e">
        <f t="shared" si="83"/>
        <v>#DIV/0!</v>
      </c>
      <c r="AA243" s="232" t="e">
        <f t="shared" si="84"/>
        <v>#DIV/0!</v>
      </c>
      <c r="AD243" s="232" t="e">
        <f t="shared" si="92"/>
        <v>#DIV/0!</v>
      </c>
      <c r="AE243" s="232" t="e">
        <f t="shared" si="93"/>
        <v>#DIV/0!</v>
      </c>
      <c r="AF243" s="90" t="e">
        <f t="shared" si="94"/>
        <v>#DIV/0!</v>
      </c>
      <c r="AG243" s="232" t="e">
        <f t="shared" si="95"/>
        <v>#DIV/0!</v>
      </c>
      <c r="AH243" s="232" t="e">
        <f t="shared" si="96"/>
        <v>#DIV/0!</v>
      </c>
      <c r="AI243" s="90" t="e">
        <f t="shared" si="97"/>
        <v>#DIV/0!</v>
      </c>
      <c r="AJ243" s="154"/>
      <c r="AK243" s="232" t="e">
        <f t="shared" si="98"/>
        <v>#DIV/0!</v>
      </c>
      <c r="AL243" s="232" t="e">
        <f t="shared" si="99"/>
        <v>#DIV/0!</v>
      </c>
    </row>
    <row r="244" spans="1:38">
      <c r="A244" s="128" t="s">
        <v>391</v>
      </c>
      <c r="B244" s="103"/>
      <c r="C244" s="85" t="e">
        <f>SUMPRODUCT(Datu_ievade!$E$12:$BB$12,Datu_ievade!$E$61:$BB$61)/SUM(Datu_ievade!$E$12:$BB$12)</f>
        <v>#DIV/0!</v>
      </c>
      <c r="D244" s="103"/>
      <c r="E244" s="85" t="e">
        <f>SUMPRODUCT(Datu_ievade!$E$13:$BB$13,Datu_ievade!$E$62:$BB$62)/SUM(Datu_ievade!$E$13:$BB$13)</f>
        <v>#DIV/0!</v>
      </c>
      <c r="F244" s="85" t="e">
        <f t="shared" si="85"/>
        <v>#DIV/0!</v>
      </c>
      <c r="G244" s="127" t="e">
        <f>ROUNDUP((B244+D244)*Datu_ievade!$E$269,0)</f>
        <v>#DIV/0!</v>
      </c>
      <c r="H244" s="141" t="e">
        <f t="shared" si="76"/>
        <v>#DIV/0!</v>
      </c>
      <c r="I244" s="127" t="e">
        <f t="shared" si="86"/>
        <v>#DIV/0!</v>
      </c>
      <c r="K244" s="127" t="e">
        <f t="shared" si="87"/>
        <v>#DIV/0!</v>
      </c>
      <c r="L244" s="127" t="e">
        <f t="shared" si="88"/>
        <v>#DIV/0!</v>
      </c>
      <c r="M244" s="127" t="e">
        <f t="shared" si="89"/>
        <v>#DIV/0!</v>
      </c>
      <c r="N244" s="127" t="e">
        <f t="shared" si="90"/>
        <v>#DIV/0!</v>
      </c>
      <c r="O244" s="141" t="e">
        <f t="shared" si="91"/>
        <v>#DIV/0!</v>
      </c>
      <c r="P244" s="127" t="e">
        <f t="shared" si="77"/>
        <v>#DIV/0!</v>
      </c>
      <c r="Q244" s="127" t="e">
        <f t="shared" si="78"/>
        <v>#DIV/0!</v>
      </c>
      <c r="V244" s="232" t="e">
        <f t="shared" si="79"/>
        <v>#DIV/0!</v>
      </c>
      <c r="W244" s="232" t="e">
        <f t="shared" si="80"/>
        <v>#DIV/0!</v>
      </c>
      <c r="X244" s="232" t="e">
        <f t="shared" si="81"/>
        <v>#DIV/0!</v>
      </c>
      <c r="Y244" s="232" t="e">
        <f t="shared" si="82"/>
        <v>#DIV/0!</v>
      </c>
      <c r="Z244" s="232" t="e">
        <f t="shared" si="83"/>
        <v>#DIV/0!</v>
      </c>
      <c r="AA244" s="232" t="e">
        <f t="shared" si="84"/>
        <v>#DIV/0!</v>
      </c>
      <c r="AD244" s="232" t="e">
        <f t="shared" si="92"/>
        <v>#DIV/0!</v>
      </c>
      <c r="AE244" s="232" t="e">
        <f t="shared" si="93"/>
        <v>#DIV/0!</v>
      </c>
      <c r="AF244" s="90" t="e">
        <f t="shared" si="94"/>
        <v>#DIV/0!</v>
      </c>
      <c r="AG244" s="232" t="e">
        <f t="shared" si="95"/>
        <v>#DIV/0!</v>
      </c>
      <c r="AH244" s="232" t="e">
        <f t="shared" si="96"/>
        <v>#DIV/0!</v>
      </c>
      <c r="AI244" s="90" t="e">
        <f t="shared" si="97"/>
        <v>#DIV/0!</v>
      </c>
      <c r="AJ244" s="154"/>
      <c r="AK244" s="232" t="e">
        <f t="shared" si="98"/>
        <v>#DIV/0!</v>
      </c>
      <c r="AL244" s="232" t="e">
        <f t="shared" si="99"/>
        <v>#DIV/0!</v>
      </c>
    </row>
    <row r="245" spans="1:38">
      <c r="A245" s="128" t="s">
        <v>390</v>
      </c>
      <c r="B245" s="103"/>
      <c r="C245" s="85" t="e">
        <f>SUMPRODUCT(Datu_ievade!$E$12:$BB$12,Datu_ievade!$E$61:$BB$61)/SUM(Datu_ievade!$E$12:$BB$12)</f>
        <v>#DIV/0!</v>
      </c>
      <c r="D245" s="103"/>
      <c r="E245" s="85" t="e">
        <f>SUMPRODUCT(Datu_ievade!$E$13:$BB$13,Datu_ievade!$E$62:$BB$62)/SUM(Datu_ievade!$E$13:$BB$13)</f>
        <v>#DIV/0!</v>
      </c>
      <c r="F245" s="85" t="e">
        <f t="shared" si="85"/>
        <v>#DIV/0!</v>
      </c>
      <c r="G245" s="127" t="e">
        <f>ROUNDUP((B245+D245)*Datu_ievade!$E$269,0)</f>
        <v>#DIV/0!</v>
      </c>
      <c r="H245" s="141" t="e">
        <f t="shared" si="76"/>
        <v>#DIV/0!</v>
      </c>
      <c r="I245" s="127" t="e">
        <f t="shared" si="86"/>
        <v>#DIV/0!</v>
      </c>
      <c r="K245" s="127" t="e">
        <f t="shared" si="87"/>
        <v>#DIV/0!</v>
      </c>
      <c r="L245" s="127" t="e">
        <f t="shared" si="88"/>
        <v>#DIV/0!</v>
      </c>
      <c r="M245" s="127" t="e">
        <f t="shared" si="89"/>
        <v>#DIV/0!</v>
      </c>
      <c r="N245" s="127" t="e">
        <f t="shared" si="90"/>
        <v>#DIV/0!</v>
      </c>
      <c r="O245" s="141" t="e">
        <f t="shared" si="91"/>
        <v>#DIV/0!</v>
      </c>
      <c r="P245" s="127" t="e">
        <f t="shared" si="77"/>
        <v>#DIV/0!</v>
      </c>
      <c r="Q245" s="127" t="e">
        <f t="shared" si="78"/>
        <v>#DIV/0!</v>
      </c>
      <c r="V245" s="232" t="e">
        <f t="shared" si="79"/>
        <v>#DIV/0!</v>
      </c>
      <c r="W245" s="232" t="e">
        <f t="shared" si="80"/>
        <v>#DIV/0!</v>
      </c>
      <c r="X245" s="232" t="e">
        <f t="shared" si="81"/>
        <v>#DIV/0!</v>
      </c>
      <c r="Y245" s="232" t="e">
        <f t="shared" si="82"/>
        <v>#DIV/0!</v>
      </c>
      <c r="Z245" s="232" t="e">
        <f t="shared" si="83"/>
        <v>#DIV/0!</v>
      </c>
      <c r="AA245" s="232" t="e">
        <f t="shared" si="84"/>
        <v>#DIV/0!</v>
      </c>
      <c r="AD245" s="232" t="e">
        <f t="shared" si="92"/>
        <v>#DIV/0!</v>
      </c>
      <c r="AE245" s="232" t="e">
        <f t="shared" si="93"/>
        <v>#DIV/0!</v>
      </c>
      <c r="AF245" s="90" t="e">
        <f t="shared" si="94"/>
        <v>#DIV/0!</v>
      </c>
      <c r="AG245" s="232" t="e">
        <f t="shared" si="95"/>
        <v>#DIV/0!</v>
      </c>
      <c r="AH245" s="232" t="e">
        <f t="shared" si="96"/>
        <v>#DIV/0!</v>
      </c>
      <c r="AI245" s="90" t="e">
        <f t="shared" si="97"/>
        <v>#DIV/0!</v>
      </c>
      <c r="AJ245" s="154"/>
      <c r="AK245" s="232" t="e">
        <f t="shared" si="98"/>
        <v>#DIV/0!</v>
      </c>
      <c r="AL245" s="232" t="e">
        <f t="shared" si="99"/>
        <v>#DIV/0!</v>
      </c>
    </row>
    <row r="246" spans="1:38">
      <c r="A246" s="128" t="s">
        <v>389</v>
      </c>
      <c r="B246" s="103"/>
      <c r="C246" s="85" t="e">
        <f>SUMPRODUCT(Datu_ievade!$E$12:$BB$12,Datu_ievade!$E$61:$BB$61)/SUM(Datu_ievade!$E$12:$BB$12)</f>
        <v>#DIV/0!</v>
      </c>
      <c r="D246" s="103"/>
      <c r="E246" s="85" t="e">
        <f>SUMPRODUCT(Datu_ievade!$E$13:$BB$13,Datu_ievade!$E$62:$BB$62)/SUM(Datu_ievade!$E$13:$BB$13)</f>
        <v>#DIV/0!</v>
      </c>
      <c r="F246" s="85" t="e">
        <f t="shared" si="85"/>
        <v>#DIV/0!</v>
      </c>
      <c r="G246" s="127" t="e">
        <f>ROUNDUP((B246+D246)*Datu_ievade!$E$269,0)</f>
        <v>#DIV/0!</v>
      </c>
      <c r="H246" s="141" t="e">
        <f t="shared" si="76"/>
        <v>#DIV/0!</v>
      </c>
      <c r="I246" s="127" t="e">
        <f t="shared" si="86"/>
        <v>#DIV/0!</v>
      </c>
      <c r="K246" s="127" t="e">
        <f t="shared" si="87"/>
        <v>#DIV/0!</v>
      </c>
      <c r="L246" s="127" t="e">
        <f t="shared" si="88"/>
        <v>#DIV/0!</v>
      </c>
      <c r="M246" s="127" t="e">
        <f t="shared" si="89"/>
        <v>#DIV/0!</v>
      </c>
      <c r="N246" s="127" t="e">
        <f t="shared" si="90"/>
        <v>#DIV/0!</v>
      </c>
      <c r="O246" s="141" t="e">
        <f t="shared" si="91"/>
        <v>#DIV/0!</v>
      </c>
      <c r="P246" s="127" t="e">
        <f t="shared" si="77"/>
        <v>#DIV/0!</v>
      </c>
      <c r="Q246" s="127" t="e">
        <f t="shared" si="78"/>
        <v>#DIV/0!</v>
      </c>
      <c r="V246" s="232" t="e">
        <f t="shared" si="79"/>
        <v>#DIV/0!</v>
      </c>
      <c r="W246" s="232" t="e">
        <f t="shared" si="80"/>
        <v>#DIV/0!</v>
      </c>
      <c r="X246" s="232" t="e">
        <f t="shared" si="81"/>
        <v>#DIV/0!</v>
      </c>
      <c r="Y246" s="232" t="e">
        <f t="shared" si="82"/>
        <v>#DIV/0!</v>
      </c>
      <c r="Z246" s="232" t="e">
        <f t="shared" si="83"/>
        <v>#DIV/0!</v>
      </c>
      <c r="AA246" s="232" t="e">
        <f t="shared" si="84"/>
        <v>#DIV/0!</v>
      </c>
      <c r="AD246" s="232" t="e">
        <f t="shared" si="92"/>
        <v>#DIV/0!</v>
      </c>
      <c r="AE246" s="232" t="e">
        <f t="shared" si="93"/>
        <v>#DIV/0!</v>
      </c>
      <c r="AF246" s="90" t="e">
        <f t="shared" si="94"/>
        <v>#DIV/0!</v>
      </c>
      <c r="AG246" s="232" t="e">
        <f t="shared" si="95"/>
        <v>#DIV/0!</v>
      </c>
      <c r="AH246" s="232" t="e">
        <f t="shared" si="96"/>
        <v>#DIV/0!</v>
      </c>
      <c r="AI246" s="90" t="e">
        <f t="shared" si="97"/>
        <v>#DIV/0!</v>
      </c>
      <c r="AJ246" s="154"/>
      <c r="AK246" s="232" t="e">
        <f t="shared" si="98"/>
        <v>#DIV/0!</v>
      </c>
      <c r="AL246" s="232" t="e">
        <f t="shared" si="99"/>
        <v>#DIV/0!</v>
      </c>
    </row>
    <row r="247" spans="1:38">
      <c r="A247" s="128" t="s">
        <v>388</v>
      </c>
      <c r="B247" s="103"/>
      <c r="C247" s="85" t="e">
        <f>SUMPRODUCT(Datu_ievade!$E$12:$BB$12,Datu_ievade!$E$61:$BB$61)/SUM(Datu_ievade!$E$12:$BB$12)</f>
        <v>#DIV/0!</v>
      </c>
      <c r="D247" s="103"/>
      <c r="E247" s="85" t="e">
        <f>SUMPRODUCT(Datu_ievade!$E$13:$BB$13,Datu_ievade!$E$62:$BB$62)/SUM(Datu_ievade!$E$13:$BB$13)</f>
        <v>#DIV/0!</v>
      </c>
      <c r="F247" s="85" t="e">
        <f t="shared" si="85"/>
        <v>#DIV/0!</v>
      </c>
      <c r="G247" s="127" t="e">
        <f>ROUNDUP((B247+D247)*Datu_ievade!$E$269,0)</f>
        <v>#DIV/0!</v>
      </c>
      <c r="H247" s="141" t="e">
        <f t="shared" si="76"/>
        <v>#DIV/0!</v>
      </c>
      <c r="I247" s="127" t="e">
        <f t="shared" si="86"/>
        <v>#DIV/0!</v>
      </c>
      <c r="K247" s="127" t="e">
        <f t="shared" si="87"/>
        <v>#DIV/0!</v>
      </c>
      <c r="L247" s="127" t="e">
        <f t="shared" si="88"/>
        <v>#DIV/0!</v>
      </c>
      <c r="M247" s="127" t="e">
        <f t="shared" si="89"/>
        <v>#DIV/0!</v>
      </c>
      <c r="N247" s="127" t="e">
        <f t="shared" si="90"/>
        <v>#DIV/0!</v>
      </c>
      <c r="O247" s="141" t="e">
        <f t="shared" si="91"/>
        <v>#DIV/0!</v>
      </c>
      <c r="P247" s="127" t="e">
        <f t="shared" si="77"/>
        <v>#DIV/0!</v>
      </c>
      <c r="Q247" s="127" t="e">
        <f t="shared" si="78"/>
        <v>#DIV/0!</v>
      </c>
      <c r="V247" s="232" t="e">
        <f t="shared" si="79"/>
        <v>#DIV/0!</v>
      </c>
      <c r="W247" s="232" t="e">
        <f t="shared" si="80"/>
        <v>#DIV/0!</v>
      </c>
      <c r="X247" s="232" t="e">
        <f t="shared" si="81"/>
        <v>#DIV/0!</v>
      </c>
      <c r="Y247" s="232" t="e">
        <f t="shared" si="82"/>
        <v>#DIV/0!</v>
      </c>
      <c r="Z247" s="232" t="e">
        <f t="shared" si="83"/>
        <v>#DIV/0!</v>
      </c>
      <c r="AA247" s="232" t="e">
        <f t="shared" si="84"/>
        <v>#DIV/0!</v>
      </c>
      <c r="AD247" s="232" t="e">
        <f t="shared" si="92"/>
        <v>#DIV/0!</v>
      </c>
      <c r="AE247" s="232" t="e">
        <f t="shared" si="93"/>
        <v>#DIV/0!</v>
      </c>
      <c r="AF247" s="90" t="e">
        <f t="shared" si="94"/>
        <v>#DIV/0!</v>
      </c>
      <c r="AG247" s="232" t="e">
        <f t="shared" si="95"/>
        <v>#DIV/0!</v>
      </c>
      <c r="AH247" s="232" t="e">
        <f t="shared" si="96"/>
        <v>#DIV/0!</v>
      </c>
      <c r="AI247" s="90" t="e">
        <f t="shared" si="97"/>
        <v>#DIV/0!</v>
      </c>
      <c r="AJ247" s="154"/>
      <c r="AK247" s="232" t="e">
        <f t="shared" si="98"/>
        <v>#DIV/0!</v>
      </c>
      <c r="AL247" s="232" t="e">
        <f t="shared" si="99"/>
        <v>#DIV/0!</v>
      </c>
    </row>
    <row r="248" spans="1:38">
      <c r="A248" s="128" t="s">
        <v>387</v>
      </c>
      <c r="B248" s="103"/>
      <c r="C248" s="85" t="e">
        <f>SUMPRODUCT(Datu_ievade!$E$12:$BB$12,Datu_ievade!$E$61:$BB$61)/SUM(Datu_ievade!$E$12:$BB$12)</f>
        <v>#DIV/0!</v>
      </c>
      <c r="D248" s="103"/>
      <c r="E248" s="85" t="e">
        <f>SUMPRODUCT(Datu_ievade!$E$13:$BB$13,Datu_ievade!$E$62:$BB$62)/SUM(Datu_ievade!$E$13:$BB$13)</f>
        <v>#DIV/0!</v>
      </c>
      <c r="F248" s="85" t="e">
        <f t="shared" si="85"/>
        <v>#DIV/0!</v>
      </c>
      <c r="G248" s="127" t="e">
        <f>ROUNDUP((B248+D248)*Datu_ievade!$E$269,0)</f>
        <v>#DIV/0!</v>
      </c>
      <c r="H248" s="141" t="e">
        <f t="shared" si="76"/>
        <v>#DIV/0!</v>
      </c>
      <c r="I248" s="127" t="e">
        <f t="shared" si="86"/>
        <v>#DIV/0!</v>
      </c>
      <c r="K248" s="127" t="e">
        <f t="shared" si="87"/>
        <v>#DIV/0!</v>
      </c>
      <c r="L248" s="127" t="e">
        <f t="shared" si="88"/>
        <v>#DIV/0!</v>
      </c>
      <c r="M248" s="127" t="e">
        <f t="shared" si="89"/>
        <v>#DIV/0!</v>
      </c>
      <c r="N248" s="127" t="e">
        <f t="shared" si="90"/>
        <v>#DIV/0!</v>
      </c>
      <c r="O248" s="141" t="e">
        <f t="shared" si="91"/>
        <v>#DIV/0!</v>
      </c>
      <c r="P248" s="127" t="e">
        <f t="shared" si="77"/>
        <v>#DIV/0!</v>
      </c>
      <c r="Q248" s="127" t="e">
        <f t="shared" si="78"/>
        <v>#DIV/0!</v>
      </c>
      <c r="V248" s="232" t="e">
        <f t="shared" si="79"/>
        <v>#DIV/0!</v>
      </c>
      <c r="W248" s="232" t="e">
        <f t="shared" si="80"/>
        <v>#DIV/0!</v>
      </c>
      <c r="X248" s="232" t="e">
        <f t="shared" si="81"/>
        <v>#DIV/0!</v>
      </c>
      <c r="Y248" s="232" t="e">
        <f t="shared" si="82"/>
        <v>#DIV/0!</v>
      </c>
      <c r="Z248" s="232" t="e">
        <f t="shared" si="83"/>
        <v>#DIV/0!</v>
      </c>
      <c r="AA248" s="232" t="e">
        <f t="shared" si="84"/>
        <v>#DIV/0!</v>
      </c>
      <c r="AD248" s="232" t="e">
        <f t="shared" si="92"/>
        <v>#DIV/0!</v>
      </c>
      <c r="AE248" s="232" t="e">
        <f t="shared" si="93"/>
        <v>#DIV/0!</v>
      </c>
      <c r="AF248" s="90" t="e">
        <f t="shared" si="94"/>
        <v>#DIV/0!</v>
      </c>
      <c r="AG248" s="232" t="e">
        <f t="shared" si="95"/>
        <v>#DIV/0!</v>
      </c>
      <c r="AH248" s="232" t="e">
        <f t="shared" si="96"/>
        <v>#DIV/0!</v>
      </c>
      <c r="AI248" s="90" t="e">
        <f t="shared" si="97"/>
        <v>#DIV/0!</v>
      </c>
      <c r="AJ248" s="154"/>
      <c r="AK248" s="232" t="e">
        <f t="shared" si="98"/>
        <v>#DIV/0!</v>
      </c>
      <c r="AL248" s="232" t="e">
        <f t="shared" si="99"/>
        <v>#DIV/0!</v>
      </c>
    </row>
    <row r="249" spans="1:38">
      <c r="A249" s="128" t="s">
        <v>386</v>
      </c>
      <c r="B249" s="103"/>
      <c r="C249" s="85" t="e">
        <f>SUMPRODUCT(Datu_ievade!$E$12:$BB$12,Datu_ievade!$E$61:$BB$61)/SUM(Datu_ievade!$E$12:$BB$12)</f>
        <v>#DIV/0!</v>
      </c>
      <c r="D249" s="103"/>
      <c r="E249" s="85" t="e">
        <f>SUMPRODUCT(Datu_ievade!$E$13:$BB$13,Datu_ievade!$E$62:$BB$62)/SUM(Datu_ievade!$E$13:$BB$13)</f>
        <v>#DIV/0!</v>
      </c>
      <c r="F249" s="85" t="e">
        <f t="shared" si="85"/>
        <v>#DIV/0!</v>
      </c>
      <c r="G249" s="127" t="e">
        <f>ROUNDUP((B249+D249)*Datu_ievade!$E$269,0)</f>
        <v>#DIV/0!</v>
      </c>
      <c r="H249" s="141" t="e">
        <f t="shared" si="76"/>
        <v>#DIV/0!</v>
      </c>
      <c r="I249" s="127" t="e">
        <f t="shared" si="86"/>
        <v>#DIV/0!</v>
      </c>
      <c r="K249" s="127" t="e">
        <f t="shared" si="87"/>
        <v>#DIV/0!</v>
      </c>
      <c r="L249" s="127" t="e">
        <f t="shared" si="88"/>
        <v>#DIV/0!</v>
      </c>
      <c r="M249" s="127" t="e">
        <f t="shared" si="89"/>
        <v>#DIV/0!</v>
      </c>
      <c r="N249" s="127" t="e">
        <f t="shared" si="90"/>
        <v>#DIV/0!</v>
      </c>
      <c r="O249" s="141" t="e">
        <f t="shared" si="91"/>
        <v>#DIV/0!</v>
      </c>
      <c r="P249" s="127" t="e">
        <f t="shared" si="77"/>
        <v>#DIV/0!</v>
      </c>
      <c r="Q249" s="127" t="e">
        <f t="shared" si="78"/>
        <v>#DIV/0!</v>
      </c>
      <c r="V249" s="232" t="e">
        <f t="shared" si="79"/>
        <v>#DIV/0!</v>
      </c>
      <c r="W249" s="232" t="e">
        <f t="shared" si="80"/>
        <v>#DIV/0!</v>
      </c>
      <c r="X249" s="232" t="e">
        <f t="shared" si="81"/>
        <v>#DIV/0!</v>
      </c>
      <c r="Y249" s="232" t="e">
        <f t="shared" si="82"/>
        <v>#DIV/0!</v>
      </c>
      <c r="Z249" s="232" t="e">
        <f t="shared" si="83"/>
        <v>#DIV/0!</v>
      </c>
      <c r="AA249" s="232" t="e">
        <f t="shared" si="84"/>
        <v>#DIV/0!</v>
      </c>
      <c r="AD249" s="232" t="e">
        <f t="shared" si="92"/>
        <v>#DIV/0!</v>
      </c>
      <c r="AE249" s="232" t="e">
        <f t="shared" si="93"/>
        <v>#DIV/0!</v>
      </c>
      <c r="AF249" s="90" t="e">
        <f t="shared" si="94"/>
        <v>#DIV/0!</v>
      </c>
      <c r="AG249" s="232" t="e">
        <f t="shared" si="95"/>
        <v>#DIV/0!</v>
      </c>
      <c r="AH249" s="232" t="e">
        <f t="shared" si="96"/>
        <v>#DIV/0!</v>
      </c>
      <c r="AI249" s="90" t="e">
        <f t="shared" si="97"/>
        <v>#DIV/0!</v>
      </c>
      <c r="AJ249" s="154"/>
      <c r="AK249" s="232" t="e">
        <f t="shared" si="98"/>
        <v>#DIV/0!</v>
      </c>
      <c r="AL249" s="232" t="e">
        <f t="shared" si="99"/>
        <v>#DIV/0!</v>
      </c>
    </row>
    <row r="250" spans="1:38">
      <c r="A250" s="128" t="s">
        <v>385</v>
      </c>
      <c r="B250" s="103"/>
      <c r="C250" s="85" t="e">
        <f>SUMPRODUCT(Datu_ievade!$E$12:$BB$12,Datu_ievade!$E$61:$BB$61)/SUM(Datu_ievade!$E$12:$BB$12)</f>
        <v>#DIV/0!</v>
      </c>
      <c r="D250" s="103"/>
      <c r="E250" s="85" t="e">
        <f>SUMPRODUCT(Datu_ievade!$E$13:$BB$13,Datu_ievade!$E$62:$BB$62)/SUM(Datu_ievade!$E$13:$BB$13)</f>
        <v>#DIV/0!</v>
      </c>
      <c r="F250" s="85" t="e">
        <f t="shared" si="85"/>
        <v>#DIV/0!</v>
      </c>
      <c r="G250" s="127" t="e">
        <f>ROUNDUP((B250+D250)*Datu_ievade!$E$269,0)</f>
        <v>#DIV/0!</v>
      </c>
      <c r="H250" s="141" t="e">
        <f t="shared" si="76"/>
        <v>#DIV/0!</v>
      </c>
      <c r="I250" s="127" t="e">
        <f t="shared" si="86"/>
        <v>#DIV/0!</v>
      </c>
      <c r="K250" s="127" t="e">
        <f t="shared" si="87"/>
        <v>#DIV/0!</v>
      </c>
      <c r="L250" s="127" t="e">
        <f t="shared" si="88"/>
        <v>#DIV/0!</v>
      </c>
      <c r="M250" s="127" t="e">
        <f t="shared" si="89"/>
        <v>#DIV/0!</v>
      </c>
      <c r="N250" s="127" t="e">
        <f t="shared" si="90"/>
        <v>#DIV/0!</v>
      </c>
      <c r="O250" s="141" t="e">
        <f t="shared" si="91"/>
        <v>#DIV/0!</v>
      </c>
      <c r="P250" s="127" t="e">
        <f t="shared" si="77"/>
        <v>#DIV/0!</v>
      </c>
      <c r="Q250" s="127" t="e">
        <f t="shared" si="78"/>
        <v>#DIV/0!</v>
      </c>
      <c r="V250" s="232" t="e">
        <f t="shared" si="79"/>
        <v>#DIV/0!</v>
      </c>
      <c r="W250" s="232" t="e">
        <f t="shared" si="80"/>
        <v>#DIV/0!</v>
      </c>
      <c r="X250" s="232" t="e">
        <f t="shared" si="81"/>
        <v>#DIV/0!</v>
      </c>
      <c r="Y250" s="232" t="e">
        <f t="shared" si="82"/>
        <v>#DIV/0!</v>
      </c>
      <c r="Z250" s="232" t="e">
        <f t="shared" si="83"/>
        <v>#DIV/0!</v>
      </c>
      <c r="AA250" s="232" t="e">
        <f t="shared" si="84"/>
        <v>#DIV/0!</v>
      </c>
      <c r="AD250" s="232" t="e">
        <f t="shared" si="92"/>
        <v>#DIV/0!</v>
      </c>
      <c r="AE250" s="232" t="e">
        <f t="shared" si="93"/>
        <v>#DIV/0!</v>
      </c>
      <c r="AF250" s="90" t="e">
        <f t="shared" si="94"/>
        <v>#DIV/0!</v>
      </c>
      <c r="AG250" s="232" t="e">
        <f t="shared" si="95"/>
        <v>#DIV/0!</v>
      </c>
      <c r="AH250" s="232" t="e">
        <f t="shared" si="96"/>
        <v>#DIV/0!</v>
      </c>
      <c r="AI250" s="90" t="e">
        <f t="shared" si="97"/>
        <v>#DIV/0!</v>
      </c>
      <c r="AJ250" s="154"/>
      <c r="AK250" s="232" t="e">
        <f t="shared" si="98"/>
        <v>#DIV/0!</v>
      </c>
      <c r="AL250" s="232" t="e">
        <f t="shared" si="99"/>
        <v>#DIV/0!</v>
      </c>
    </row>
    <row r="251" spans="1:38">
      <c r="A251" s="128" t="s">
        <v>384</v>
      </c>
      <c r="B251" s="103"/>
      <c r="C251" s="85" t="e">
        <f>SUMPRODUCT(Datu_ievade!$E$12:$BB$12,Datu_ievade!$E$61:$BB$61)/SUM(Datu_ievade!$E$12:$BB$12)</f>
        <v>#DIV/0!</v>
      </c>
      <c r="D251" s="103"/>
      <c r="E251" s="85" t="e">
        <f>SUMPRODUCT(Datu_ievade!$E$13:$BB$13,Datu_ievade!$E$62:$BB$62)/SUM(Datu_ievade!$E$13:$BB$13)</f>
        <v>#DIV/0!</v>
      </c>
      <c r="F251" s="85" t="e">
        <f t="shared" si="85"/>
        <v>#DIV/0!</v>
      </c>
      <c r="G251" s="127" t="e">
        <f>ROUNDUP((B251+D251)*Datu_ievade!$E$269,0)</f>
        <v>#DIV/0!</v>
      </c>
      <c r="H251" s="141" t="e">
        <f t="shared" si="76"/>
        <v>#DIV/0!</v>
      </c>
      <c r="I251" s="127" t="e">
        <f t="shared" si="86"/>
        <v>#DIV/0!</v>
      </c>
      <c r="K251" s="127" t="e">
        <f t="shared" si="87"/>
        <v>#DIV/0!</v>
      </c>
      <c r="L251" s="127" t="e">
        <f t="shared" si="88"/>
        <v>#DIV/0!</v>
      </c>
      <c r="M251" s="127" t="e">
        <f t="shared" si="89"/>
        <v>#DIV/0!</v>
      </c>
      <c r="N251" s="127" t="e">
        <f t="shared" si="90"/>
        <v>#DIV/0!</v>
      </c>
      <c r="O251" s="141" t="e">
        <f t="shared" si="91"/>
        <v>#DIV/0!</v>
      </c>
      <c r="P251" s="127" t="e">
        <f t="shared" si="77"/>
        <v>#DIV/0!</v>
      </c>
      <c r="Q251" s="127" t="e">
        <f t="shared" si="78"/>
        <v>#DIV/0!</v>
      </c>
      <c r="V251" s="232" t="e">
        <f t="shared" si="79"/>
        <v>#DIV/0!</v>
      </c>
      <c r="W251" s="232" t="e">
        <f t="shared" si="80"/>
        <v>#DIV/0!</v>
      </c>
      <c r="X251" s="232" t="e">
        <f t="shared" si="81"/>
        <v>#DIV/0!</v>
      </c>
      <c r="Y251" s="232" t="e">
        <f t="shared" si="82"/>
        <v>#DIV/0!</v>
      </c>
      <c r="Z251" s="232" t="e">
        <f t="shared" si="83"/>
        <v>#DIV/0!</v>
      </c>
      <c r="AA251" s="232" t="e">
        <f t="shared" si="84"/>
        <v>#DIV/0!</v>
      </c>
      <c r="AD251" s="232" t="e">
        <f t="shared" si="92"/>
        <v>#DIV/0!</v>
      </c>
      <c r="AE251" s="232" t="e">
        <f t="shared" si="93"/>
        <v>#DIV/0!</v>
      </c>
      <c r="AF251" s="90" t="e">
        <f t="shared" si="94"/>
        <v>#DIV/0!</v>
      </c>
      <c r="AG251" s="232" t="e">
        <f t="shared" si="95"/>
        <v>#DIV/0!</v>
      </c>
      <c r="AH251" s="232" t="e">
        <f t="shared" si="96"/>
        <v>#DIV/0!</v>
      </c>
      <c r="AI251" s="90" t="e">
        <f t="shared" si="97"/>
        <v>#DIV/0!</v>
      </c>
      <c r="AJ251" s="154"/>
      <c r="AK251" s="232" t="e">
        <f t="shared" si="98"/>
        <v>#DIV/0!</v>
      </c>
      <c r="AL251" s="232" t="e">
        <f t="shared" si="99"/>
        <v>#DIV/0!</v>
      </c>
    </row>
    <row r="252" spans="1:38">
      <c r="A252" s="128" t="s">
        <v>383</v>
      </c>
      <c r="B252" s="103"/>
      <c r="C252" s="85" t="e">
        <f>SUMPRODUCT(Datu_ievade!$E$12:$BB$12,Datu_ievade!$E$61:$BB$61)/SUM(Datu_ievade!$E$12:$BB$12)</f>
        <v>#DIV/0!</v>
      </c>
      <c r="D252" s="103"/>
      <c r="E252" s="85" t="e">
        <f>SUMPRODUCT(Datu_ievade!$E$13:$BB$13,Datu_ievade!$E$62:$BB$62)/SUM(Datu_ievade!$E$13:$BB$13)</f>
        <v>#DIV/0!</v>
      </c>
      <c r="F252" s="85" t="e">
        <f t="shared" si="85"/>
        <v>#DIV/0!</v>
      </c>
      <c r="G252" s="127" t="e">
        <f>ROUNDUP((B252+D252)*Datu_ievade!$E$269,0)</f>
        <v>#DIV/0!</v>
      </c>
      <c r="H252" s="141" t="e">
        <f t="shared" si="76"/>
        <v>#DIV/0!</v>
      </c>
      <c r="I252" s="127" t="e">
        <f t="shared" si="86"/>
        <v>#DIV/0!</v>
      </c>
      <c r="K252" s="127" t="e">
        <f t="shared" si="87"/>
        <v>#DIV/0!</v>
      </c>
      <c r="L252" s="127" t="e">
        <f t="shared" si="88"/>
        <v>#DIV/0!</v>
      </c>
      <c r="M252" s="127" t="e">
        <f t="shared" si="89"/>
        <v>#DIV/0!</v>
      </c>
      <c r="N252" s="127" t="e">
        <f t="shared" si="90"/>
        <v>#DIV/0!</v>
      </c>
      <c r="O252" s="141" t="e">
        <f t="shared" si="91"/>
        <v>#DIV/0!</v>
      </c>
      <c r="P252" s="127" t="e">
        <f t="shared" si="77"/>
        <v>#DIV/0!</v>
      </c>
      <c r="Q252" s="127" t="e">
        <f t="shared" si="78"/>
        <v>#DIV/0!</v>
      </c>
      <c r="V252" s="232" t="e">
        <f t="shared" si="79"/>
        <v>#DIV/0!</v>
      </c>
      <c r="W252" s="232" t="e">
        <f t="shared" si="80"/>
        <v>#DIV/0!</v>
      </c>
      <c r="X252" s="232" t="e">
        <f t="shared" si="81"/>
        <v>#DIV/0!</v>
      </c>
      <c r="Y252" s="232" t="e">
        <f t="shared" si="82"/>
        <v>#DIV/0!</v>
      </c>
      <c r="Z252" s="232" t="e">
        <f t="shared" si="83"/>
        <v>#DIV/0!</v>
      </c>
      <c r="AA252" s="232" t="e">
        <f t="shared" si="84"/>
        <v>#DIV/0!</v>
      </c>
      <c r="AD252" s="232" t="e">
        <f t="shared" si="92"/>
        <v>#DIV/0!</v>
      </c>
      <c r="AE252" s="232" t="e">
        <f t="shared" si="93"/>
        <v>#DIV/0!</v>
      </c>
      <c r="AF252" s="90" t="e">
        <f t="shared" si="94"/>
        <v>#DIV/0!</v>
      </c>
      <c r="AG252" s="232" t="e">
        <f t="shared" si="95"/>
        <v>#DIV/0!</v>
      </c>
      <c r="AH252" s="232" t="e">
        <f t="shared" si="96"/>
        <v>#DIV/0!</v>
      </c>
      <c r="AI252" s="90" t="e">
        <f t="shared" si="97"/>
        <v>#DIV/0!</v>
      </c>
      <c r="AJ252" s="154"/>
      <c r="AK252" s="232" t="e">
        <f t="shared" si="98"/>
        <v>#DIV/0!</v>
      </c>
      <c r="AL252" s="232" t="e">
        <f t="shared" si="99"/>
        <v>#DIV/0!</v>
      </c>
    </row>
    <row r="253" spans="1:38">
      <c r="A253" s="128" t="s">
        <v>382</v>
      </c>
      <c r="B253" s="103"/>
      <c r="C253" s="85" t="e">
        <f>SUMPRODUCT(Datu_ievade!$E$12:$BB$12,Datu_ievade!$E$61:$BB$61)/SUM(Datu_ievade!$E$12:$BB$12)</f>
        <v>#DIV/0!</v>
      </c>
      <c r="D253" s="103"/>
      <c r="E253" s="85" t="e">
        <f>SUMPRODUCT(Datu_ievade!$E$13:$BB$13,Datu_ievade!$E$62:$BB$62)/SUM(Datu_ievade!$E$13:$BB$13)</f>
        <v>#DIV/0!</v>
      </c>
      <c r="F253" s="85" t="e">
        <f t="shared" si="85"/>
        <v>#DIV/0!</v>
      </c>
      <c r="G253" s="127" t="e">
        <f>ROUNDUP((B253+D253)*Datu_ievade!$E$269,0)</f>
        <v>#DIV/0!</v>
      </c>
      <c r="H253" s="141" t="e">
        <f t="shared" si="76"/>
        <v>#DIV/0!</v>
      </c>
      <c r="I253" s="127" t="e">
        <f t="shared" si="86"/>
        <v>#DIV/0!</v>
      </c>
      <c r="K253" s="127" t="e">
        <f t="shared" si="87"/>
        <v>#DIV/0!</v>
      </c>
      <c r="L253" s="127" t="e">
        <f t="shared" si="88"/>
        <v>#DIV/0!</v>
      </c>
      <c r="M253" s="127" t="e">
        <f t="shared" si="89"/>
        <v>#DIV/0!</v>
      </c>
      <c r="N253" s="127" t="e">
        <f t="shared" si="90"/>
        <v>#DIV/0!</v>
      </c>
      <c r="O253" s="141" t="e">
        <f t="shared" si="91"/>
        <v>#DIV/0!</v>
      </c>
      <c r="P253" s="127" t="e">
        <f t="shared" si="77"/>
        <v>#DIV/0!</v>
      </c>
      <c r="Q253" s="127" t="e">
        <f t="shared" si="78"/>
        <v>#DIV/0!</v>
      </c>
      <c r="V253" s="232" t="e">
        <f t="shared" si="79"/>
        <v>#DIV/0!</v>
      </c>
      <c r="W253" s="232" t="e">
        <f t="shared" si="80"/>
        <v>#DIV/0!</v>
      </c>
      <c r="X253" s="232" t="e">
        <f t="shared" si="81"/>
        <v>#DIV/0!</v>
      </c>
      <c r="Y253" s="232" t="e">
        <f t="shared" si="82"/>
        <v>#DIV/0!</v>
      </c>
      <c r="Z253" s="232" t="e">
        <f t="shared" si="83"/>
        <v>#DIV/0!</v>
      </c>
      <c r="AA253" s="232" t="e">
        <f t="shared" si="84"/>
        <v>#DIV/0!</v>
      </c>
      <c r="AD253" s="232" t="e">
        <f t="shared" si="92"/>
        <v>#DIV/0!</v>
      </c>
      <c r="AE253" s="232" t="e">
        <f t="shared" si="93"/>
        <v>#DIV/0!</v>
      </c>
      <c r="AF253" s="90" t="e">
        <f t="shared" si="94"/>
        <v>#DIV/0!</v>
      </c>
      <c r="AG253" s="232" t="e">
        <f t="shared" si="95"/>
        <v>#DIV/0!</v>
      </c>
      <c r="AH253" s="232" t="e">
        <f t="shared" si="96"/>
        <v>#DIV/0!</v>
      </c>
      <c r="AI253" s="90" t="e">
        <f t="shared" si="97"/>
        <v>#DIV/0!</v>
      </c>
      <c r="AJ253" s="154"/>
      <c r="AK253" s="232" t="e">
        <f t="shared" si="98"/>
        <v>#DIV/0!</v>
      </c>
      <c r="AL253" s="232" t="e">
        <f t="shared" si="99"/>
        <v>#DIV/0!</v>
      </c>
    </row>
    <row r="254" spans="1:38">
      <c r="A254" s="128" t="s">
        <v>381</v>
      </c>
      <c r="B254" s="103"/>
      <c r="C254" s="85" t="e">
        <f>SUMPRODUCT(Datu_ievade!$E$12:$BB$12,Datu_ievade!$E$61:$BB$61)/SUM(Datu_ievade!$E$12:$BB$12)</f>
        <v>#DIV/0!</v>
      </c>
      <c r="D254" s="103"/>
      <c r="E254" s="85" t="e">
        <f>SUMPRODUCT(Datu_ievade!$E$13:$BB$13,Datu_ievade!$E$62:$BB$62)/SUM(Datu_ievade!$E$13:$BB$13)</f>
        <v>#DIV/0!</v>
      </c>
      <c r="F254" s="85" t="e">
        <f t="shared" si="85"/>
        <v>#DIV/0!</v>
      </c>
      <c r="G254" s="127" t="e">
        <f>ROUNDUP((B254+D254)*Datu_ievade!$E$269,0)</f>
        <v>#DIV/0!</v>
      </c>
      <c r="H254" s="141" t="e">
        <f t="shared" si="76"/>
        <v>#DIV/0!</v>
      </c>
      <c r="I254" s="127" t="e">
        <f t="shared" si="86"/>
        <v>#DIV/0!</v>
      </c>
      <c r="K254" s="127" t="e">
        <f t="shared" si="87"/>
        <v>#DIV/0!</v>
      </c>
      <c r="L254" s="127" t="e">
        <f t="shared" si="88"/>
        <v>#DIV/0!</v>
      </c>
      <c r="M254" s="127" t="e">
        <f t="shared" si="89"/>
        <v>#DIV/0!</v>
      </c>
      <c r="N254" s="127" t="e">
        <f t="shared" si="90"/>
        <v>#DIV/0!</v>
      </c>
      <c r="O254" s="141" t="e">
        <f t="shared" si="91"/>
        <v>#DIV/0!</v>
      </c>
      <c r="P254" s="127" t="e">
        <f t="shared" si="77"/>
        <v>#DIV/0!</v>
      </c>
      <c r="Q254" s="127" t="e">
        <f t="shared" si="78"/>
        <v>#DIV/0!</v>
      </c>
      <c r="V254" s="232" t="e">
        <f t="shared" si="79"/>
        <v>#DIV/0!</v>
      </c>
      <c r="W254" s="232" t="e">
        <f t="shared" si="80"/>
        <v>#DIV/0!</v>
      </c>
      <c r="X254" s="232" t="e">
        <f t="shared" si="81"/>
        <v>#DIV/0!</v>
      </c>
      <c r="Y254" s="232" t="e">
        <f t="shared" si="82"/>
        <v>#DIV/0!</v>
      </c>
      <c r="Z254" s="232" t="e">
        <f t="shared" si="83"/>
        <v>#DIV/0!</v>
      </c>
      <c r="AA254" s="232" t="e">
        <f t="shared" si="84"/>
        <v>#DIV/0!</v>
      </c>
      <c r="AD254" s="232" t="e">
        <f t="shared" si="92"/>
        <v>#DIV/0!</v>
      </c>
      <c r="AE254" s="232" t="e">
        <f t="shared" si="93"/>
        <v>#DIV/0!</v>
      </c>
      <c r="AF254" s="90" t="e">
        <f t="shared" si="94"/>
        <v>#DIV/0!</v>
      </c>
      <c r="AG254" s="232" t="e">
        <f t="shared" si="95"/>
        <v>#DIV/0!</v>
      </c>
      <c r="AH254" s="232" t="e">
        <f t="shared" si="96"/>
        <v>#DIV/0!</v>
      </c>
      <c r="AI254" s="90" t="e">
        <f t="shared" si="97"/>
        <v>#DIV/0!</v>
      </c>
      <c r="AJ254" s="154"/>
      <c r="AK254" s="232" t="e">
        <f t="shared" si="98"/>
        <v>#DIV/0!</v>
      </c>
      <c r="AL254" s="232" t="e">
        <f t="shared" si="99"/>
        <v>#DIV/0!</v>
      </c>
    </row>
    <row r="255" spans="1:38">
      <c r="A255" s="128" t="s">
        <v>380</v>
      </c>
      <c r="B255" s="103"/>
      <c r="C255" s="85" t="e">
        <f>SUMPRODUCT(Datu_ievade!$E$12:$BB$12,Datu_ievade!$E$61:$BB$61)/SUM(Datu_ievade!$E$12:$BB$12)</f>
        <v>#DIV/0!</v>
      </c>
      <c r="D255" s="103"/>
      <c r="E255" s="85" t="e">
        <f>SUMPRODUCT(Datu_ievade!$E$13:$BB$13,Datu_ievade!$E$62:$BB$62)/SUM(Datu_ievade!$E$13:$BB$13)</f>
        <v>#DIV/0!</v>
      </c>
      <c r="F255" s="85" t="e">
        <f t="shared" si="85"/>
        <v>#DIV/0!</v>
      </c>
      <c r="G255" s="127" t="e">
        <f>ROUNDUP((B255+D255)*Datu_ievade!$E$269,0)</f>
        <v>#DIV/0!</v>
      </c>
      <c r="H255" s="141" t="e">
        <f t="shared" si="76"/>
        <v>#DIV/0!</v>
      </c>
      <c r="I255" s="127" t="e">
        <f t="shared" si="86"/>
        <v>#DIV/0!</v>
      </c>
      <c r="K255" s="127" t="e">
        <f t="shared" si="87"/>
        <v>#DIV/0!</v>
      </c>
      <c r="L255" s="127" t="e">
        <f t="shared" si="88"/>
        <v>#DIV/0!</v>
      </c>
      <c r="M255" s="127" t="e">
        <f t="shared" si="89"/>
        <v>#DIV/0!</v>
      </c>
      <c r="N255" s="127" t="e">
        <f t="shared" si="90"/>
        <v>#DIV/0!</v>
      </c>
      <c r="O255" s="141" t="e">
        <f t="shared" si="91"/>
        <v>#DIV/0!</v>
      </c>
      <c r="P255" s="127" t="e">
        <f t="shared" si="77"/>
        <v>#DIV/0!</v>
      </c>
      <c r="Q255" s="127" t="e">
        <f t="shared" si="78"/>
        <v>#DIV/0!</v>
      </c>
      <c r="V255" s="232" t="e">
        <f t="shared" si="79"/>
        <v>#DIV/0!</v>
      </c>
      <c r="W255" s="232" t="e">
        <f t="shared" si="80"/>
        <v>#DIV/0!</v>
      </c>
      <c r="X255" s="232" t="e">
        <f t="shared" si="81"/>
        <v>#DIV/0!</v>
      </c>
      <c r="Y255" s="232" t="e">
        <f t="shared" si="82"/>
        <v>#DIV/0!</v>
      </c>
      <c r="Z255" s="232" t="e">
        <f t="shared" si="83"/>
        <v>#DIV/0!</v>
      </c>
      <c r="AA255" s="232" t="e">
        <f t="shared" si="84"/>
        <v>#DIV/0!</v>
      </c>
      <c r="AD255" s="232" t="e">
        <f t="shared" si="92"/>
        <v>#DIV/0!</v>
      </c>
      <c r="AE255" s="232" t="e">
        <f t="shared" si="93"/>
        <v>#DIV/0!</v>
      </c>
      <c r="AF255" s="90" t="e">
        <f t="shared" si="94"/>
        <v>#DIV/0!</v>
      </c>
      <c r="AG255" s="232" t="e">
        <f t="shared" si="95"/>
        <v>#DIV/0!</v>
      </c>
      <c r="AH255" s="232" t="e">
        <f t="shared" si="96"/>
        <v>#DIV/0!</v>
      </c>
      <c r="AI255" s="90" t="e">
        <f t="shared" si="97"/>
        <v>#DIV/0!</v>
      </c>
      <c r="AJ255" s="154"/>
      <c r="AK255" s="232" t="e">
        <f t="shared" si="98"/>
        <v>#DIV/0!</v>
      </c>
      <c r="AL255" s="232" t="e">
        <f t="shared" si="99"/>
        <v>#DIV/0!</v>
      </c>
    </row>
    <row r="256" spans="1:38">
      <c r="A256" s="128" t="s">
        <v>379</v>
      </c>
      <c r="B256" s="103"/>
      <c r="C256" s="85" t="e">
        <f>SUMPRODUCT(Datu_ievade!$E$12:$BB$12,Datu_ievade!$E$61:$BB$61)/SUM(Datu_ievade!$E$12:$BB$12)</f>
        <v>#DIV/0!</v>
      </c>
      <c r="D256" s="103"/>
      <c r="E256" s="85" t="e">
        <f>SUMPRODUCT(Datu_ievade!$E$13:$BB$13,Datu_ievade!$E$62:$BB$62)/SUM(Datu_ievade!$E$13:$BB$13)</f>
        <v>#DIV/0!</v>
      </c>
      <c r="F256" s="85" t="e">
        <f t="shared" si="85"/>
        <v>#DIV/0!</v>
      </c>
      <c r="G256" s="127" t="e">
        <f>ROUNDUP((B256+D256)*Datu_ievade!$E$269,0)</f>
        <v>#DIV/0!</v>
      </c>
      <c r="H256" s="141" t="e">
        <f t="shared" si="76"/>
        <v>#DIV/0!</v>
      </c>
      <c r="I256" s="127" t="e">
        <f t="shared" si="86"/>
        <v>#DIV/0!</v>
      </c>
      <c r="K256" s="127" t="e">
        <f t="shared" si="87"/>
        <v>#DIV/0!</v>
      </c>
      <c r="L256" s="127" t="e">
        <f t="shared" si="88"/>
        <v>#DIV/0!</v>
      </c>
      <c r="M256" s="127" t="e">
        <f t="shared" si="89"/>
        <v>#DIV/0!</v>
      </c>
      <c r="N256" s="127" t="e">
        <f t="shared" si="90"/>
        <v>#DIV/0!</v>
      </c>
      <c r="O256" s="141" t="e">
        <f t="shared" si="91"/>
        <v>#DIV/0!</v>
      </c>
      <c r="P256" s="127" t="e">
        <f t="shared" si="77"/>
        <v>#DIV/0!</v>
      </c>
      <c r="Q256" s="127" t="e">
        <f t="shared" si="78"/>
        <v>#DIV/0!</v>
      </c>
      <c r="V256" s="232" t="e">
        <f t="shared" si="79"/>
        <v>#DIV/0!</v>
      </c>
      <c r="W256" s="232" t="e">
        <f t="shared" si="80"/>
        <v>#DIV/0!</v>
      </c>
      <c r="X256" s="232" t="e">
        <f t="shared" si="81"/>
        <v>#DIV/0!</v>
      </c>
      <c r="Y256" s="232" t="e">
        <f t="shared" si="82"/>
        <v>#DIV/0!</v>
      </c>
      <c r="Z256" s="232" t="e">
        <f t="shared" si="83"/>
        <v>#DIV/0!</v>
      </c>
      <c r="AA256" s="232" t="e">
        <f t="shared" si="84"/>
        <v>#DIV/0!</v>
      </c>
      <c r="AD256" s="232" t="e">
        <f t="shared" si="92"/>
        <v>#DIV/0!</v>
      </c>
      <c r="AE256" s="232" t="e">
        <f t="shared" si="93"/>
        <v>#DIV/0!</v>
      </c>
      <c r="AF256" s="90" t="e">
        <f t="shared" si="94"/>
        <v>#DIV/0!</v>
      </c>
      <c r="AG256" s="232" t="e">
        <f t="shared" si="95"/>
        <v>#DIV/0!</v>
      </c>
      <c r="AH256" s="232" t="e">
        <f t="shared" si="96"/>
        <v>#DIV/0!</v>
      </c>
      <c r="AI256" s="90" t="e">
        <f t="shared" si="97"/>
        <v>#DIV/0!</v>
      </c>
      <c r="AJ256" s="154"/>
      <c r="AK256" s="232" t="e">
        <f t="shared" si="98"/>
        <v>#DIV/0!</v>
      </c>
      <c r="AL256" s="232" t="e">
        <f t="shared" si="99"/>
        <v>#DIV/0!</v>
      </c>
    </row>
    <row r="257" spans="1:38">
      <c r="A257" s="128" t="s">
        <v>378</v>
      </c>
      <c r="B257" s="103"/>
      <c r="C257" s="85" t="e">
        <f>SUMPRODUCT(Datu_ievade!$E$12:$BB$12,Datu_ievade!$E$61:$BB$61)/SUM(Datu_ievade!$E$12:$BB$12)</f>
        <v>#DIV/0!</v>
      </c>
      <c r="D257" s="103"/>
      <c r="E257" s="85" t="e">
        <f>SUMPRODUCT(Datu_ievade!$E$13:$BB$13,Datu_ievade!$E$62:$BB$62)/SUM(Datu_ievade!$E$13:$BB$13)</f>
        <v>#DIV/0!</v>
      </c>
      <c r="F257" s="85" t="e">
        <f t="shared" si="85"/>
        <v>#DIV/0!</v>
      </c>
      <c r="G257" s="127" t="e">
        <f>ROUNDUP((B257+D257)*Datu_ievade!$E$269,0)</f>
        <v>#DIV/0!</v>
      </c>
      <c r="H257" s="141" t="e">
        <f t="shared" si="76"/>
        <v>#DIV/0!</v>
      </c>
      <c r="I257" s="127" t="e">
        <f t="shared" si="86"/>
        <v>#DIV/0!</v>
      </c>
      <c r="K257" s="127" t="e">
        <f t="shared" si="87"/>
        <v>#DIV/0!</v>
      </c>
      <c r="L257" s="127" t="e">
        <f t="shared" si="88"/>
        <v>#DIV/0!</v>
      </c>
      <c r="M257" s="127" t="e">
        <f t="shared" si="89"/>
        <v>#DIV/0!</v>
      </c>
      <c r="N257" s="127" t="e">
        <f t="shared" si="90"/>
        <v>#DIV/0!</v>
      </c>
      <c r="O257" s="141" t="e">
        <f t="shared" si="91"/>
        <v>#DIV/0!</v>
      </c>
      <c r="P257" s="127" t="e">
        <f t="shared" si="77"/>
        <v>#DIV/0!</v>
      </c>
      <c r="Q257" s="127" t="e">
        <f t="shared" si="78"/>
        <v>#DIV/0!</v>
      </c>
      <c r="V257" s="232" t="e">
        <f t="shared" si="79"/>
        <v>#DIV/0!</v>
      </c>
      <c r="W257" s="232" t="e">
        <f t="shared" si="80"/>
        <v>#DIV/0!</v>
      </c>
      <c r="X257" s="232" t="e">
        <f t="shared" si="81"/>
        <v>#DIV/0!</v>
      </c>
      <c r="Y257" s="232" t="e">
        <f t="shared" si="82"/>
        <v>#DIV/0!</v>
      </c>
      <c r="Z257" s="232" t="e">
        <f t="shared" si="83"/>
        <v>#DIV/0!</v>
      </c>
      <c r="AA257" s="232" t="e">
        <f t="shared" si="84"/>
        <v>#DIV/0!</v>
      </c>
      <c r="AD257" s="232" t="e">
        <f t="shared" si="92"/>
        <v>#DIV/0!</v>
      </c>
      <c r="AE257" s="232" t="e">
        <f t="shared" si="93"/>
        <v>#DIV/0!</v>
      </c>
      <c r="AF257" s="90" t="e">
        <f t="shared" si="94"/>
        <v>#DIV/0!</v>
      </c>
      <c r="AG257" s="232" t="e">
        <f t="shared" si="95"/>
        <v>#DIV/0!</v>
      </c>
      <c r="AH257" s="232" t="e">
        <f t="shared" si="96"/>
        <v>#DIV/0!</v>
      </c>
      <c r="AI257" s="90" t="e">
        <f t="shared" si="97"/>
        <v>#DIV/0!</v>
      </c>
      <c r="AJ257" s="154"/>
      <c r="AK257" s="232" t="e">
        <f t="shared" si="98"/>
        <v>#DIV/0!</v>
      </c>
      <c r="AL257" s="232" t="e">
        <f t="shared" si="99"/>
        <v>#DIV/0!</v>
      </c>
    </row>
    <row r="258" spans="1:38">
      <c r="A258" s="128" t="s">
        <v>377</v>
      </c>
      <c r="B258" s="103"/>
      <c r="C258" s="85" t="e">
        <f>SUMPRODUCT(Datu_ievade!$E$12:$BB$12,Datu_ievade!$E$61:$BB$61)/SUM(Datu_ievade!$E$12:$BB$12)</f>
        <v>#DIV/0!</v>
      </c>
      <c r="D258" s="103"/>
      <c r="E258" s="85" t="e">
        <f>SUMPRODUCT(Datu_ievade!$E$13:$BB$13,Datu_ievade!$E$62:$BB$62)/SUM(Datu_ievade!$E$13:$BB$13)</f>
        <v>#DIV/0!</v>
      </c>
      <c r="F258" s="85" t="e">
        <f t="shared" si="85"/>
        <v>#DIV/0!</v>
      </c>
      <c r="G258" s="127" t="e">
        <f>ROUNDUP((B258+D258)*Datu_ievade!$E$269,0)</f>
        <v>#DIV/0!</v>
      </c>
      <c r="H258" s="141" t="e">
        <f t="shared" si="76"/>
        <v>#DIV/0!</v>
      </c>
      <c r="I258" s="127" t="e">
        <f t="shared" si="86"/>
        <v>#DIV/0!</v>
      </c>
      <c r="K258" s="127" t="e">
        <f t="shared" si="87"/>
        <v>#DIV/0!</v>
      </c>
      <c r="L258" s="127" t="e">
        <f t="shared" si="88"/>
        <v>#DIV/0!</v>
      </c>
      <c r="M258" s="127" t="e">
        <f t="shared" si="89"/>
        <v>#DIV/0!</v>
      </c>
      <c r="N258" s="127" t="e">
        <f t="shared" si="90"/>
        <v>#DIV/0!</v>
      </c>
      <c r="O258" s="141" t="e">
        <f t="shared" si="91"/>
        <v>#DIV/0!</v>
      </c>
      <c r="P258" s="127" t="e">
        <f t="shared" si="77"/>
        <v>#DIV/0!</v>
      </c>
      <c r="Q258" s="127" t="e">
        <f t="shared" si="78"/>
        <v>#DIV/0!</v>
      </c>
      <c r="V258" s="232" t="e">
        <f t="shared" si="79"/>
        <v>#DIV/0!</v>
      </c>
      <c r="W258" s="232" t="e">
        <f t="shared" si="80"/>
        <v>#DIV/0!</v>
      </c>
      <c r="X258" s="232" t="e">
        <f t="shared" si="81"/>
        <v>#DIV/0!</v>
      </c>
      <c r="Y258" s="232" t="e">
        <f t="shared" si="82"/>
        <v>#DIV/0!</v>
      </c>
      <c r="Z258" s="232" t="e">
        <f t="shared" si="83"/>
        <v>#DIV/0!</v>
      </c>
      <c r="AA258" s="232" t="e">
        <f t="shared" si="84"/>
        <v>#DIV/0!</v>
      </c>
      <c r="AD258" s="232" t="e">
        <f t="shared" si="92"/>
        <v>#DIV/0!</v>
      </c>
      <c r="AE258" s="232" t="e">
        <f t="shared" si="93"/>
        <v>#DIV/0!</v>
      </c>
      <c r="AF258" s="90" t="e">
        <f t="shared" si="94"/>
        <v>#DIV/0!</v>
      </c>
      <c r="AG258" s="232" t="e">
        <f t="shared" si="95"/>
        <v>#DIV/0!</v>
      </c>
      <c r="AH258" s="232" t="e">
        <f t="shared" si="96"/>
        <v>#DIV/0!</v>
      </c>
      <c r="AI258" s="90" t="e">
        <f t="shared" si="97"/>
        <v>#DIV/0!</v>
      </c>
      <c r="AJ258" s="154"/>
      <c r="AK258" s="232" t="e">
        <f t="shared" si="98"/>
        <v>#DIV/0!</v>
      </c>
      <c r="AL258" s="232" t="e">
        <f t="shared" si="99"/>
        <v>#DIV/0!</v>
      </c>
    </row>
    <row r="259" spans="1:38">
      <c r="A259" s="128" t="s">
        <v>376</v>
      </c>
      <c r="B259" s="103"/>
      <c r="C259" s="85" t="e">
        <f>SUMPRODUCT(Datu_ievade!$E$12:$BB$12,Datu_ievade!$E$61:$BB$61)/SUM(Datu_ievade!$E$12:$BB$12)</f>
        <v>#DIV/0!</v>
      </c>
      <c r="D259" s="103"/>
      <c r="E259" s="85" t="e">
        <f>SUMPRODUCT(Datu_ievade!$E$13:$BB$13,Datu_ievade!$E$62:$BB$62)/SUM(Datu_ievade!$E$13:$BB$13)</f>
        <v>#DIV/0!</v>
      </c>
      <c r="F259" s="85" t="e">
        <f t="shared" si="85"/>
        <v>#DIV/0!</v>
      </c>
      <c r="G259" s="127" t="e">
        <f>ROUNDUP((B259+D259)*Datu_ievade!$E$269,0)</f>
        <v>#DIV/0!</v>
      </c>
      <c r="H259" s="141" t="e">
        <f t="shared" si="76"/>
        <v>#DIV/0!</v>
      </c>
      <c r="I259" s="127" t="e">
        <f t="shared" si="86"/>
        <v>#DIV/0!</v>
      </c>
      <c r="K259" s="127" t="e">
        <f t="shared" si="87"/>
        <v>#DIV/0!</v>
      </c>
      <c r="L259" s="127" t="e">
        <f t="shared" si="88"/>
        <v>#DIV/0!</v>
      </c>
      <c r="M259" s="127" t="e">
        <f t="shared" si="89"/>
        <v>#DIV/0!</v>
      </c>
      <c r="N259" s="127" t="e">
        <f t="shared" si="90"/>
        <v>#DIV/0!</v>
      </c>
      <c r="O259" s="141" t="e">
        <f t="shared" si="91"/>
        <v>#DIV/0!</v>
      </c>
      <c r="P259" s="127" t="e">
        <f t="shared" si="77"/>
        <v>#DIV/0!</v>
      </c>
      <c r="Q259" s="127" t="e">
        <f t="shared" si="78"/>
        <v>#DIV/0!</v>
      </c>
      <c r="V259" s="232" t="e">
        <f t="shared" si="79"/>
        <v>#DIV/0!</v>
      </c>
      <c r="W259" s="232" t="e">
        <f t="shared" si="80"/>
        <v>#DIV/0!</v>
      </c>
      <c r="X259" s="232" t="e">
        <f t="shared" si="81"/>
        <v>#DIV/0!</v>
      </c>
      <c r="Y259" s="232" t="e">
        <f t="shared" si="82"/>
        <v>#DIV/0!</v>
      </c>
      <c r="Z259" s="232" t="e">
        <f t="shared" si="83"/>
        <v>#DIV/0!</v>
      </c>
      <c r="AA259" s="232" t="e">
        <f t="shared" si="84"/>
        <v>#DIV/0!</v>
      </c>
      <c r="AD259" s="232" t="e">
        <f t="shared" si="92"/>
        <v>#DIV/0!</v>
      </c>
      <c r="AE259" s="232" t="e">
        <f t="shared" si="93"/>
        <v>#DIV/0!</v>
      </c>
      <c r="AF259" s="90" t="e">
        <f t="shared" si="94"/>
        <v>#DIV/0!</v>
      </c>
      <c r="AG259" s="232" t="e">
        <f t="shared" si="95"/>
        <v>#DIV/0!</v>
      </c>
      <c r="AH259" s="232" t="e">
        <f t="shared" si="96"/>
        <v>#DIV/0!</v>
      </c>
      <c r="AI259" s="90" t="e">
        <f t="shared" si="97"/>
        <v>#DIV/0!</v>
      </c>
      <c r="AJ259" s="154"/>
      <c r="AK259" s="232" t="e">
        <f t="shared" si="98"/>
        <v>#DIV/0!</v>
      </c>
      <c r="AL259" s="232" t="e">
        <f t="shared" si="99"/>
        <v>#DIV/0!</v>
      </c>
    </row>
    <row r="260" spans="1:38">
      <c r="A260" s="128" t="s">
        <v>375</v>
      </c>
      <c r="B260" s="103"/>
      <c r="C260" s="85" t="e">
        <f>SUMPRODUCT(Datu_ievade!$E$12:$BB$12,Datu_ievade!$E$61:$BB$61)/SUM(Datu_ievade!$E$12:$BB$12)</f>
        <v>#DIV/0!</v>
      </c>
      <c r="D260" s="103"/>
      <c r="E260" s="85" t="e">
        <f>SUMPRODUCT(Datu_ievade!$E$13:$BB$13,Datu_ievade!$E$62:$BB$62)/SUM(Datu_ievade!$E$13:$BB$13)</f>
        <v>#DIV/0!</v>
      </c>
      <c r="F260" s="85" t="e">
        <f t="shared" si="85"/>
        <v>#DIV/0!</v>
      </c>
      <c r="G260" s="127" t="e">
        <f>ROUNDUP((B260+D260)*Datu_ievade!$E$269,0)</f>
        <v>#DIV/0!</v>
      </c>
      <c r="H260" s="141" t="e">
        <f t="shared" si="76"/>
        <v>#DIV/0!</v>
      </c>
      <c r="I260" s="127" t="e">
        <f t="shared" si="86"/>
        <v>#DIV/0!</v>
      </c>
      <c r="K260" s="127" t="e">
        <f t="shared" si="87"/>
        <v>#DIV/0!</v>
      </c>
      <c r="L260" s="127" t="e">
        <f t="shared" si="88"/>
        <v>#DIV/0!</v>
      </c>
      <c r="M260" s="127" t="e">
        <f t="shared" si="89"/>
        <v>#DIV/0!</v>
      </c>
      <c r="N260" s="127" t="e">
        <f t="shared" si="90"/>
        <v>#DIV/0!</v>
      </c>
      <c r="O260" s="141" t="e">
        <f t="shared" si="91"/>
        <v>#DIV/0!</v>
      </c>
      <c r="P260" s="127" t="e">
        <f t="shared" si="77"/>
        <v>#DIV/0!</v>
      </c>
      <c r="Q260" s="127" t="e">
        <f t="shared" si="78"/>
        <v>#DIV/0!</v>
      </c>
      <c r="V260" s="232" t="e">
        <f t="shared" si="79"/>
        <v>#DIV/0!</v>
      </c>
      <c r="W260" s="232" t="e">
        <f t="shared" si="80"/>
        <v>#DIV/0!</v>
      </c>
      <c r="X260" s="232" t="e">
        <f t="shared" si="81"/>
        <v>#DIV/0!</v>
      </c>
      <c r="Y260" s="232" t="e">
        <f t="shared" si="82"/>
        <v>#DIV/0!</v>
      </c>
      <c r="Z260" s="232" t="e">
        <f t="shared" si="83"/>
        <v>#DIV/0!</v>
      </c>
      <c r="AA260" s="232" t="e">
        <f t="shared" si="84"/>
        <v>#DIV/0!</v>
      </c>
      <c r="AD260" s="232" t="e">
        <f t="shared" si="92"/>
        <v>#DIV/0!</v>
      </c>
      <c r="AE260" s="232" t="e">
        <f t="shared" si="93"/>
        <v>#DIV/0!</v>
      </c>
      <c r="AF260" s="90" t="e">
        <f t="shared" si="94"/>
        <v>#DIV/0!</v>
      </c>
      <c r="AG260" s="232" t="e">
        <f t="shared" si="95"/>
        <v>#DIV/0!</v>
      </c>
      <c r="AH260" s="232" t="e">
        <f t="shared" si="96"/>
        <v>#DIV/0!</v>
      </c>
      <c r="AI260" s="90" t="e">
        <f t="shared" si="97"/>
        <v>#DIV/0!</v>
      </c>
      <c r="AJ260" s="154"/>
      <c r="AK260" s="232" t="e">
        <f t="shared" si="98"/>
        <v>#DIV/0!</v>
      </c>
      <c r="AL260" s="232" t="e">
        <f t="shared" si="99"/>
        <v>#DIV/0!</v>
      </c>
    </row>
    <row r="261" spans="1:38">
      <c r="A261" s="128" t="s">
        <v>374</v>
      </c>
      <c r="B261" s="103"/>
      <c r="C261" s="85" t="e">
        <f>SUMPRODUCT(Datu_ievade!$E$12:$BB$12,Datu_ievade!$E$61:$BB$61)/SUM(Datu_ievade!$E$12:$BB$12)</f>
        <v>#DIV/0!</v>
      </c>
      <c r="D261" s="103"/>
      <c r="E261" s="85" t="e">
        <f>SUMPRODUCT(Datu_ievade!$E$13:$BB$13,Datu_ievade!$E$62:$BB$62)/SUM(Datu_ievade!$E$13:$BB$13)</f>
        <v>#DIV/0!</v>
      </c>
      <c r="F261" s="85" t="e">
        <f t="shared" si="85"/>
        <v>#DIV/0!</v>
      </c>
      <c r="G261" s="127" t="e">
        <f>ROUNDUP((B261+D261)*Datu_ievade!$E$269,0)</f>
        <v>#DIV/0!</v>
      </c>
      <c r="H261" s="141" t="e">
        <f t="shared" si="76"/>
        <v>#DIV/0!</v>
      </c>
      <c r="I261" s="127" t="e">
        <f t="shared" si="86"/>
        <v>#DIV/0!</v>
      </c>
      <c r="K261" s="127" t="e">
        <f t="shared" si="87"/>
        <v>#DIV/0!</v>
      </c>
      <c r="L261" s="127" t="e">
        <f t="shared" si="88"/>
        <v>#DIV/0!</v>
      </c>
      <c r="M261" s="127" t="e">
        <f t="shared" si="89"/>
        <v>#DIV/0!</v>
      </c>
      <c r="N261" s="127" t="e">
        <f t="shared" si="90"/>
        <v>#DIV/0!</v>
      </c>
      <c r="O261" s="141" t="e">
        <f t="shared" si="91"/>
        <v>#DIV/0!</v>
      </c>
      <c r="P261" s="127" t="e">
        <f t="shared" si="77"/>
        <v>#DIV/0!</v>
      </c>
      <c r="Q261" s="127" t="e">
        <f t="shared" si="78"/>
        <v>#DIV/0!</v>
      </c>
      <c r="V261" s="232" t="e">
        <f t="shared" si="79"/>
        <v>#DIV/0!</v>
      </c>
      <c r="W261" s="232" t="e">
        <f t="shared" si="80"/>
        <v>#DIV/0!</v>
      </c>
      <c r="X261" s="232" t="e">
        <f t="shared" si="81"/>
        <v>#DIV/0!</v>
      </c>
      <c r="Y261" s="232" t="e">
        <f t="shared" si="82"/>
        <v>#DIV/0!</v>
      </c>
      <c r="Z261" s="232" t="e">
        <f t="shared" si="83"/>
        <v>#DIV/0!</v>
      </c>
      <c r="AA261" s="232" t="e">
        <f t="shared" si="84"/>
        <v>#DIV/0!</v>
      </c>
      <c r="AD261" s="232" t="e">
        <f t="shared" si="92"/>
        <v>#DIV/0!</v>
      </c>
      <c r="AE261" s="232" t="e">
        <f t="shared" si="93"/>
        <v>#DIV/0!</v>
      </c>
      <c r="AF261" s="90" t="e">
        <f t="shared" si="94"/>
        <v>#DIV/0!</v>
      </c>
      <c r="AG261" s="232" t="e">
        <f t="shared" si="95"/>
        <v>#DIV/0!</v>
      </c>
      <c r="AH261" s="232" t="e">
        <f t="shared" si="96"/>
        <v>#DIV/0!</v>
      </c>
      <c r="AI261" s="90" t="e">
        <f t="shared" si="97"/>
        <v>#DIV/0!</v>
      </c>
      <c r="AJ261" s="154"/>
      <c r="AK261" s="232" t="e">
        <f t="shared" si="98"/>
        <v>#DIV/0!</v>
      </c>
      <c r="AL261" s="232" t="e">
        <f t="shared" si="99"/>
        <v>#DIV/0!</v>
      </c>
    </row>
    <row r="262" spans="1:38">
      <c r="A262" s="128" t="s">
        <v>373</v>
      </c>
      <c r="B262" s="103"/>
      <c r="C262" s="85" t="e">
        <f>SUMPRODUCT(Datu_ievade!$E$12:$BB$12,Datu_ievade!$E$61:$BB$61)/SUM(Datu_ievade!$E$12:$BB$12)</f>
        <v>#DIV/0!</v>
      </c>
      <c r="D262" s="103"/>
      <c r="E262" s="85" t="e">
        <f>SUMPRODUCT(Datu_ievade!$E$13:$BB$13,Datu_ievade!$E$62:$BB$62)/SUM(Datu_ievade!$E$13:$BB$13)</f>
        <v>#DIV/0!</v>
      </c>
      <c r="F262" s="85" t="e">
        <f t="shared" si="85"/>
        <v>#DIV/0!</v>
      </c>
      <c r="G262" s="127" t="e">
        <f>ROUNDUP((B262+D262)*Datu_ievade!$E$269,0)</f>
        <v>#DIV/0!</v>
      </c>
      <c r="H262" s="141" t="e">
        <f t="shared" si="76"/>
        <v>#DIV/0!</v>
      </c>
      <c r="I262" s="127" t="e">
        <f t="shared" si="86"/>
        <v>#DIV/0!</v>
      </c>
      <c r="K262" s="127" t="e">
        <f t="shared" si="87"/>
        <v>#DIV/0!</v>
      </c>
      <c r="L262" s="127" t="e">
        <f t="shared" si="88"/>
        <v>#DIV/0!</v>
      </c>
      <c r="M262" s="127" t="e">
        <f t="shared" si="89"/>
        <v>#DIV/0!</v>
      </c>
      <c r="N262" s="127" t="e">
        <f t="shared" si="90"/>
        <v>#DIV/0!</v>
      </c>
      <c r="O262" s="141" t="e">
        <f t="shared" si="91"/>
        <v>#DIV/0!</v>
      </c>
      <c r="P262" s="127" t="e">
        <f t="shared" si="77"/>
        <v>#DIV/0!</v>
      </c>
      <c r="Q262" s="127" t="e">
        <f t="shared" si="78"/>
        <v>#DIV/0!</v>
      </c>
      <c r="V262" s="232" t="e">
        <f t="shared" si="79"/>
        <v>#DIV/0!</v>
      </c>
      <c r="W262" s="232" t="e">
        <f t="shared" si="80"/>
        <v>#DIV/0!</v>
      </c>
      <c r="X262" s="232" t="e">
        <f t="shared" si="81"/>
        <v>#DIV/0!</v>
      </c>
      <c r="Y262" s="232" t="e">
        <f t="shared" si="82"/>
        <v>#DIV/0!</v>
      </c>
      <c r="Z262" s="232" t="e">
        <f t="shared" si="83"/>
        <v>#DIV/0!</v>
      </c>
      <c r="AA262" s="232" t="e">
        <f t="shared" si="84"/>
        <v>#DIV/0!</v>
      </c>
      <c r="AD262" s="232" t="e">
        <f t="shared" si="92"/>
        <v>#DIV/0!</v>
      </c>
      <c r="AE262" s="232" t="e">
        <f t="shared" si="93"/>
        <v>#DIV/0!</v>
      </c>
      <c r="AF262" s="90" t="e">
        <f t="shared" si="94"/>
        <v>#DIV/0!</v>
      </c>
      <c r="AG262" s="232" t="e">
        <f t="shared" si="95"/>
        <v>#DIV/0!</v>
      </c>
      <c r="AH262" s="232" t="e">
        <f t="shared" si="96"/>
        <v>#DIV/0!</v>
      </c>
      <c r="AI262" s="90" t="e">
        <f t="shared" si="97"/>
        <v>#DIV/0!</v>
      </c>
      <c r="AJ262" s="154"/>
      <c r="AK262" s="232" t="e">
        <f t="shared" si="98"/>
        <v>#DIV/0!</v>
      </c>
      <c r="AL262" s="232" t="e">
        <f t="shared" si="99"/>
        <v>#DIV/0!</v>
      </c>
    </row>
    <row r="263" spans="1:38">
      <c r="A263" s="128" t="s">
        <v>372</v>
      </c>
      <c r="B263" s="103"/>
      <c r="C263" s="85" t="e">
        <f>SUMPRODUCT(Datu_ievade!$E$12:$BB$12,Datu_ievade!$E$61:$BB$61)/SUM(Datu_ievade!$E$12:$BB$12)</f>
        <v>#DIV/0!</v>
      </c>
      <c r="D263" s="103"/>
      <c r="E263" s="85" t="e">
        <f>SUMPRODUCT(Datu_ievade!$E$13:$BB$13,Datu_ievade!$E$62:$BB$62)/SUM(Datu_ievade!$E$13:$BB$13)</f>
        <v>#DIV/0!</v>
      </c>
      <c r="F263" s="85" t="e">
        <f t="shared" si="85"/>
        <v>#DIV/0!</v>
      </c>
      <c r="G263" s="127" t="e">
        <f>ROUNDUP((B263+D263)*Datu_ievade!$E$269,0)</f>
        <v>#DIV/0!</v>
      </c>
      <c r="H263" s="141" t="e">
        <f t="shared" si="76"/>
        <v>#DIV/0!</v>
      </c>
      <c r="I263" s="127" t="e">
        <f t="shared" si="86"/>
        <v>#DIV/0!</v>
      </c>
      <c r="K263" s="127" t="e">
        <f t="shared" si="87"/>
        <v>#DIV/0!</v>
      </c>
      <c r="L263" s="127" t="e">
        <f t="shared" si="88"/>
        <v>#DIV/0!</v>
      </c>
      <c r="M263" s="127" t="e">
        <f t="shared" si="89"/>
        <v>#DIV/0!</v>
      </c>
      <c r="N263" s="127" t="e">
        <f t="shared" si="90"/>
        <v>#DIV/0!</v>
      </c>
      <c r="O263" s="141" t="e">
        <f t="shared" si="91"/>
        <v>#DIV/0!</v>
      </c>
      <c r="P263" s="127" t="e">
        <f t="shared" si="77"/>
        <v>#DIV/0!</v>
      </c>
      <c r="Q263" s="127" t="e">
        <f t="shared" si="78"/>
        <v>#DIV/0!</v>
      </c>
      <c r="V263" s="232" t="e">
        <f t="shared" si="79"/>
        <v>#DIV/0!</v>
      </c>
      <c r="W263" s="232" t="e">
        <f t="shared" si="80"/>
        <v>#DIV/0!</v>
      </c>
      <c r="X263" s="232" t="e">
        <f t="shared" si="81"/>
        <v>#DIV/0!</v>
      </c>
      <c r="Y263" s="232" t="e">
        <f t="shared" si="82"/>
        <v>#DIV/0!</v>
      </c>
      <c r="Z263" s="232" t="e">
        <f t="shared" si="83"/>
        <v>#DIV/0!</v>
      </c>
      <c r="AA263" s="232" t="e">
        <f t="shared" si="84"/>
        <v>#DIV/0!</v>
      </c>
      <c r="AD263" s="232" t="e">
        <f t="shared" si="92"/>
        <v>#DIV/0!</v>
      </c>
      <c r="AE263" s="232" t="e">
        <f t="shared" si="93"/>
        <v>#DIV/0!</v>
      </c>
      <c r="AF263" s="90" t="e">
        <f t="shared" si="94"/>
        <v>#DIV/0!</v>
      </c>
      <c r="AG263" s="232" t="e">
        <f t="shared" si="95"/>
        <v>#DIV/0!</v>
      </c>
      <c r="AH263" s="232" t="e">
        <f t="shared" si="96"/>
        <v>#DIV/0!</v>
      </c>
      <c r="AI263" s="90" t="e">
        <f t="shared" si="97"/>
        <v>#DIV/0!</v>
      </c>
      <c r="AJ263" s="154"/>
      <c r="AK263" s="232" t="e">
        <f t="shared" si="98"/>
        <v>#DIV/0!</v>
      </c>
      <c r="AL263" s="232" t="e">
        <f t="shared" si="99"/>
        <v>#DIV/0!</v>
      </c>
    </row>
    <row r="264" spans="1:38">
      <c r="A264" s="128" t="s">
        <v>371</v>
      </c>
      <c r="B264" s="103"/>
      <c r="C264" s="85" t="e">
        <f>SUMPRODUCT(Datu_ievade!$E$12:$BB$12,Datu_ievade!$E$61:$BB$61)/SUM(Datu_ievade!$E$12:$BB$12)</f>
        <v>#DIV/0!</v>
      </c>
      <c r="D264" s="103"/>
      <c r="E264" s="85" t="e">
        <f>SUMPRODUCT(Datu_ievade!$E$13:$BB$13,Datu_ievade!$E$62:$BB$62)/SUM(Datu_ievade!$E$13:$BB$13)</f>
        <v>#DIV/0!</v>
      </c>
      <c r="F264" s="85" t="e">
        <f t="shared" si="85"/>
        <v>#DIV/0!</v>
      </c>
      <c r="G264" s="127" t="e">
        <f>ROUNDUP((B264+D264)*Datu_ievade!$E$269,0)</f>
        <v>#DIV/0!</v>
      </c>
      <c r="H264" s="141" t="e">
        <f t="shared" si="76"/>
        <v>#DIV/0!</v>
      </c>
      <c r="I264" s="127" t="e">
        <f t="shared" si="86"/>
        <v>#DIV/0!</v>
      </c>
      <c r="K264" s="127" t="e">
        <f t="shared" si="87"/>
        <v>#DIV/0!</v>
      </c>
      <c r="L264" s="127" t="e">
        <f t="shared" si="88"/>
        <v>#DIV/0!</v>
      </c>
      <c r="M264" s="127" t="e">
        <f t="shared" si="89"/>
        <v>#DIV/0!</v>
      </c>
      <c r="N264" s="127" t="e">
        <f t="shared" si="90"/>
        <v>#DIV/0!</v>
      </c>
      <c r="O264" s="141" t="e">
        <f t="shared" si="91"/>
        <v>#DIV/0!</v>
      </c>
      <c r="P264" s="127" t="e">
        <f t="shared" si="77"/>
        <v>#DIV/0!</v>
      </c>
      <c r="Q264" s="127" t="e">
        <f t="shared" si="78"/>
        <v>#DIV/0!</v>
      </c>
      <c r="V264" s="232" t="e">
        <f t="shared" si="79"/>
        <v>#DIV/0!</v>
      </c>
      <c r="W264" s="232" t="e">
        <f t="shared" si="80"/>
        <v>#DIV/0!</v>
      </c>
      <c r="X264" s="232" t="e">
        <f t="shared" si="81"/>
        <v>#DIV/0!</v>
      </c>
      <c r="Y264" s="232" t="e">
        <f t="shared" si="82"/>
        <v>#DIV/0!</v>
      </c>
      <c r="Z264" s="232" t="e">
        <f t="shared" si="83"/>
        <v>#DIV/0!</v>
      </c>
      <c r="AA264" s="232" t="e">
        <f t="shared" si="84"/>
        <v>#DIV/0!</v>
      </c>
      <c r="AD264" s="232" t="e">
        <f t="shared" si="92"/>
        <v>#DIV/0!</v>
      </c>
      <c r="AE264" s="232" t="e">
        <f t="shared" si="93"/>
        <v>#DIV/0!</v>
      </c>
      <c r="AF264" s="90" t="e">
        <f t="shared" si="94"/>
        <v>#DIV/0!</v>
      </c>
      <c r="AG264" s="232" t="e">
        <f t="shared" si="95"/>
        <v>#DIV/0!</v>
      </c>
      <c r="AH264" s="232" t="e">
        <f t="shared" si="96"/>
        <v>#DIV/0!</v>
      </c>
      <c r="AI264" s="90" t="e">
        <f t="shared" si="97"/>
        <v>#DIV/0!</v>
      </c>
      <c r="AJ264" s="154"/>
      <c r="AK264" s="232" t="e">
        <f t="shared" si="98"/>
        <v>#DIV/0!</v>
      </c>
      <c r="AL264" s="232" t="e">
        <f t="shared" si="99"/>
        <v>#DIV/0!</v>
      </c>
    </row>
    <row r="265" spans="1:38">
      <c r="A265" s="128" t="s">
        <v>370</v>
      </c>
      <c r="B265" s="103"/>
      <c r="C265" s="85" t="e">
        <f>SUMPRODUCT(Datu_ievade!$E$12:$BB$12,Datu_ievade!$E$61:$BB$61)/SUM(Datu_ievade!$E$12:$BB$12)</f>
        <v>#DIV/0!</v>
      </c>
      <c r="D265" s="103"/>
      <c r="E265" s="85" t="e">
        <f>SUMPRODUCT(Datu_ievade!$E$13:$BB$13,Datu_ievade!$E$62:$BB$62)/SUM(Datu_ievade!$E$13:$BB$13)</f>
        <v>#DIV/0!</v>
      </c>
      <c r="F265" s="85" t="e">
        <f t="shared" si="85"/>
        <v>#DIV/0!</v>
      </c>
      <c r="G265" s="127" t="e">
        <f>ROUNDUP((B265+D265)*Datu_ievade!$E$269,0)</f>
        <v>#DIV/0!</v>
      </c>
      <c r="H265" s="141" t="e">
        <f t="shared" si="76"/>
        <v>#DIV/0!</v>
      </c>
      <c r="I265" s="127" t="e">
        <f t="shared" si="86"/>
        <v>#DIV/0!</v>
      </c>
      <c r="K265" s="127" t="e">
        <f t="shared" si="87"/>
        <v>#DIV/0!</v>
      </c>
      <c r="L265" s="127" t="e">
        <f t="shared" si="88"/>
        <v>#DIV/0!</v>
      </c>
      <c r="M265" s="127" t="e">
        <f t="shared" si="89"/>
        <v>#DIV/0!</v>
      </c>
      <c r="N265" s="127" t="e">
        <f t="shared" si="90"/>
        <v>#DIV/0!</v>
      </c>
      <c r="O265" s="141" t="e">
        <f t="shared" si="91"/>
        <v>#DIV/0!</v>
      </c>
      <c r="P265" s="127" t="e">
        <f t="shared" si="77"/>
        <v>#DIV/0!</v>
      </c>
      <c r="Q265" s="127" t="e">
        <f t="shared" si="78"/>
        <v>#DIV/0!</v>
      </c>
      <c r="V265" s="232" t="e">
        <f t="shared" si="79"/>
        <v>#DIV/0!</v>
      </c>
      <c r="W265" s="232" t="e">
        <f t="shared" si="80"/>
        <v>#DIV/0!</v>
      </c>
      <c r="X265" s="232" t="e">
        <f t="shared" si="81"/>
        <v>#DIV/0!</v>
      </c>
      <c r="Y265" s="232" t="e">
        <f t="shared" si="82"/>
        <v>#DIV/0!</v>
      </c>
      <c r="Z265" s="232" t="e">
        <f t="shared" si="83"/>
        <v>#DIV/0!</v>
      </c>
      <c r="AA265" s="232" t="e">
        <f t="shared" si="84"/>
        <v>#DIV/0!</v>
      </c>
      <c r="AD265" s="232" t="e">
        <f t="shared" si="92"/>
        <v>#DIV/0!</v>
      </c>
      <c r="AE265" s="232" t="e">
        <f t="shared" si="93"/>
        <v>#DIV/0!</v>
      </c>
      <c r="AF265" s="90" t="e">
        <f t="shared" si="94"/>
        <v>#DIV/0!</v>
      </c>
      <c r="AG265" s="232" t="e">
        <f t="shared" si="95"/>
        <v>#DIV/0!</v>
      </c>
      <c r="AH265" s="232" t="e">
        <f t="shared" si="96"/>
        <v>#DIV/0!</v>
      </c>
      <c r="AI265" s="90" t="e">
        <f t="shared" si="97"/>
        <v>#DIV/0!</v>
      </c>
      <c r="AJ265" s="154"/>
      <c r="AK265" s="232" t="e">
        <f t="shared" si="98"/>
        <v>#DIV/0!</v>
      </c>
      <c r="AL265" s="232" t="e">
        <f t="shared" si="99"/>
        <v>#DIV/0!</v>
      </c>
    </row>
    <row r="266" spans="1:38">
      <c r="A266" s="128" t="s">
        <v>369</v>
      </c>
      <c r="B266" s="103"/>
      <c r="C266" s="85" t="e">
        <f>SUMPRODUCT(Datu_ievade!$E$12:$BB$12,Datu_ievade!$E$61:$BB$61)/SUM(Datu_ievade!$E$12:$BB$12)</f>
        <v>#DIV/0!</v>
      </c>
      <c r="D266" s="103"/>
      <c r="E266" s="85" t="e">
        <f>SUMPRODUCT(Datu_ievade!$E$13:$BB$13,Datu_ievade!$E$62:$BB$62)/SUM(Datu_ievade!$E$13:$BB$13)</f>
        <v>#DIV/0!</v>
      </c>
      <c r="F266" s="85" t="e">
        <f t="shared" si="85"/>
        <v>#DIV/0!</v>
      </c>
      <c r="G266" s="127" t="e">
        <f>ROUNDUP((B266+D266)*Datu_ievade!$E$269,0)</f>
        <v>#DIV/0!</v>
      </c>
      <c r="H266" s="141" t="e">
        <f t="shared" ref="H266:H329" si="100">G266*F266</f>
        <v>#DIV/0!</v>
      </c>
      <c r="I266" s="127" t="e">
        <f t="shared" si="86"/>
        <v>#DIV/0!</v>
      </c>
      <c r="K266" s="127" t="e">
        <f t="shared" si="87"/>
        <v>#DIV/0!</v>
      </c>
      <c r="L266" s="127" t="e">
        <f t="shared" si="88"/>
        <v>#DIV/0!</v>
      </c>
      <c r="M266" s="127" t="e">
        <f t="shared" si="89"/>
        <v>#DIV/0!</v>
      </c>
      <c r="N266" s="127" t="e">
        <f t="shared" si="90"/>
        <v>#DIV/0!</v>
      </c>
      <c r="O266" s="141" t="e">
        <f t="shared" si="91"/>
        <v>#DIV/0!</v>
      </c>
      <c r="P266" s="127" t="e">
        <f t="shared" ref="P266:P329" si="101">O266*$O$4</f>
        <v>#DIV/0!</v>
      </c>
      <c r="Q266" s="127" t="e">
        <f t="shared" ref="Q266:Q329" si="102">IF(G266&gt;0,$P$4*$Q$4+$R$4+$S$4,0)</f>
        <v>#DIV/0!</v>
      </c>
      <c r="V266" s="232" t="e">
        <f t="shared" ref="V266:V329" si="103">IF(I266&gt;0,IF(I266&lt;=0.01,ROUNDUP(I266,0),IF(MOD(I266,100)&lt;=0.01,ROUNDUP(MOD(I266,100),0),0)),0)</f>
        <v>#DIV/0!</v>
      </c>
      <c r="W266" s="232" t="e">
        <f t="shared" ref="W266:W329" si="104">IF(AND(I266&gt;0,I266&gt;0.01),IF(AND(I266&gt;1,I266&lt;=0.1),ROUNDUP(I266/0.1,0),IF(MOD(I266,100)&lt;=0.1,ROUNDUP(MOD(I266,100),-1),0)/10),0)</f>
        <v>#DIV/0!</v>
      </c>
      <c r="X266" s="232" t="e">
        <f t="shared" ref="X266:X329" si="105">IF(AND(I266&gt;0,I266&gt;0.1),IF(AND(I266&gt;1,I266&lt;=1),ROUNDUP(I266/1,0),IF(MOD(I266,100)&lt;=1,ROUNDUP(MOD(I266,100),-1),0)/10),0)</f>
        <v>#DIV/0!</v>
      </c>
      <c r="Y266" s="232" t="e">
        <f t="shared" ref="Y266:Y329" si="106">IF(AND(I266&gt;0,I266&gt;1),IF(AND(I266&gt;1,I266&lt;=10),ROUNDUP(I266/10,0),IF(MOD(I266,100)&lt;=10,ROUNDUP(MOD(I266,100),-1),0)/10),0)</f>
        <v>#DIV/0!</v>
      </c>
      <c r="Z266" s="232" t="e">
        <f t="shared" ref="Z266:Z329" si="107">IF(AND(I266&gt;0,I266&gt;10),IF(AND(I266&gt;1,I266&lt;=100),ROUNDUP(I266/100,0),IF(MOD(I266,100)&lt;=100,ROUNDUP(MOD(I266,100),-1),0)/10),0)</f>
        <v>#DIV/0!</v>
      </c>
      <c r="AA266" s="232" t="e">
        <f t="shared" ref="AA266:AA329" si="108">IF(AND(I266&gt;0,I266&gt;100),IF(AND(I266&gt;1,I266&lt;=400),ROUNDUP(I266/400,0),IF(MOD(I266,100)&lt;=400,ROUNDUP(MOD(I266,100),-1),0)/10),0)</f>
        <v>#DIV/0!</v>
      </c>
      <c r="AD266" s="232" t="e">
        <f t="shared" si="92"/>
        <v>#DIV/0!</v>
      </c>
      <c r="AE266" s="232" t="e">
        <f t="shared" si="93"/>
        <v>#DIV/0!</v>
      </c>
      <c r="AF266" s="90" t="e">
        <f t="shared" si="94"/>
        <v>#DIV/0!</v>
      </c>
      <c r="AG266" s="232" t="e">
        <f t="shared" si="95"/>
        <v>#DIV/0!</v>
      </c>
      <c r="AH266" s="232" t="e">
        <f t="shared" si="96"/>
        <v>#DIV/0!</v>
      </c>
      <c r="AI266" s="90" t="e">
        <f t="shared" si="97"/>
        <v>#DIV/0!</v>
      </c>
      <c r="AJ266" s="154"/>
      <c r="AK266" s="232" t="e">
        <f t="shared" si="98"/>
        <v>#DIV/0!</v>
      </c>
      <c r="AL266" s="232" t="e">
        <f t="shared" si="99"/>
        <v>#DIV/0!</v>
      </c>
    </row>
    <row r="267" spans="1:38">
      <c r="A267" s="128" t="s">
        <v>368</v>
      </c>
      <c r="B267" s="103"/>
      <c r="C267" s="85" t="e">
        <f>SUMPRODUCT(Datu_ievade!$E$12:$BB$12,Datu_ievade!$E$61:$BB$61)/SUM(Datu_ievade!$E$12:$BB$12)</f>
        <v>#DIV/0!</v>
      </c>
      <c r="D267" s="103"/>
      <c r="E267" s="85" t="e">
        <f>SUMPRODUCT(Datu_ievade!$E$13:$BB$13,Datu_ievade!$E$62:$BB$62)/SUM(Datu_ievade!$E$13:$BB$13)</f>
        <v>#DIV/0!</v>
      </c>
      <c r="F267" s="85" t="e">
        <f t="shared" ref="F267:F330" si="109">(E267*D267+C267*B267)/(D267+B267)</f>
        <v>#DIV/0!</v>
      </c>
      <c r="G267" s="127" t="e">
        <f>ROUNDUP((B267+D267)*Datu_ievade!$E$269,0)</f>
        <v>#DIV/0!</v>
      </c>
      <c r="H267" s="141" t="e">
        <f t="shared" si="100"/>
        <v>#DIV/0!</v>
      </c>
      <c r="I267" s="127" t="e">
        <f t="shared" ref="I267:I330" si="110">(H267*$I$5)/1000</f>
        <v>#DIV/0!</v>
      </c>
      <c r="K267" s="127" t="e">
        <f t="shared" ref="K267:K330" si="111">IF(I267&lt;=1,"1 Gbps",IF(I267&lt;=2,"1 Gbps",IF(I267&gt;2,"10 Gbps","")))</f>
        <v>#DIV/0!</v>
      </c>
      <c r="L267" s="127" t="e">
        <f t="shared" ref="L267:L330" si="112">IF(AND(K267="1 Gbps",I267&lt;=1),1,IF(AND(K267="1 Gbps",I267&gt;1,I267&lt;=2),2,IF(K267="10 Gbps",ROUNDUP(I267/10,0),"")))</f>
        <v>#DIV/0!</v>
      </c>
      <c r="M267" s="127" t="e">
        <f t="shared" ref="M267:M330" si="113">IF(K267="1 Gbps",L267*$M$4,0)</f>
        <v>#DIV/0!</v>
      </c>
      <c r="N267" s="127" t="e">
        <f t="shared" ref="N267:N330" si="114">IF(K267="10 Gbps",L267*$N$4,0)</f>
        <v>#DIV/0!</v>
      </c>
      <c r="O267" s="141" t="e">
        <f t="shared" ref="O267:O330" si="115">L267</f>
        <v>#DIV/0!</v>
      </c>
      <c r="P267" s="127" t="e">
        <f t="shared" si="101"/>
        <v>#DIV/0!</v>
      </c>
      <c r="Q267" s="127" t="e">
        <f t="shared" si="102"/>
        <v>#DIV/0!</v>
      </c>
      <c r="V267" s="232" t="e">
        <f t="shared" si="103"/>
        <v>#DIV/0!</v>
      </c>
      <c r="W267" s="232" t="e">
        <f t="shared" si="104"/>
        <v>#DIV/0!</v>
      </c>
      <c r="X267" s="232" t="e">
        <f t="shared" si="105"/>
        <v>#DIV/0!</v>
      </c>
      <c r="Y267" s="232" t="e">
        <f t="shared" si="106"/>
        <v>#DIV/0!</v>
      </c>
      <c r="Z267" s="232" t="e">
        <f t="shared" si="107"/>
        <v>#DIV/0!</v>
      </c>
      <c r="AA267" s="232" t="e">
        <f t="shared" si="108"/>
        <v>#DIV/0!</v>
      </c>
      <c r="AD267" s="232" t="e">
        <f t="shared" ref="AD267:AD330" si="116">V267*$AC$7</f>
        <v>#DIV/0!</v>
      </c>
      <c r="AE267" s="232" t="e">
        <f t="shared" ref="AE267:AE330" si="117">W267*$AC$7</f>
        <v>#DIV/0!</v>
      </c>
      <c r="AF267" s="90" t="e">
        <f t="shared" ref="AF267:AF330" si="118">X267*$AC$7</f>
        <v>#DIV/0!</v>
      </c>
      <c r="AG267" s="232" t="e">
        <f t="shared" ref="AG267:AG330" si="119">Y267*$AC$7</f>
        <v>#DIV/0!</v>
      </c>
      <c r="AH267" s="232" t="e">
        <f t="shared" ref="AH267:AH330" si="120">Z267*$AC$7</f>
        <v>#DIV/0!</v>
      </c>
      <c r="AI267" s="90" t="e">
        <f t="shared" ref="AI267:AI330" si="121">AA267*$AC$7</f>
        <v>#DIV/0!</v>
      </c>
      <c r="AJ267" s="154"/>
      <c r="AK267" s="232" t="e">
        <f t="shared" ref="AK267:AK330" si="122">SUM(AD267:AF267)</f>
        <v>#DIV/0!</v>
      </c>
      <c r="AL267" s="232" t="e">
        <f t="shared" ref="AL267:AL330" si="123">AG267+AH267*10+AI267*40</f>
        <v>#DIV/0!</v>
      </c>
    </row>
    <row r="268" spans="1:38">
      <c r="A268" s="128" t="s">
        <v>367</v>
      </c>
      <c r="B268" s="103"/>
      <c r="C268" s="85" t="e">
        <f>SUMPRODUCT(Datu_ievade!$E$12:$BB$12,Datu_ievade!$E$61:$BB$61)/SUM(Datu_ievade!$E$12:$BB$12)</f>
        <v>#DIV/0!</v>
      </c>
      <c r="D268" s="103"/>
      <c r="E268" s="85" t="e">
        <f>SUMPRODUCT(Datu_ievade!$E$13:$BB$13,Datu_ievade!$E$62:$BB$62)/SUM(Datu_ievade!$E$13:$BB$13)</f>
        <v>#DIV/0!</v>
      </c>
      <c r="F268" s="85" t="e">
        <f t="shared" si="109"/>
        <v>#DIV/0!</v>
      </c>
      <c r="G268" s="127" t="e">
        <f>ROUNDUP((B268+D268)*Datu_ievade!$E$269,0)</f>
        <v>#DIV/0!</v>
      </c>
      <c r="H268" s="141" t="e">
        <f t="shared" si="100"/>
        <v>#DIV/0!</v>
      </c>
      <c r="I268" s="127" t="e">
        <f t="shared" si="110"/>
        <v>#DIV/0!</v>
      </c>
      <c r="K268" s="127" t="e">
        <f t="shared" si="111"/>
        <v>#DIV/0!</v>
      </c>
      <c r="L268" s="127" t="e">
        <f t="shared" si="112"/>
        <v>#DIV/0!</v>
      </c>
      <c r="M268" s="127" t="e">
        <f t="shared" si="113"/>
        <v>#DIV/0!</v>
      </c>
      <c r="N268" s="127" t="e">
        <f t="shared" si="114"/>
        <v>#DIV/0!</v>
      </c>
      <c r="O268" s="141" t="e">
        <f t="shared" si="115"/>
        <v>#DIV/0!</v>
      </c>
      <c r="P268" s="127" t="e">
        <f t="shared" si="101"/>
        <v>#DIV/0!</v>
      </c>
      <c r="Q268" s="127" t="e">
        <f t="shared" si="102"/>
        <v>#DIV/0!</v>
      </c>
      <c r="V268" s="232" t="e">
        <f t="shared" si="103"/>
        <v>#DIV/0!</v>
      </c>
      <c r="W268" s="232" t="e">
        <f t="shared" si="104"/>
        <v>#DIV/0!</v>
      </c>
      <c r="X268" s="232" t="e">
        <f t="shared" si="105"/>
        <v>#DIV/0!</v>
      </c>
      <c r="Y268" s="232" t="e">
        <f t="shared" si="106"/>
        <v>#DIV/0!</v>
      </c>
      <c r="Z268" s="232" t="e">
        <f t="shared" si="107"/>
        <v>#DIV/0!</v>
      </c>
      <c r="AA268" s="232" t="e">
        <f t="shared" si="108"/>
        <v>#DIV/0!</v>
      </c>
      <c r="AD268" s="232" t="e">
        <f t="shared" si="116"/>
        <v>#DIV/0!</v>
      </c>
      <c r="AE268" s="232" t="e">
        <f t="shared" si="117"/>
        <v>#DIV/0!</v>
      </c>
      <c r="AF268" s="90" t="e">
        <f t="shared" si="118"/>
        <v>#DIV/0!</v>
      </c>
      <c r="AG268" s="232" t="e">
        <f t="shared" si="119"/>
        <v>#DIV/0!</v>
      </c>
      <c r="AH268" s="232" t="e">
        <f t="shared" si="120"/>
        <v>#DIV/0!</v>
      </c>
      <c r="AI268" s="90" t="e">
        <f t="shared" si="121"/>
        <v>#DIV/0!</v>
      </c>
      <c r="AJ268" s="154"/>
      <c r="AK268" s="232" t="e">
        <f t="shared" si="122"/>
        <v>#DIV/0!</v>
      </c>
      <c r="AL268" s="232" t="e">
        <f t="shared" si="123"/>
        <v>#DIV/0!</v>
      </c>
    </row>
    <row r="269" spans="1:38">
      <c r="A269" s="128" t="s">
        <v>366</v>
      </c>
      <c r="B269" s="103"/>
      <c r="C269" s="85" t="e">
        <f>SUMPRODUCT(Datu_ievade!$E$12:$BB$12,Datu_ievade!$E$61:$BB$61)/SUM(Datu_ievade!$E$12:$BB$12)</f>
        <v>#DIV/0!</v>
      </c>
      <c r="D269" s="103"/>
      <c r="E269" s="85" t="e">
        <f>SUMPRODUCT(Datu_ievade!$E$13:$BB$13,Datu_ievade!$E$62:$BB$62)/SUM(Datu_ievade!$E$13:$BB$13)</f>
        <v>#DIV/0!</v>
      </c>
      <c r="F269" s="85" t="e">
        <f t="shared" si="109"/>
        <v>#DIV/0!</v>
      </c>
      <c r="G269" s="127" t="e">
        <f>ROUNDUP((B269+D269)*Datu_ievade!$E$269,0)</f>
        <v>#DIV/0!</v>
      </c>
      <c r="H269" s="141" t="e">
        <f t="shared" si="100"/>
        <v>#DIV/0!</v>
      </c>
      <c r="I269" s="127" t="e">
        <f t="shared" si="110"/>
        <v>#DIV/0!</v>
      </c>
      <c r="K269" s="127" t="e">
        <f t="shared" si="111"/>
        <v>#DIV/0!</v>
      </c>
      <c r="L269" s="127" t="e">
        <f t="shared" si="112"/>
        <v>#DIV/0!</v>
      </c>
      <c r="M269" s="127" t="e">
        <f t="shared" si="113"/>
        <v>#DIV/0!</v>
      </c>
      <c r="N269" s="127" t="e">
        <f t="shared" si="114"/>
        <v>#DIV/0!</v>
      </c>
      <c r="O269" s="141" t="e">
        <f t="shared" si="115"/>
        <v>#DIV/0!</v>
      </c>
      <c r="P269" s="127" t="e">
        <f t="shared" si="101"/>
        <v>#DIV/0!</v>
      </c>
      <c r="Q269" s="127" t="e">
        <f t="shared" si="102"/>
        <v>#DIV/0!</v>
      </c>
      <c r="V269" s="232" t="e">
        <f t="shared" si="103"/>
        <v>#DIV/0!</v>
      </c>
      <c r="W269" s="232" t="e">
        <f t="shared" si="104"/>
        <v>#DIV/0!</v>
      </c>
      <c r="X269" s="232" t="e">
        <f t="shared" si="105"/>
        <v>#DIV/0!</v>
      </c>
      <c r="Y269" s="232" t="e">
        <f t="shared" si="106"/>
        <v>#DIV/0!</v>
      </c>
      <c r="Z269" s="232" t="e">
        <f t="shared" si="107"/>
        <v>#DIV/0!</v>
      </c>
      <c r="AA269" s="232" t="e">
        <f t="shared" si="108"/>
        <v>#DIV/0!</v>
      </c>
      <c r="AD269" s="232" t="e">
        <f t="shared" si="116"/>
        <v>#DIV/0!</v>
      </c>
      <c r="AE269" s="232" t="e">
        <f t="shared" si="117"/>
        <v>#DIV/0!</v>
      </c>
      <c r="AF269" s="90" t="e">
        <f t="shared" si="118"/>
        <v>#DIV/0!</v>
      </c>
      <c r="AG269" s="232" t="e">
        <f t="shared" si="119"/>
        <v>#DIV/0!</v>
      </c>
      <c r="AH269" s="232" t="e">
        <f t="shared" si="120"/>
        <v>#DIV/0!</v>
      </c>
      <c r="AI269" s="90" t="e">
        <f t="shared" si="121"/>
        <v>#DIV/0!</v>
      </c>
      <c r="AJ269" s="154"/>
      <c r="AK269" s="232" t="e">
        <f t="shared" si="122"/>
        <v>#DIV/0!</v>
      </c>
      <c r="AL269" s="232" t="e">
        <f t="shared" si="123"/>
        <v>#DIV/0!</v>
      </c>
    </row>
    <row r="270" spans="1:38">
      <c r="A270" s="128" t="s">
        <v>365</v>
      </c>
      <c r="B270" s="103"/>
      <c r="C270" s="85" t="e">
        <f>SUMPRODUCT(Datu_ievade!$E$12:$BB$12,Datu_ievade!$E$61:$BB$61)/SUM(Datu_ievade!$E$12:$BB$12)</f>
        <v>#DIV/0!</v>
      </c>
      <c r="D270" s="103"/>
      <c r="E270" s="85" t="e">
        <f>SUMPRODUCT(Datu_ievade!$E$13:$BB$13,Datu_ievade!$E$62:$BB$62)/SUM(Datu_ievade!$E$13:$BB$13)</f>
        <v>#DIV/0!</v>
      </c>
      <c r="F270" s="85" t="e">
        <f t="shared" si="109"/>
        <v>#DIV/0!</v>
      </c>
      <c r="G270" s="127" t="e">
        <f>ROUNDUP((B270+D270)*Datu_ievade!$E$269,0)</f>
        <v>#DIV/0!</v>
      </c>
      <c r="H270" s="141" t="e">
        <f t="shared" si="100"/>
        <v>#DIV/0!</v>
      </c>
      <c r="I270" s="127" t="e">
        <f t="shared" si="110"/>
        <v>#DIV/0!</v>
      </c>
      <c r="K270" s="127" t="e">
        <f t="shared" si="111"/>
        <v>#DIV/0!</v>
      </c>
      <c r="L270" s="127" t="e">
        <f t="shared" si="112"/>
        <v>#DIV/0!</v>
      </c>
      <c r="M270" s="127" t="e">
        <f t="shared" si="113"/>
        <v>#DIV/0!</v>
      </c>
      <c r="N270" s="127" t="e">
        <f t="shared" si="114"/>
        <v>#DIV/0!</v>
      </c>
      <c r="O270" s="141" t="e">
        <f t="shared" si="115"/>
        <v>#DIV/0!</v>
      </c>
      <c r="P270" s="127" t="e">
        <f t="shared" si="101"/>
        <v>#DIV/0!</v>
      </c>
      <c r="Q270" s="127" t="e">
        <f t="shared" si="102"/>
        <v>#DIV/0!</v>
      </c>
      <c r="V270" s="232" t="e">
        <f t="shared" si="103"/>
        <v>#DIV/0!</v>
      </c>
      <c r="W270" s="232" t="e">
        <f t="shared" si="104"/>
        <v>#DIV/0!</v>
      </c>
      <c r="X270" s="232" t="e">
        <f t="shared" si="105"/>
        <v>#DIV/0!</v>
      </c>
      <c r="Y270" s="232" t="e">
        <f t="shared" si="106"/>
        <v>#DIV/0!</v>
      </c>
      <c r="Z270" s="232" t="e">
        <f t="shared" si="107"/>
        <v>#DIV/0!</v>
      </c>
      <c r="AA270" s="232" t="e">
        <f t="shared" si="108"/>
        <v>#DIV/0!</v>
      </c>
      <c r="AD270" s="232" t="e">
        <f t="shared" si="116"/>
        <v>#DIV/0!</v>
      </c>
      <c r="AE270" s="232" t="e">
        <f t="shared" si="117"/>
        <v>#DIV/0!</v>
      </c>
      <c r="AF270" s="90" t="e">
        <f t="shared" si="118"/>
        <v>#DIV/0!</v>
      </c>
      <c r="AG270" s="232" t="e">
        <f t="shared" si="119"/>
        <v>#DIV/0!</v>
      </c>
      <c r="AH270" s="232" t="e">
        <f t="shared" si="120"/>
        <v>#DIV/0!</v>
      </c>
      <c r="AI270" s="90" t="e">
        <f t="shared" si="121"/>
        <v>#DIV/0!</v>
      </c>
      <c r="AJ270" s="154"/>
      <c r="AK270" s="232" t="e">
        <f t="shared" si="122"/>
        <v>#DIV/0!</v>
      </c>
      <c r="AL270" s="232" t="e">
        <f t="shared" si="123"/>
        <v>#DIV/0!</v>
      </c>
    </row>
    <row r="271" spans="1:38">
      <c r="A271" s="128" t="s">
        <v>364</v>
      </c>
      <c r="B271" s="103"/>
      <c r="C271" s="85" t="e">
        <f>SUMPRODUCT(Datu_ievade!$E$12:$BB$12,Datu_ievade!$E$61:$BB$61)/SUM(Datu_ievade!$E$12:$BB$12)</f>
        <v>#DIV/0!</v>
      </c>
      <c r="D271" s="103"/>
      <c r="E271" s="85" t="e">
        <f>SUMPRODUCT(Datu_ievade!$E$13:$BB$13,Datu_ievade!$E$62:$BB$62)/SUM(Datu_ievade!$E$13:$BB$13)</f>
        <v>#DIV/0!</v>
      </c>
      <c r="F271" s="85" t="e">
        <f t="shared" si="109"/>
        <v>#DIV/0!</v>
      </c>
      <c r="G271" s="127" t="e">
        <f>ROUNDUP((B271+D271)*Datu_ievade!$E$269,0)</f>
        <v>#DIV/0!</v>
      </c>
      <c r="H271" s="141" t="e">
        <f t="shared" si="100"/>
        <v>#DIV/0!</v>
      </c>
      <c r="I271" s="127" t="e">
        <f t="shared" si="110"/>
        <v>#DIV/0!</v>
      </c>
      <c r="K271" s="127" t="e">
        <f t="shared" si="111"/>
        <v>#DIV/0!</v>
      </c>
      <c r="L271" s="127" t="e">
        <f t="shared" si="112"/>
        <v>#DIV/0!</v>
      </c>
      <c r="M271" s="127" t="e">
        <f t="shared" si="113"/>
        <v>#DIV/0!</v>
      </c>
      <c r="N271" s="127" t="e">
        <f t="shared" si="114"/>
        <v>#DIV/0!</v>
      </c>
      <c r="O271" s="141" t="e">
        <f t="shared" si="115"/>
        <v>#DIV/0!</v>
      </c>
      <c r="P271" s="127" t="e">
        <f t="shared" si="101"/>
        <v>#DIV/0!</v>
      </c>
      <c r="Q271" s="127" t="e">
        <f t="shared" si="102"/>
        <v>#DIV/0!</v>
      </c>
      <c r="V271" s="232" t="e">
        <f t="shared" si="103"/>
        <v>#DIV/0!</v>
      </c>
      <c r="W271" s="232" t="e">
        <f t="shared" si="104"/>
        <v>#DIV/0!</v>
      </c>
      <c r="X271" s="232" t="e">
        <f t="shared" si="105"/>
        <v>#DIV/0!</v>
      </c>
      <c r="Y271" s="232" t="e">
        <f t="shared" si="106"/>
        <v>#DIV/0!</v>
      </c>
      <c r="Z271" s="232" t="e">
        <f t="shared" si="107"/>
        <v>#DIV/0!</v>
      </c>
      <c r="AA271" s="232" t="e">
        <f t="shared" si="108"/>
        <v>#DIV/0!</v>
      </c>
      <c r="AD271" s="232" t="e">
        <f t="shared" si="116"/>
        <v>#DIV/0!</v>
      </c>
      <c r="AE271" s="232" t="e">
        <f t="shared" si="117"/>
        <v>#DIV/0!</v>
      </c>
      <c r="AF271" s="90" t="e">
        <f t="shared" si="118"/>
        <v>#DIV/0!</v>
      </c>
      <c r="AG271" s="232" t="e">
        <f t="shared" si="119"/>
        <v>#DIV/0!</v>
      </c>
      <c r="AH271" s="232" t="e">
        <f t="shared" si="120"/>
        <v>#DIV/0!</v>
      </c>
      <c r="AI271" s="90" t="e">
        <f t="shared" si="121"/>
        <v>#DIV/0!</v>
      </c>
      <c r="AJ271" s="154"/>
      <c r="AK271" s="232" t="e">
        <f t="shared" si="122"/>
        <v>#DIV/0!</v>
      </c>
      <c r="AL271" s="232" t="e">
        <f t="shared" si="123"/>
        <v>#DIV/0!</v>
      </c>
    </row>
    <row r="272" spans="1:38">
      <c r="A272" s="128" t="s">
        <v>363</v>
      </c>
      <c r="B272" s="103"/>
      <c r="C272" s="85" t="e">
        <f>SUMPRODUCT(Datu_ievade!$E$12:$BB$12,Datu_ievade!$E$61:$BB$61)/SUM(Datu_ievade!$E$12:$BB$12)</f>
        <v>#DIV/0!</v>
      </c>
      <c r="D272" s="103"/>
      <c r="E272" s="85" t="e">
        <f>SUMPRODUCT(Datu_ievade!$E$13:$BB$13,Datu_ievade!$E$62:$BB$62)/SUM(Datu_ievade!$E$13:$BB$13)</f>
        <v>#DIV/0!</v>
      </c>
      <c r="F272" s="85" t="e">
        <f t="shared" si="109"/>
        <v>#DIV/0!</v>
      </c>
      <c r="G272" s="127" t="e">
        <f>ROUNDUP((B272+D272)*Datu_ievade!$E$269,0)</f>
        <v>#DIV/0!</v>
      </c>
      <c r="H272" s="141" t="e">
        <f t="shared" si="100"/>
        <v>#DIV/0!</v>
      </c>
      <c r="I272" s="127" t="e">
        <f t="shared" si="110"/>
        <v>#DIV/0!</v>
      </c>
      <c r="K272" s="127" t="e">
        <f t="shared" si="111"/>
        <v>#DIV/0!</v>
      </c>
      <c r="L272" s="127" t="e">
        <f t="shared" si="112"/>
        <v>#DIV/0!</v>
      </c>
      <c r="M272" s="127" t="e">
        <f t="shared" si="113"/>
        <v>#DIV/0!</v>
      </c>
      <c r="N272" s="127" t="e">
        <f t="shared" si="114"/>
        <v>#DIV/0!</v>
      </c>
      <c r="O272" s="141" t="e">
        <f t="shared" si="115"/>
        <v>#DIV/0!</v>
      </c>
      <c r="P272" s="127" t="e">
        <f t="shared" si="101"/>
        <v>#DIV/0!</v>
      </c>
      <c r="Q272" s="127" t="e">
        <f t="shared" si="102"/>
        <v>#DIV/0!</v>
      </c>
      <c r="V272" s="232" t="e">
        <f t="shared" si="103"/>
        <v>#DIV/0!</v>
      </c>
      <c r="W272" s="232" t="e">
        <f t="shared" si="104"/>
        <v>#DIV/0!</v>
      </c>
      <c r="X272" s="232" t="e">
        <f t="shared" si="105"/>
        <v>#DIV/0!</v>
      </c>
      <c r="Y272" s="232" t="e">
        <f t="shared" si="106"/>
        <v>#DIV/0!</v>
      </c>
      <c r="Z272" s="232" t="e">
        <f t="shared" si="107"/>
        <v>#DIV/0!</v>
      </c>
      <c r="AA272" s="232" t="e">
        <f t="shared" si="108"/>
        <v>#DIV/0!</v>
      </c>
      <c r="AD272" s="232" t="e">
        <f t="shared" si="116"/>
        <v>#DIV/0!</v>
      </c>
      <c r="AE272" s="232" t="e">
        <f t="shared" si="117"/>
        <v>#DIV/0!</v>
      </c>
      <c r="AF272" s="90" t="e">
        <f t="shared" si="118"/>
        <v>#DIV/0!</v>
      </c>
      <c r="AG272" s="232" t="e">
        <f t="shared" si="119"/>
        <v>#DIV/0!</v>
      </c>
      <c r="AH272" s="232" t="e">
        <f t="shared" si="120"/>
        <v>#DIV/0!</v>
      </c>
      <c r="AI272" s="90" t="e">
        <f t="shared" si="121"/>
        <v>#DIV/0!</v>
      </c>
      <c r="AJ272" s="154"/>
      <c r="AK272" s="232" t="e">
        <f t="shared" si="122"/>
        <v>#DIV/0!</v>
      </c>
      <c r="AL272" s="232" t="e">
        <f t="shared" si="123"/>
        <v>#DIV/0!</v>
      </c>
    </row>
    <row r="273" spans="1:38">
      <c r="A273" s="128" t="s">
        <v>362</v>
      </c>
      <c r="B273" s="103"/>
      <c r="C273" s="85" t="e">
        <f>SUMPRODUCT(Datu_ievade!$E$12:$BB$12,Datu_ievade!$E$61:$BB$61)/SUM(Datu_ievade!$E$12:$BB$12)</f>
        <v>#DIV/0!</v>
      </c>
      <c r="D273" s="103"/>
      <c r="E273" s="85" t="e">
        <f>SUMPRODUCT(Datu_ievade!$E$13:$BB$13,Datu_ievade!$E$62:$BB$62)/SUM(Datu_ievade!$E$13:$BB$13)</f>
        <v>#DIV/0!</v>
      </c>
      <c r="F273" s="85" t="e">
        <f t="shared" si="109"/>
        <v>#DIV/0!</v>
      </c>
      <c r="G273" s="127" t="e">
        <f>ROUNDUP((B273+D273)*Datu_ievade!$E$269,0)</f>
        <v>#DIV/0!</v>
      </c>
      <c r="H273" s="141" t="e">
        <f t="shared" si="100"/>
        <v>#DIV/0!</v>
      </c>
      <c r="I273" s="127" t="e">
        <f t="shared" si="110"/>
        <v>#DIV/0!</v>
      </c>
      <c r="K273" s="127" t="e">
        <f t="shared" si="111"/>
        <v>#DIV/0!</v>
      </c>
      <c r="L273" s="127" t="e">
        <f t="shared" si="112"/>
        <v>#DIV/0!</v>
      </c>
      <c r="M273" s="127" t="e">
        <f t="shared" si="113"/>
        <v>#DIV/0!</v>
      </c>
      <c r="N273" s="127" t="e">
        <f t="shared" si="114"/>
        <v>#DIV/0!</v>
      </c>
      <c r="O273" s="141" t="e">
        <f t="shared" si="115"/>
        <v>#DIV/0!</v>
      </c>
      <c r="P273" s="127" t="e">
        <f t="shared" si="101"/>
        <v>#DIV/0!</v>
      </c>
      <c r="Q273" s="127" t="e">
        <f t="shared" si="102"/>
        <v>#DIV/0!</v>
      </c>
      <c r="V273" s="232" t="e">
        <f t="shared" si="103"/>
        <v>#DIV/0!</v>
      </c>
      <c r="W273" s="232" t="e">
        <f t="shared" si="104"/>
        <v>#DIV/0!</v>
      </c>
      <c r="X273" s="232" t="e">
        <f t="shared" si="105"/>
        <v>#DIV/0!</v>
      </c>
      <c r="Y273" s="232" t="e">
        <f t="shared" si="106"/>
        <v>#DIV/0!</v>
      </c>
      <c r="Z273" s="232" t="e">
        <f t="shared" si="107"/>
        <v>#DIV/0!</v>
      </c>
      <c r="AA273" s="232" t="e">
        <f t="shared" si="108"/>
        <v>#DIV/0!</v>
      </c>
      <c r="AD273" s="232" t="e">
        <f t="shared" si="116"/>
        <v>#DIV/0!</v>
      </c>
      <c r="AE273" s="232" t="e">
        <f t="shared" si="117"/>
        <v>#DIV/0!</v>
      </c>
      <c r="AF273" s="90" t="e">
        <f t="shared" si="118"/>
        <v>#DIV/0!</v>
      </c>
      <c r="AG273" s="232" t="e">
        <f t="shared" si="119"/>
        <v>#DIV/0!</v>
      </c>
      <c r="AH273" s="232" t="e">
        <f t="shared" si="120"/>
        <v>#DIV/0!</v>
      </c>
      <c r="AI273" s="90" t="e">
        <f t="shared" si="121"/>
        <v>#DIV/0!</v>
      </c>
      <c r="AJ273" s="154"/>
      <c r="AK273" s="232" t="e">
        <f t="shared" si="122"/>
        <v>#DIV/0!</v>
      </c>
      <c r="AL273" s="232" t="e">
        <f t="shared" si="123"/>
        <v>#DIV/0!</v>
      </c>
    </row>
    <row r="274" spans="1:38">
      <c r="A274" s="128" t="s">
        <v>361</v>
      </c>
      <c r="B274" s="103"/>
      <c r="C274" s="85" t="e">
        <f>SUMPRODUCT(Datu_ievade!$E$12:$BB$12,Datu_ievade!$E$61:$BB$61)/SUM(Datu_ievade!$E$12:$BB$12)</f>
        <v>#DIV/0!</v>
      </c>
      <c r="D274" s="103"/>
      <c r="E274" s="85" t="e">
        <f>SUMPRODUCT(Datu_ievade!$E$13:$BB$13,Datu_ievade!$E$62:$BB$62)/SUM(Datu_ievade!$E$13:$BB$13)</f>
        <v>#DIV/0!</v>
      </c>
      <c r="F274" s="85" t="e">
        <f t="shared" si="109"/>
        <v>#DIV/0!</v>
      </c>
      <c r="G274" s="127" t="e">
        <f>ROUNDUP((B274+D274)*Datu_ievade!$E$269,0)</f>
        <v>#DIV/0!</v>
      </c>
      <c r="H274" s="141" t="e">
        <f t="shared" si="100"/>
        <v>#DIV/0!</v>
      </c>
      <c r="I274" s="127" t="e">
        <f t="shared" si="110"/>
        <v>#DIV/0!</v>
      </c>
      <c r="K274" s="127" t="e">
        <f t="shared" si="111"/>
        <v>#DIV/0!</v>
      </c>
      <c r="L274" s="127" t="e">
        <f t="shared" si="112"/>
        <v>#DIV/0!</v>
      </c>
      <c r="M274" s="127" t="e">
        <f t="shared" si="113"/>
        <v>#DIV/0!</v>
      </c>
      <c r="N274" s="127" t="e">
        <f t="shared" si="114"/>
        <v>#DIV/0!</v>
      </c>
      <c r="O274" s="141" t="e">
        <f t="shared" si="115"/>
        <v>#DIV/0!</v>
      </c>
      <c r="P274" s="127" t="e">
        <f t="shared" si="101"/>
        <v>#DIV/0!</v>
      </c>
      <c r="Q274" s="127" t="e">
        <f t="shared" si="102"/>
        <v>#DIV/0!</v>
      </c>
      <c r="V274" s="232" t="e">
        <f t="shared" si="103"/>
        <v>#DIV/0!</v>
      </c>
      <c r="W274" s="232" t="e">
        <f t="shared" si="104"/>
        <v>#DIV/0!</v>
      </c>
      <c r="X274" s="232" t="e">
        <f t="shared" si="105"/>
        <v>#DIV/0!</v>
      </c>
      <c r="Y274" s="232" t="e">
        <f t="shared" si="106"/>
        <v>#DIV/0!</v>
      </c>
      <c r="Z274" s="232" t="e">
        <f t="shared" si="107"/>
        <v>#DIV/0!</v>
      </c>
      <c r="AA274" s="232" t="e">
        <f t="shared" si="108"/>
        <v>#DIV/0!</v>
      </c>
      <c r="AD274" s="232" t="e">
        <f t="shared" si="116"/>
        <v>#DIV/0!</v>
      </c>
      <c r="AE274" s="232" t="e">
        <f t="shared" si="117"/>
        <v>#DIV/0!</v>
      </c>
      <c r="AF274" s="90" t="e">
        <f t="shared" si="118"/>
        <v>#DIV/0!</v>
      </c>
      <c r="AG274" s="232" t="e">
        <f t="shared" si="119"/>
        <v>#DIV/0!</v>
      </c>
      <c r="AH274" s="232" t="e">
        <f t="shared" si="120"/>
        <v>#DIV/0!</v>
      </c>
      <c r="AI274" s="90" t="e">
        <f t="shared" si="121"/>
        <v>#DIV/0!</v>
      </c>
      <c r="AJ274" s="154"/>
      <c r="AK274" s="232" t="e">
        <f t="shared" si="122"/>
        <v>#DIV/0!</v>
      </c>
      <c r="AL274" s="232" t="e">
        <f t="shared" si="123"/>
        <v>#DIV/0!</v>
      </c>
    </row>
    <row r="275" spans="1:38">
      <c r="A275" s="128" t="s">
        <v>360</v>
      </c>
      <c r="B275" s="103"/>
      <c r="C275" s="85" t="e">
        <f>SUMPRODUCT(Datu_ievade!$E$12:$BB$12,Datu_ievade!$E$61:$BB$61)/SUM(Datu_ievade!$E$12:$BB$12)</f>
        <v>#DIV/0!</v>
      </c>
      <c r="D275" s="103"/>
      <c r="E275" s="85" t="e">
        <f>SUMPRODUCT(Datu_ievade!$E$13:$BB$13,Datu_ievade!$E$62:$BB$62)/SUM(Datu_ievade!$E$13:$BB$13)</f>
        <v>#DIV/0!</v>
      </c>
      <c r="F275" s="85" t="e">
        <f t="shared" si="109"/>
        <v>#DIV/0!</v>
      </c>
      <c r="G275" s="127" t="e">
        <f>ROUNDUP((B275+D275)*Datu_ievade!$E$269,0)</f>
        <v>#DIV/0!</v>
      </c>
      <c r="H275" s="141" t="e">
        <f t="shared" si="100"/>
        <v>#DIV/0!</v>
      </c>
      <c r="I275" s="127" t="e">
        <f t="shared" si="110"/>
        <v>#DIV/0!</v>
      </c>
      <c r="K275" s="127" t="e">
        <f t="shared" si="111"/>
        <v>#DIV/0!</v>
      </c>
      <c r="L275" s="127" t="e">
        <f t="shared" si="112"/>
        <v>#DIV/0!</v>
      </c>
      <c r="M275" s="127" t="e">
        <f t="shared" si="113"/>
        <v>#DIV/0!</v>
      </c>
      <c r="N275" s="127" t="e">
        <f t="shared" si="114"/>
        <v>#DIV/0!</v>
      </c>
      <c r="O275" s="141" t="e">
        <f t="shared" si="115"/>
        <v>#DIV/0!</v>
      </c>
      <c r="P275" s="127" t="e">
        <f t="shared" si="101"/>
        <v>#DIV/0!</v>
      </c>
      <c r="Q275" s="127" t="e">
        <f t="shared" si="102"/>
        <v>#DIV/0!</v>
      </c>
      <c r="V275" s="232" t="e">
        <f t="shared" si="103"/>
        <v>#DIV/0!</v>
      </c>
      <c r="W275" s="232" t="e">
        <f t="shared" si="104"/>
        <v>#DIV/0!</v>
      </c>
      <c r="X275" s="232" t="e">
        <f t="shared" si="105"/>
        <v>#DIV/0!</v>
      </c>
      <c r="Y275" s="232" t="e">
        <f t="shared" si="106"/>
        <v>#DIV/0!</v>
      </c>
      <c r="Z275" s="232" t="e">
        <f t="shared" si="107"/>
        <v>#DIV/0!</v>
      </c>
      <c r="AA275" s="232" t="e">
        <f t="shared" si="108"/>
        <v>#DIV/0!</v>
      </c>
      <c r="AD275" s="232" t="e">
        <f t="shared" si="116"/>
        <v>#DIV/0!</v>
      </c>
      <c r="AE275" s="232" t="e">
        <f t="shared" si="117"/>
        <v>#DIV/0!</v>
      </c>
      <c r="AF275" s="90" t="e">
        <f t="shared" si="118"/>
        <v>#DIV/0!</v>
      </c>
      <c r="AG275" s="232" t="e">
        <f t="shared" si="119"/>
        <v>#DIV/0!</v>
      </c>
      <c r="AH275" s="232" t="e">
        <f t="shared" si="120"/>
        <v>#DIV/0!</v>
      </c>
      <c r="AI275" s="90" t="e">
        <f t="shared" si="121"/>
        <v>#DIV/0!</v>
      </c>
      <c r="AJ275" s="154"/>
      <c r="AK275" s="232" t="e">
        <f t="shared" si="122"/>
        <v>#DIV/0!</v>
      </c>
      <c r="AL275" s="232" t="e">
        <f t="shared" si="123"/>
        <v>#DIV/0!</v>
      </c>
    </row>
    <row r="276" spans="1:38">
      <c r="A276" s="128" t="s">
        <v>359</v>
      </c>
      <c r="B276" s="103"/>
      <c r="C276" s="85" t="e">
        <f>SUMPRODUCT(Datu_ievade!$E$12:$BB$12,Datu_ievade!$E$61:$BB$61)/SUM(Datu_ievade!$E$12:$BB$12)</f>
        <v>#DIV/0!</v>
      </c>
      <c r="D276" s="103"/>
      <c r="E276" s="85" t="e">
        <f>SUMPRODUCT(Datu_ievade!$E$13:$BB$13,Datu_ievade!$E$62:$BB$62)/SUM(Datu_ievade!$E$13:$BB$13)</f>
        <v>#DIV/0!</v>
      </c>
      <c r="F276" s="85" t="e">
        <f t="shared" si="109"/>
        <v>#DIV/0!</v>
      </c>
      <c r="G276" s="127" t="e">
        <f>ROUNDUP((B276+D276)*Datu_ievade!$E$269,0)</f>
        <v>#DIV/0!</v>
      </c>
      <c r="H276" s="141" t="e">
        <f t="shared" si="100"/>
        <v>#DIV/0!</v>
      </c>
      <c r="I276" s="127" t="e">
        <f t="shared" si="110"/>
        <v>#DIV/0!</v>
      </c>
      <c r="K276" s="127" t="e">
        <f t="shared" si="111"/>
        <v>#DIV/0!</v>
      </c>
      <c r="L276" s="127" t="e">
        <f t="shared" si="112"/>
        <v>#DIV/0!</v>
      </c>
      <c r="M276" s="127" t="e">
        <f t="shared" si="113"/>
        <v>#DIV/0!</v>
      </c>
      <c r="N276" s="127" t="e">
        <f t="shared" si="114"/>
        <v>#DIV/0!</v>
      </c>
      <c r="O276" s="141" t="e">
        <f t="shared" si="115"/>
        <v>#DIV/0!</v>
      </c>
      <c r="P276" s="127" t="e">
        <f t="shared" si="101"/>
        <v>#DIV/0!</v>
      </c>
      <c r="Q276" s="127" t="e">
        <f t="shared" si="102"/>
        <v>#DIV/0!</v>
      </c>
      <c r="V276" s="232" t="e">
        <f t="shared" si="103"/>
        <v>#DIV/0!</v>
      </c>
      <c r="W276" s="232" t="e">
        <f t="shared" si="104"/>
        <v>#DIV/0!</v>
      </c>
      <c r="X276" s="232" t="e">
        <f t="shared" si="105"/>
        <v>#DIV/0!</v>
      </c>
      <c r="Y276" s="232" t="e">
        <f t="shared" si="106"/>
        <v>#DIV/0!</v>
      </c>
      <c r="Z276" s="232" t="e">
        <f t="shared" si="107"/>
        <v>#DIV/0!</v>
      </c>
      <c r="AA276" s="232" t="e">
        <f t="shared" si="108"/>
        <v>#DIV/0!</v>
      </c>
      <c r="AD276" s="232" t="e">
        <f t="shared" si="116"/>
        <v>#DIV/0!</v>
      </c>
      <c r="AE276" s="232" t="e">
        <f t="shared" si="117"/>
        <v>#DIV/0!</v>
      </c>
      <c r="AF276" s="90" t="e">
        <f t="shared" si="118"/>
        <v>#DIV/0!</v>
      </c>
      <c r="AG276" s="232" t="e">
        <f t="shared" si="119"/>
        <v>#DIV/0!</v>
      </c>
      <c r="AH276" s="232" t="e">
        <f t="shared" si="120"/>
        <v>#DIV/0!</v>
      </c>
      <c r="AI276" s="90" t="e">
        <f t="shared" si="121"/>
        <v>#DIV/0!</v>
      </c>
      <c r="AJ276" s="154"/>
      <c r="AK276" s="232" t="e">
        <f t="shared" si="122"/>
        <v>#DIV/0!</v>
      </c>
      <c r="AL276" s="232" t="e">
        <f t="shared" si="123"/>
        <v>#DIV/0!</v>
      </c>
    </row>
    <row r="277" spans="1:38">
      <c r="A277" s="128" t="s">
        <v>358</v>
      </c>
      <c r="B277" s="103"/>
      <c r="C277" s="85" t="e">
        <f>SUMPRODUCT(Datu_ievade!$E$12:$BB$12,Datu_ievade!$E$61:$BB$61)/SUM(Datu_ievade!$E$12:$BB$12)</f>
        <v>#DIV/0!</v>
      </c>
      <c r="D277" s="103"/>
      <c r="E277" s="85" t="e">
        <f>SUMPRODUCT(Datu_ievade!$E$13:$BB$13,Datu_ievade!$E$62:$BB$62)/SUM(Datu_ievade!$E$13:$BB$13)</f>
        <v>#DIV/0!</v>
      </c>
      <c r="F277" s="85" t="e">
        <f t="shared" si="109"/>
        <v>#DIV/0!</v>
      </c>
      <c r="G277" s="127" t="e">
        <f>ROUNDUP((B277+D277)*Datu_ievade!$E$269,0)</f>
        <v>#DIV/0!</v>
      </c>
      <c r="H277" s="141" t="e">
        <f t="shared" si="100"/>
        <v>#DIV/0!</v>
      </c>
      <c r="I277" s="127" t="e">
        <f t="shared" si="110"/>
        <v>#DIV/0!</v>
      </c>
      <c r="K277" s="127" t="e">
        <f t="shared" si="111"/>
        <v>#DIV/0!</v>
      </c>
      <c r="L277" s="127" t="e">
        <f t="shared" si="112"/>
        <v>#DIV/0!</v>
      </c>
      <c r="M277" s="127" t="e">
        <f t="shared" si="113"/>
        <v>#DIV/0!</v>
      </c>
      <c r="N277" s="127" t="e">
        <f t="shared" si="114"/>
        <v>#DIV/0!</v>
      </c>
      <c r="O277" s="141" t="e">
        <f t="shared" si="115"/>
        <v>#DIV/0!</v>
      </c>
      <c r="P277" s="127" t="e">
        <f t="shared" si="101"/>
        <v>#DIV/0!</v>
      </c>
      <c r="Q277" s="127" t="e">
        <f t="shared" si="102"/>
        <v>#DIV/0!</v>
      </c>
      <c r="V277" s="232" t="e">
        <f t="shared" si="103"/>
        <v>#DIV/0!</v>
      </c>
      <c r="W277" s="232" t="e">
        <f t="shared" si="104"/>
        <v>#DIV/0!</v>
      </c>
      <c r="X277" s="232" t="e">
        <f t="shared" si="105"/>
        <v>#DIV/0!</v>
      </c>
      <c r="Y277" s="232" t="e">
        <f t="shared" si="106"/>
        <v>#DIV/0!</v>
      </c>
      <c r="Z277" s="232" t="e">
        <f t="shared" si="107"/>
        <v>#DIV/0!</v>
      </c>
      <c r="AA277" s="232" t="e">
        <f t="shared" si="108"/>
        <v>#DIV/0!</v>
      </c>
      <c r="AD277" s="232" t="e">
        <f t="shared" si="116"/>
        <v>#DIV/0!</v>
      </c>
      <c r="AE277" s="232" t="e">
        <f t="shared" si="117"/>
        <v>#DIV/0!</v>
      </c>
      <c r="AF277" s="90" t="e">
        <f t="shared" si="118"/>
        <v>#DIV/0!</v>
      </c>
      <c r="AG277" s="232" t="e">
        <f t="shared" si="119"/>
        <v>#DIV/0!</v>
      </c>
      <c r="AH277" s="232" t="e">
        <f t="shared" si="120"/>
        <v>#DIV/0!</v>
      </c>
      <c r="AI277" s="90" t="e">
        <f t="shared" si="121"/>
        <v>#DIV/0!</v>
      </c>
      <c r="AJ277" s="154"/>
      <c r="AK277" s="232" t="e">
        <f t="shared" si="122"/>
        <v>#DIV/0!</v>
      </c>
      <c r="AL277" s="232" t="e">
        <f t="shared" si="123"/>
        <v>#DIV/0!</v>
      </c>
    </row>
    <row r="278" spans="1:38">
      <c r="A278" s="128" t="s">
        <v>357</v>
      </c>
      <c r="B278" s="103"/>
      <c r="C278" s="85" t="e">
        <f>SUMPRODUCT(Datu_ievade!$E$12:$BB$12,Datu_ievade!$E$61:$BB$61)/SUM(Datu_ievade!$E$12:$BB$12)</f>
        <v>#DIV/0!</v>
      </c>
      <c r="D278" s="103"/>
      <c r="E278" s="85" t="e">
        <f>SUMPRODUCT(Datu_ievade!$E$13:$BB$13,Datu_ievade!$E$62:$BB$62)/SUM(Datu_ievade!$E$13:$BB$13)</f>
        <v>#DIV/0!</v>
      </c>
      <c r="F278" s="85" t="e">
        <f t="shared" si="109"/>
        <v>#DIV/0!</v>
      </c>
      <c r="G278" s="127" t="e">
        <f>ROUNDUP((B278+D278)*Datu_ievade!$E$269,0)</f>
        <v>#DIV/0!</v>
      </c>
      <c r="H278" s="141" t="e">
        <f t="shared" si="100"/>
        <v>#DIV/0!</v>
      </c>
      <c r="I278" s="127" t="e">
        <f t="shared" si="110"/>
        <v>#DIV/0!</v>
      </c>
      <c r="K278" s="127" t="e">
        <f t="shared" si="111"/>
        <v>#DIV/0!</v>
      </c>
      <c r="L278" s="127" t="e">
        <f t="shared" si="112"/>
        <v>#DIV/0!</v>
      </c>
      <c r="M278" s="127" t="e">
        <f t="shared" si="113"/>
        <v>#DIV/0!</v>
      </c>
      <c r="N278" s="127" t="e">
        <f t="shared" si="114"/>
        <v>#DIV/0!</v>
      </c>
      <c r="O278" s="141" t="e">
        <f t="shared" si="115"/>
        <v>#DIV/0!</v>
      </c>
      <c r="P278" s="127" t="e">
        <f t="shared" si="101"/>
        <v>#DIV/0!</v>
      </c>
      <c r="Q278" s="127" t="e">
        <f t="shared" si="102"/>
        <v>#DIV/0!</v>
      </c>
      <c r="V278" s="232" t="e">
        <f t="shared" si="103"/>
        <v>#DIV/0!</v>
      </c>
      <c r="W278" s="232" t="e">
        <f t="shared" si="104"/>
        <v>#DIV/0!</v>
      </c>
      <c r="X278" s="232" t="e">
        <f t="shared" si="105"/>
        <v>#DIV/0!</v>
      </c>
      <c r="Y278" s="232" t="e">
        <f t="shared" si="106"/>
        <v>#DIV/0!</v>
      </c>
      <c r="Z278" s="232" t="e">
        <f t="shared" si="107"/>
        <v>#DIV/0!</v>
      </c>
      <c r="AA278" s="232" t="e">
        <f t="shared" si="108"/>
        <v>#DIV/0!</v>
      </c>
      <c r="AD278" s="232" t="e">
        <f t="shared" si="116"/>
        <v>#DIV/0!</v>
      </c>
      <c r="AE278" s="232" t="e">
        <f t="shared" si="117"/>
        <v>#DIV/0!</v>
      </c>
      <c r="AF278" s="90" t="e">
        <f t="shared" si="118"/>
        <v>#DIV/0!</v>
      </c>
      <c r="AG278" s="232" t="e">
        <f t="shared" si="119"/>
        <v>#DIV/0!</v>
      </c>
      <c r="AH278" s="232" t="e">
        <f t="shared" si="120"/>
        <v>#DIV/0!</v>
      </c>
      <c r="AI278" s="90" t="e">
        <f t="shared" si="121"/>
        <v>#DIV/0!</v>
      </c>
      <c r="AJ278" s="154"/>
      <c r="AK278" s="232" t="e">
        <f t="shared" si="122"/>
        <v>#DIV/0!</v>
      </c>
      <c r="AL278" s="232" t="e">
        <f t="shared" si="123"/>
        <v>#DIV/0!</v>
      </c>
    </row>
    <row r="279" spans="1:38">
      <c r="A279" s="128" t="s">
        <v>356</v>
      </c>
      <c r="B279" s="103"/>
      <c r="C279" s="85" t="e">
        <f>SUMPRODUCT(Datu_ievade!$E$12:$BB$12,Datu_ievade!$E$61:$BB$61)/SUM(Datu_ievade!$E$12:$BB$12)</f>
        <v>#DIV/0!</v>
      </c>
      <c r="D279" s="103"/>
      <c r="E279" s="85" t="e">
        <f>SUMPRODUCT(Datu_ievade!$E$13:$BB$13,Datu_ievade!$E$62:$BB$62)/SUM(Datu_ievade!$E$13:$BB$13)</f>
        <v>#DIV/0!</v>
      </c>
      <c r="F279" s="85" t="e">
        <f t="shared" si="109"/>
        <v>#DIV/0!</v>
      </c>
      <c r="G279" s="127" t="e">
        <f>ROUNDUP((B279+D279)*Datu_ievade!$E$269,0)</f>
        <v>#DIV/0!</v>
      </c>
      <c r="H279" s="141" t="e">
        <f t="shared" si="100"/>
        <v>#DIV/0!</v>
      </c>
      <c r="I279" s="127" t="e">
        <f t="shared" si="110"/>
        <v>#DIV/0!</v>
      </c>
      <c r="K279" s="127" t="e">
        <f t="shared" si="111"/>
        <v>#DIV/0!</v>
      </c>
      <c r="L279" s="127" t="e">
        <f t="shared" si="112"/>
        <v>#DIV/0!</v>
      </c>
      <c r="M279" s="127" t="e">
        <f t="shared" si="113"/>
        <v>#DIV/0!</v>
      </c>
      <c r="N279" s="127" t="e">
        <f t="shared" si="114"/>
        <v>#DIV/0!</v>
      </c>
      <c r="O279" s="141" t="e">
        <f t="shared" si="115"/>
        <v>#DIV/0!</v>
      </c>
      <c r="P279" s="127" t="e">
        <f t="shared" si="101"/>
        <v>#DIV/0!</v>
      </c>
      <c r="Q279" s="127" t="e">
        <f t="shared" si="102"/>
        <v>#DIV/0!</v>
      </c>
      <c r="V279" s="232" t="e">
        <f t="shared" si="103"/>
        <v>#DIV/0!</v>
      </c>
      <c r="W279" s="232" t="e">
        <f t="shared" si="104"/>
        <v>#DIV/0!</v>
      </c>
      <c r="X279" s="232" t="e">
        <f t="shared" si="105"/>
        <v>#DIV/0!</v>
      </c>
      <c r="Y279" s="232" t="e">
        <f t="shared" si="106"/>
        <v>#DIV/0!</v>
      </c>
      <c r="Z279" s="232" t="e">
        <f t="shared" si="107"/>
        <v>#DIV/0!</v>
      </c>
      <c r="AA279" s="232" t="e">
        <f t="shared" si="108"/>
        <v>#DIV/0!</v>
      </c>
      <c r="AD279" s="232" t="e">
        <f t="shared" si="116"/>
        <v>#DIV/0!</v>
      </c>
      <c r="AE279" s="232" t="e">
        <f t="shared" si="117"/>
        <v>#DIV/0!</v>
      </c>
      <c r="AF279" s="90" t="e">
        <f t="shared" si="118"/>
        <v>#DIV/0!</v>
      </c>
      <c r="AG279" s="232" t="e">
        <f t="shared" si="119"/>
        <v>#DIV/0!</v>
      </c>
      <c r="AH279" s="232" t="e">
        <f t="shared" si="120"/>
        <v>#DIV/0!</v>
      </c>
      <c r="AI279" s="90" t="e">
        <f t="shared" si="121"/>
        <v>#DIV/0!</v>
      </c>
      <c r="AJ279" s="154"/>
      <c r="AK279" s="232" t="e">
        <f t="shared" si="122"/>
        <v>#DIV/0!</v>
      </c>
      <c r="AL279" s="232" t="e">
        <f t="shared" si="123"/>
        <v>#DIV/0!</v>
      </c>
    </row>
    <row r="280" spans="1:38">
      <c r="A280" s="128" t="s">
        <v>355</v>
      </c>
      <c r="B280" s="103"/>
      <c r="C280" s="85" t="e">
        <f>SUMPRODUCT(Datu_ievade!$E$12:$BB$12,Datu_ievade!$E$61:$BB$61)/SUM(Datu_ievade!$E$12:$BB$12)</f>
        <v>#DIV/0!</v>
      </c>
      <c r="D280" s="103"/>
      <c r="E280" s="85" t="e">
        <f>SUMPRODUCT(Datu_ievade!$E$13:$BB$13,Datu_ievade!$E$62:$BB$62)/SUM(Datu_ievade!$E$13:$BB$13)</f>
        <v>#DIV/0!</v>
      </c>
      <c r="F280" s="85" t="e">
        <f t="shared" si="109"/>
        <v>#DIV/0!</v>
      </c>
      <c r="G280" s="127" t="e">
        <f>ROUNDUP((B280+D280)*Datu_ievade!$E$269,0)</f>
        <v>#DIV/0!</v>
      </c>
      <c r="H280" s="141" t="e">
        <f t="shared" si="100"/>
        <v>#DIV/0!</v>
      </c>
      <c r="I280" s="127" t="e">
        <f t="shared" si="110"/>
        <v>#DIV/0!</v>
      </c>
      <c r="K280" s="127" t="e">
        <f t="shared" si="111"/>
        <v>#DIV/0!</v>
      </c>
      <c r="L280" s="127" t="e">
        <f t="shared" si="112"/>
        <v>#DIV/0!</v>
      </c>
      <c r="M280" s="127" t="e">
        <f t="shared" si="113"/>
        <v>#DIV/0!</v>
      </c>
      <c r="N280" s="127" t="e">
        <f t="shared" si="114"/>
        <v>#DIV/0!</v>
      </c>
      <c r="O280" s="141" t="e">
        <f t="shared" si="115"/>
        <v>#DIV/0!</v>
      </c>
      <c r="P280" s="127" t="e">
        <f t="shared" si="101"/>
        <v>#DIV/0!</v>
      </c>
      <c r="Q280" s="127" t="e">
        <f t="shared" si="102"/>
        <v>#DIV/0!</v>
      </c>
      <c r="V280" s="232" t="e">
        <f t="shared" si="103"/>
        <v>#DIV/0!</v>
      </c>
      <c r="W280" s="232" t="e">
        <f t="shared" si="104"/>
        <v>#DIV/0!</v>
      </c>
      <c r="X280" s="232" t="e">
        <f t="shared" si="105"/>
        <v>#DIV/0!</v>
      </c>
      <c r="Y280" s="232" t="e">
        <f t="shared" si="106"/>
        <v>#DIV/0!</v>
      </c>
      <c r="Z280" s="232" t="e">
        <f t="shared" si="107"/>
        <v>#DIV/0!</v>
      </c>
      <c r="AA280" s="232" t="e">
        <f t="shared" si="108"/>
        <v>#DIV/0!</v>
      </c>
      <c r="AD280" s="232" t="e">
        <f t="shared" si="116"/>
        <v>#DIV/0!</v>
      </c>
      <c r="AE280" s="232" t="e">
        <f t="shared" si="117"/>
        <v>#DIV/0!</v>
      </c>
      <c r="AF280" s="90" t="e">
        <f t="shared" si="118"/>
        <v>#DIV/0!</v>
      </c>
      <c r="AG280" s="232" t="e">
        <f t="shared" si="119"/>
        <v>#DIV/0!</v>
      </c>
      <c r="AH280" s="232" t="e">
        <f t="shared" si="120"/>
        <v>#DIV/0!</v>
      </c>
      <c r="AI280" s="90" t="e">
        <f t="shared" si="121"/>
        <v>#DIV/0!</v>
      </c>
      <c r="AJ280" s="154"/>
      <c r="AK280" s="232" t="e">
        <f t="shared" si="122"/>
        <v>#DIV/0!</v>
      </c>
      <c r="AL280" s="232" t="e">
        <f t="shared" si="123"/>
        <v>#DIV/0!</v>
      </c>
    </row>
    <row r="281" spans="1:38">
      <c r="A281" s="128" t="s">
        <v>354</v>
      </c>
      <c r="B281" s="103"/>
      <c r="C281" s="85" t="e">
        <f>SUMPRODUCT(Datu_ievade!$E$12:$BB$12,Datu_ievade!$E$61:$BB$61)/SUM(Datu_ievade!$E$12:$BB$12)</f>
        <v>#DIV/0!</v>
      </c>
      <c r="D281" s="103"/>
      <c r="E281" s="85" t="e">
        <f>SUMPRODUCT(Datu_ievade!$E$13:$BB$13,Datu_ievade!$E$62:$BB$62)/SUM(Datu_ievade!$E$13:$BB$13)</f>
        <v>#DIV/0!</v>
      </c>
      <c r="F281" s="85" t="e">
        <f t="shared" si="109"/>
        <v>#DIV/0!</v>
      </c>
      <c r="G281" s="127" t="e">
        <f>ROUNDUP((B281+D281)*Datu_ievade!$E$269,0)</f>
        <v>#DIV/0!</v>
      </c>
      <c r="H281" s="141" t="e">
        <f t="shared" si="100"/>
        <v>#DIV/0!</v>
      </c>
      <c r="I281" s="127" t="e">
        <f t="shared" si="110"/>
        <v>#DIV/0!</v>
      </c>
      <c r="K281" s="127" t="e">
        <f t="shared" si="111"/>
        <v>#DIV/0!</v>
      </c>
      <c r="L281" s="127" t="e">
        <f t="shared" si="112"/>
        <v>#DIV/0!</v>
      </c>
      <c r="M281" s="127" t="e">
        <f t="shared" si="113"/>
        <v>#DIV/0!</v>
      </c>
      <c r="N281" s="127" t="e">
        <f t="shared" si="114"/>
        <v>#DIV/0!</v>
      </c>
      <c r="O281" s="141" t="e">
        <f t="shared" si="115"/>
        <v>#DIV/0!</v>
      </c>
      <c r="P281" s="127" t="e">
        <f t="shared" si="101"/>
        <v>#DIV/0!</v>
      </c>
      <c r="Q281" s="127" t="e">
        <f t="shared" si="102"/>
        <v>#DIV/0!</v>
      </c>
      <c r="V281" s="232" t="e">
        <f t="shared" si="103"/>
        <v>#DIV/0!</v>
      </c>
      <c r="W281" s="232" t="e">
        <f t="shared" si="104"/>
        <v>#DIV/0!</v>
      </c>
      <c r="X281" s="232" t="e">
        <f t="shared" si="105"/>
        <v>#DIV/0!</v>
      </c>
      <c r="Y281" s="232" t="e">
        <f t="shared" si="106"/>
        <v>#DIV/0!</v>
      </c>
      <c r="Z281" s="232" t="e">
        <f t="shared" si="107"/>
        <v>#DIV/0!</v>
      </c>
      <c r="AA281" s="232" t="e">
        <f t="shared" si="108"/>
        <v>#DIV/0!</v>
      </c>
      <c r="AD281" s="232" t="e">
        <f t="shared" si="116"/>
        <v>#DIV/0!</v>
      </c>
      <c r="AE281" s="232" t="e">
        <f t="shared" si="117"/>
        <v>#DIV/0!</v>
      </c>
      <c r="AF281" s="90" t="e">
        <f t="shared" si="118"/>
        <v>#DIV/0!</v>
      </c>
      <c r="AG281" s="232" t="e">
        <f t="shared" si="119"/>
        <v>#DIV/0!</v>
      </c>
      <c r="AH281" s="232" t="e">
        <f t="shared" si="120"/>
        <v>#DIV/0!</v>
      </c>
      <c r="AI281" s="90" t="e">
        <f t="shared" si="121"/>
        <v>#DIV/0!</v>
      </c>
      <c r="AJ281" s="154"/>
      <c r="AK281" s="232" t="e">
        <f t="shared" si="122"/>
        <v>#DIV/0!</v>
      </c>
      <c r="AL281" s="232" t="e">
        <f t="shared" si="123"/>
        <v>#DIV/0!</v>
      </c>
    </row>
    <row r="282" spans="1:38">
      <c r="A282" s="128" t="s">
        <v>353</v>
      </c>
      <c r="B282" s="103"/>
      <c r="C282" s="85" t="e">
        <f>SUMPRODUCT(Datu_ievade!$E$12:$BB$12,Datu_ievade!$E$61:$BB$61)/SUM(Datu_ievade!$E$12:$BB$12)</f>
        <v>#DIV/0!</v>
      </c>
      <c r="D282" s="103"/>
      <c r="E282" s="85" t="e">
        <f>SUMPRODUCT(Datu_ievade!$E$13:$BB$13,Datu_ievade!$E$62:$BB$62)/SUM(Datu_ievade!$E$13:$BB$13)</f>
        <v>#DIV/0!</v>
      </c>
      <c r="F282" s="85" t="e">
        <f t="shared" si="109"/>
        <v>#DIV/0!</v>
      </c>
      <c r="G282" s="127" t="e">
        <f>ROUNDUP((B282+D282)*Datu_ievade!$E$269,0)</f>
        <v>#DIV/0!</v>
      </c>
      <c r="H282" s="141" t="e">
        <f t="shared" si="100"/>
        <v>#DIV/0!</v>
      </c>
      <c r="I282" s="127" t="e">
        <f t="shared" si="110"/>
        <v>#DIV/0!</v>
      </c>
      <c r="K282" s="127" t="e">
        <f t="shared" si="111"/>
        <v>#DIV/0!</v>
      </c>
      <c r="L282" s="127" t="e">
        <f t="shared" si="112"/>
        <v>#DIV/0!</v>
      </c>
      <c r="M282" s="127" t="e">
        <f t="shared" si="113"/>
        <v>#DIV/0!</v>
      </c>
      <c r="N282" s="127" t="e">
        <f t="shared" si="114"/>
        <v>#DIV/0!</v>
      </c>
      <c r="O282" s="141" t="e">
        <f t="shared" si="115"/>
        <v>#DIV/0!</v>
      </c>
      <c r="P282" s="127" t="e">
        <f t="shared" si="101"/>
        <v>#DIV/0!</v>
      </c>
      <c r="Q282" s="127" t="e">
        <f t="shared" si="102"/>
        <v>#DIV/0!</v>
      </c>
      <c r="V282" s="232" t="e">
        <f t="shared" si="103"/>
        <v>#DIV/0!</v>
      </c>
      <c r="W282" s="232" t="e">
        <f t="shared" si="104"/>
        <v>#DIV/0!</v>
      </c>
      <c r="X282" s="232" t="e">
        <f t="shared" si="105"/>
        <v>#DIV/0!</v>
      </c>
      <c r="Y282" s="232" t="e">
        <f t="shared" si="106"/>
        <v>#DIV/0!</v>
      </c>
      <c r="Z282" s="232" t="e">
        <f t="shared" si="107"/>
        <v>#DIV/0!</v>
      </c>
      <c r="AA282" s="232" t="e">
        <f t="shared" si="108"/>
        <v>#DIV/0!</v>
      </c>
      <c r="AD282" s="232" t="e">
        <f t="shared" si="116"/>
        <v>#DIV/0!</v>
      </c>
      <c r="AE282" s="232" t="e">
        <f t="shared" si="117"/>
        <v>#DIV/0!</v>
      </c>
      <c r="AF282" s="90" t="e">
        <f t="shared" si="118"/>
        <v>#DIV/0!</v>
      </c>
      <c r="AG282" s="232" t="e">
        <f t="shared" si="119"/>
        <v>#DIV/0!</v>
      </c>
      <c r="AH282" s="232" t="e">
        <f t="shared" si="120"/>
        <v>#DIV/0!</v>
      </c>
      <c r="AI282" s="90" t="e">
        <f t="shared" si="121"/>
        <v>#DIV/0!</v>
      </c>
      <c r="AJ282" s="154"/>
      <c r="AK282" s="232" t="e">
        <f t="shared" si="122"/>
        <v>#DIV/0!</v>
      </c>
      <c r="AL282" s="232" t="e">
        <f t="shared" si="123"/>
        <v>#DIV/0!</v>
      </c>
    </row>
    <row r="283" spans="1:38">
      <c r="A283" s="128" t="s">
        <v>352</v>
      </c>
      <c r="B283" s="103"/>
      <c r="C283" s="85" t="e">
        <f>SUMPRODUCT(Datu_ievade!$E$12:$BB$12,Datu_ievade!$E$61:$BB$61)/SUM(Datu_ievade!$E$12:$BB$12)</f>
        <v>#DIV/0!</v>
      </c>
      <c r="D283" s="103"/>
      <c r="E283" s="85" t="e">
        <f>SUMPRODUCT(Datu_ievade!$E$13:$BB$13,Datu_ievade!$E$62:$BB$62)/SUM(Datu_ievade!$E$13:$BB$13)</f>
        <v>#DIV/0!</v>
      </c>
      <c r="F283" s="85" t="e">
        <f t="shared" si="109"/>
        <v>#DIV/0!</v>
      </c>
      <c r="G283" s="127" t="e">
        <f>ROUNDUP((B283+D283)*Datu_ievade!$E$269,0)</f>
        <v>#DIV/0!</v>
      </c>
      <c r="H283" s="141" t="e">
        <f t="shared" si="100"/>
        <v>#DIV/0!</v>
      </c>
      <c r="I283" s="127" t="e">
        <f t="shared" si="110"/>
        <v>#DIV/0!</v>
      </c>
      <c r="K283" s="127" t="e">
        <f t="shared" si="111"/>
        <v>#DIV/0!</v>
      </c>
      <c r="L283" s="127" t="e">
        <f t="shared" si="112"/>
        <v>#DIV/0!</v>
      </c>
      <c r="M283" s="127" t="e">
        <f t="shared" si="113"/>
        <v>#DIV/0!</v>
      </c>
      <c r="N283" s="127" t="e">
        <f t="shared" si="114"/>
        <v>#DIV/0!</v>
      </c>
      <c r="O283" s="141" t="e">
        <f t="shared" si="115"/>
        <v>#DIV/0!</v>
      </c>
      <c r="P283" s="127" t="e">
        <f t="shared" si="101"/>
        <v>#DIV/0!</v>
      </c>
      <c r="Q283" s="127" t="e">
        <f t="shared" si="102"/>
        <v>#DIV/0!</v>
      </c>
      <c r="V283" s="232" t="e">
        <f t="shared" si="103"/>
        <v>#DIV/0!</v>
      </c>
      <c r="W283" s="232" t="e">
        <f t="shared" si="104"/>
        <v>#DIV/0!</v>
      </c>
      <c r="X283" s="232" t="e">
        <f t="shared" si="105"/>
        <v>#DIV/0!</v>
      </c>
      <c r="Y283" s="232" t="e">
        <f t="shared" si="106"/>
        <v>#DIV/0!</v>
      </c>
      <c r="Z283" s="232" t="e">
        <f t="shared" si="107"/>
        <v>#DIV/0!</v>
      </c>
      <c r="AA283" s="232" t="e">
        <f t="shared" si="108"/>
        <v>#DIV/0!</v>
      </c>
      <c r="AD283" s="232" t="e">
        <f t="shared" si="116"/>
        <v>#DIV/0!</v>
      </c>
      <c r="AE283" s="232" t="e">
        <f t="shared" si="117"/>
        <v>#DIV/0!</v>
      </c>
      <c r="AF283" s="90" t="e">
        <f t="shared" si="118"/>
        <v>#DIV/0!</v>
      </c>
      <c r="AG283" s="232" t="e">
        <f t="shared" si="119"/>
        <v>#DIV/0!</v>
      </c>
      <c r="AH283" s="232" t="e">
        <f t="shared" si="120"/>
        <v>#DIV/0!</v>
      </c>
      <c r="AI283" s="90" t="e">
        <f t="shared" si="121"/>
        <v>#DIV/0!</v>
      </c>
      <c r="AJ283" s="154"/>
      <c r="AK283" s="232" t="e">
        <f t="shared" si="122"/>
        <v>#DIV/0!</v>
      </c>
      <c r="AL283" s="232" t="e">
        <f t="shared" si="123"/>
        <v>#DIV/0!</v>
      </c>
    </row>
    <row r="284" spans="1:38">
      <c r="A284" s="128" t="s">
        <v>351</v>
      </c>
      <c r="B284" s="103"/>
      <c r="C284" s="85" t="e">
        <f>SUMPRODUCT(Datu_ievade!$E$12:$BB$12,Datu_ievade!$E$61:$BB$61)/SUM(Datu_ievade!$E$12:$BB$12)</f>
        <v>#DIV/0!</v>
      </c>
      <c r="D284" s="103"/>
      <c r="E284" s="85" t="e">
        <f>SUMPRODUCT(Datu_ievade!$E$13:$BB$13,Datu_ievade!$E$62:$BB$62)/SUM(Datu_ievade!$E$13:$BB$13)</f>
        <v>#DIV/0!</v>
      </c>
      <c r="F284" s="85" t="e">
        <f t="shared" si="109"/>
        <v>#DIV/0!</v>
      </c>
      <c r="G284" s="127" t="e">
        <f>ROUNDUP((B284+D284)*Datu_ievade!$E$269,0)</f>
        <v>#DIV/0!</v>
      </c>
      <c r="H284" s="141" t="e">
        <f t="shared" si="100"/>
        <v>#DIV/0!</v>
      </c>
      <c r="I284" s="127" t="e">
        <f t="shared" si="110"/>
        <v>#DIV/0!</v>
      </c>
      <c r="K284" s="127" t="e">
        <f t="shared" si="111"/>
        <v>#DIV/0!</v>
      </c>
      <c r="L284" s="127" t="e">
        <f t="shared" si="112"/>
        <v>#DIV/0!</v>
      </c>
      <c r="M284" s="127" t="e">
        <f t="shared" si="113"/>
        <v>#DIV/0!</v>
      </c>
      <c r="N284" s="127" t="e">
        <f t="shared" si="114"/>
        <v>#DIV/0!</v>
      </c>
      <c r="O284" s="141" t="e">
        <f t="shared" si="115"/>
        <v>#DIV/0!</v>
      </c>
      <c r="P284" s="127" t="e">
        <f t="shared" si="101"/>
        <v>#DIV/0!</v>
      </c>
      <c r="Q284" s="127" t="e">
        <f t="shared" si="102"/>
        <v>#DIV/0!</v>
      </c>
      <c r="V284" s="232" t="e">
        <f t="shared" si="103"/>
        <v>#DIV/0!</v>
      </c>
      <c r="W284" s="232" t="e">
        <f t="shared" si="104"/>
        <v>#DIV/0!</v>
      </c>
      <c r="X284" s="232" t="e">
        <f t="shared" si="105"/>
        <v>#DIV/0!</v>
      </c>
      <c r="Y284" s="232" t="e">
        <f t="shared" si="106"/>
        <v>#DIV/0!</v>
      </c>
      <c r="Z284" s="232" t="e">
        <f t="shared" si="107"/>
        <v>#DIV/0!</v>
      </c>
      <c r="AA284" s="232" t="e">
        <f t="shared" si="108"/>
        <v>#DIV/0!</v>
      </c>
      <c r="AD284" s="232" t="e">
        <f t="shared" si="116"/>
        <v>#DIV/0!</v>
      </c>
      <c r="AE284" s="232" t="e">
        <f t="shared" si="117"/>
        <v>#DIV/0!</v>
      </c>
      <c r="AF284" s="90" t="e">
        <f t="shared" si="118"/>
        <v>#DIV/0!</v>
      </c>
      <c r="AG284" s="232" t="e">
        <f t="shared" si="119"/>
        <v>#DIV/0!</v>
      </c>
      <c r="AH284" s="232" t="e">
        <f t="shared" si="120"/>
        <v>#DIV/0!</v>
      </c>
      <c r="AI284" s="90" t="e">
        <f t="shared" si="121"/>
        <v>#DIV/0!</v>
      </c>
      <c r="AJ284" s="154"/>
      <c r="AK284" s="232" t="e">
        <f t="shared" si="122"/>
        <v>#DIV/0!</v>
      </c>
      <c r="AL284" s="232" t="e">
        <f t="shared" si="123"/>
        <v>#DIV/0!</v>
      </c>
    </row>
    <row r="285" spans="1:38">
      <c r="A285" s="128" t="s">
        <v>350</v>
      </c>
      <c r="B285" s="103"/>
      <c r="C285" s="85" t="e">
        <f>SUMPRODUCT(Datu_ievade!$E$12:$BB$12,Datu_ievade!$E$61:$BB$61)/SUM(Datu_ievade!$E$12:$BB$12)</f>
        <v>#DIV/0!</v>
      </c>
      <c r="D285" s="103"/>
      <c r="E285" s="85" t="e">
        <f>SUMPRODUCT(Datu_ievade!$E$13:$BB$13,Datu_ievade!$E$62:$BB$62)/SUM(Datu_ievade!$E$13:$BB$13)</f>
        <v>#DIV/0!</v>
      </c>
      <c r="F285" s="85" t="e">
        <f t="shared" si="109"/>
        <v>#DIV/0!</v>
      </c>
      <c r="G285" s="127" t="e">
        <f>ROUNDUP((B285+D285)*Datu_ievade!$E$269,0)</f>
        <v>#DIV/0!</v>
      </c>
      <c r="H285" s="141" t="e">
        <f t="shared" si="100"/>
        <v>#DIV/0!</v>
      </c>
      <c r="I285" s="127" t="e">
        <f t="shared" si="110"/>
        <v>#DIV/0!</v>
      </c>
      <c r="K285" s="127" t="e">
        <f t="shared" si="111"/>
        <v>#DIV/0!</v>
      </c>
      <c r="L285" s="127" t="e">
        <f t="shared" si="112"/>
        <v>#DIV/0!</v>
      </c>
      <c r="M285" s="127" t="e">
        <f t="shared" si="113"/>
        <v>#DIV/0!</v>
      </c>
      <c r="N285" s="127" t="e">
        <f t="shared" si="114"/>
        <v>#DIV/0!</v>
      </c>
      <c r="O285" s="141" t="e">
        <f t="shared" si="115"/>
        <v>#DIV/0!</v>
      </c>
      <c r="P285" s="127" t="e">
        <f t="shared" si="101"/>
        <v>#DIV/0!</v>
      </c>
      <c r="Q285" s="127" t="e">
        <f t="shared" si="102"/>
        <v>#DIV/0!</v>
      </c>
      <c r="V285" s="232" t="e">
        <f t="shared" si="103"/>
        <v>#DIV/0!</v>
      </c>
      <c r="W285" s="232" t="e">
        <f t="shared" si="104"/>
        <v>#DIV/0!</v>
      </c>
      <c r="X285" s="232" t="e">
        <f t="shared" si="105"/>
        <v>#DIV/0!</v>
      </c>
      <c r="Y285" s="232" t="e">
        <f t="shared" si="106"/>
        <v>#DIV/0!</v>
      </c>
      <c r="Z285" s="232" t="e">
        <f t="shared" si="107"/>
        <v>#DIV/0!</v>
      </c>
      <c r="AA285" s="232" t="e">
        <f t="shared" si="108"/>
        <v>#DIV/0!</v>
      </c>
      <c r="AD285" s="232" t="e">
        <f t="shared" si="116"/>
        <v>#DIV/0!</v>
      </c>
      <c r="AE285" s="232" t="e">
        <f t="shared" si="117"/>
        <v>#DIV/0!</v>
      </c>
      <c r="AF285" s="90" t="e">
        <f t="shared" si="118"/>
        <v>#DIV/0!</v>
      </c>
      <c r="AG285" s="232" t="e">
        <f t="shared" si="119"/>
        <v>#DIV/0!</v>
      </c>
      <c r="AH285" s="232" t="e">
        <f t="shared" si="120"/>
        <v>#DIV/0!</v>
      </c>
      <c r="AI285" s="90" t="e">
        <f t="shared" si="121"/>
        <v>#DIV/0!</v>
      </c>
      <c r="AJ285" s="154"/>
      <c r="AK285" s="232" t="e">
        <f t="shared" si="122"/>
        <v>#DIV/0!</v>
      </c>
      <c r="AL285" s="232" t="e">
        <f t="shared" si="123"/>
        <v>#DIV/0!</v>
      </c>
    </row>
    <row r="286" spans="1:38">
      <c r="A286" s="128" t="s">
        <v>349</v>
      </c>
      <c r="B286" s="103"/>
      <c r="C286" s="85" t="e">
        <f>SUMPRODUCT(Datu_ievade!$E$12:$BB$12,Datu_ievade!$E$61:$BB$61)/SUM(Datu_ievade!$E$12:$BB$12)</f>
        <v>#DIV/0!</v>
      </c>
      <c r="D286" s="103"/>
      <c r="E286" s="85" t="e">
        <f>SUMPRODUCT(Datu_ievade!$E$13:$BB$13,Datu_ievade!$E$62:$BB$62)/SUM(Datu_ievade!$E$13:$BB$13)</f>
        <v>#DIV/0!</v>
      </c>
      <c r="F286" s="85" t="e">
        <f t="shared" si="109"/>
        <v>#DIV/0!</v>
      </c>
      <c r="G286" s="127" t="e">
        <f>ROUNDUP((B286+D286)*Datu_ievade!$E$269,0)</f>
        <v>#DIV/0!</v>
      </c>
      <c r="H286" s="141" t="e">
        <f t="shared" si="100"/>
        <v>#DIV/0!</v>
      </c>
      <c r="I286" s="127" t="e">
        <f t="shared" si="110"/>
        <v>#DIV/0!</v>
      </c>
      <c r="K286" s="127" t="e">
        <f t="shared" si="111"/>
        <v>#DIV/0!</v>
      </c>
      <c r="L286" s="127" t="e">
        <f t="shared" si="112"/>
        <v>#DIV/0!</v>
      </c>
      <c r="M286" s="127" t="e">
        <f t="shared" si="113"/>
        <v>#DIV/0!</v>
      </c>
      <c r="N286" s="127" t="e">
        <f t="shared" si="114"/>
        <v>#DIV/0!</v>
      </c>
      <c r="O286" s="141" t="e">
        <f t="shared" si="115"/>
        <v>#DIV/0!</v>
      </c>
      <c r="P286" s="127" t="e">
        <f t="shared" si="101"/>
        <v>#DIV/0!</v>
      </c>
      <c r="Q286" s="127" t="e">
        <f t="shared" si="102"/>
        <v>#DIV/0!</v>
      </c>
      <c r="V286" s="232" t="e">
        <f t="shared" si="103"/>
        <v>#DIV/0!</v>
      </c>
      <c r="W286" s="232" t="e">
        <f t="shared" si="104"/>
        <v>#DIV/0!</v>
      </c>
      <c r="X286" s="232" t="e">
        <f t="shared" si="105"/>
        <v>#DIV/0!</v>
      </c>
      <c r="Y286" s="232" t="e">
        <f t="shared" si="106"/>
        <v>#DIV/0!</v>
      </c>
      <c r="Z286" s="232" t="e">
        <f t="shared" si="107"/>
        <v>#DIV/0!</v>
      </c>
      <c r="AA286" s="232" t="e">
        <f t="shared" si="108"/>
        <v>#DIV/0!</v>
      </c>
      <c r="AD286" s="232" t="e">
        <f t="shared" si="116"/>
        <v>#DIV/0!</v>
      </c>
      <c r="AE286" s="232" t="e">
        <f t="shared" si="117"/>
        <v>#DIV/0!</v>
      </c>
      <c r="AF286" s="90" t="e">
        <f t="shared" si="118"/>
        <v>#DIV/0!</v>
      </c>
      <c r="AG286" s="232" t="e">
        <f t="shared" si="119"/>
        <v>#DIV/0!</v>
      </c>
      <c r="AH286" s="232" t="e">
        <f t="shared" si="120"/>
        <v>#DIV/0!</v>
      </c>
      <c r="AI286" s="90" t="e">
        <f t="shared" si="121"/>
        <v>#DIV/0!</v>
      </c>
      <c r="AJ286" s="154"/>
      <c r="AK286" s="232" t="e">
        <f t="shared" si="122"/>
        <v>#DIV/0!</v>
      </c>
      <c r="AL286" s="232" t="e">
        <f t="shared" si="123"/>
        <v>#DIV/0!</v>
      </c>
    </row>
    <row r="287" spans="1:38">
      <c r="A287" s="128" t="s">
        <v>348</v>
      </c>
      <c r="B287" s="103"/>
      <c r="C287" s="85" t="e">
        <f>SUMPRODUCT(Datu_ievade!$E$12:$BB$12,Datu_ievade!$E$61:$BB$61)/SUM(Datu_ievade!$E$12:$BB$12)</f>
        <v>#DIV/0!</v>
      </c>
      <c r="D287" s="103"/>
      <c r="E287" s="85" t="e">
        <f>SUMPRODUCT(Datu_ievade!$E$13:$BB$13,Datu_ievade!$E$62:$BB$62)/SUM(Datu_ievade!$E$13:$BB$13)</f>
        <v>#DIV/0!</v>
      </c>
      <c r="F287" s="85" t="e">
        <f t="shared" si="109"/>
        <v>#DIV/0!</v>
      </c>
      <c r="G287" s="127" t="e">
        <f>ROUNDUP((B287+D287)*Datu_ievade!$E$269,0)</f>
        <v>#DIV/0!</v>
      </c>
      <c r="H287" s="141" t="e">
        <f t="shared" si="100"/>
        <v>#DIV/0!</v>
      </c>
      <c r="I287" s="127" t="e">
        <f t="shared" si="110"/>
        <v>#DIV/0!</v>
      </c>
      <c r="K287" s="127" t="e">
        <f t="shared" si="111"/>
        <v>#DIV/0!</v>
      </c>
      <c r="L287" s="127" t="e">
        <f t="shared" si="112"/>
        <v>#DIV/0!</v>
      </c>
      <c r="M287" s="127" t="e">
        <f t="shared" si="113"/>
        <v>#DIV/0!</v>
      </c>
      <c r="N287" s="127" t="e">
        <f t="shared" si="114"/>
        <v>#DIV/0!</v>
      </c>
      <c r="O287" s="141" t="e">
        <f t="shared" si="115"/>
        <v>#DIV/0!</v>
      </c>
      <c r="P287" s="127" t="e">
        <f t="shared" si="101"/>
        <v>#DIV/0!</v>
      </c>
      <c r="Q287" s="127" t="e">
        <f t="shared" si="102"/>
        <v>#DIV/0!</v>
      </c>
      <c r="V287" s="232" t="e">
        <f t="shared" si="103"/>
        <v>#DIV/0!</v>
      </c>
      <c r="W287" s="232" t="e">
        <f t="shared" si="104"/>
        <v>#DIV/0!</v>
      </c>
      <c r="X287" s="232" t="e">
        <f t="shared" si="105"/>
        <v>#DIV/0!</v>
      </c>
      <c r="Y287" s="232" t="e">
        <f t="shared" si="106"/>
        <v>#DIV/0!</v>
      </c>
      <c r="Z287" s="232" t="e">
        <f t="shared" si="107"/>
        <v>#DIV/0!</v>
      </c>
      <c r="AA287" s="232" t="e">
        <f t="shared" si="108"/>
        <v>#DIV/0!</v>
      </c>
      <c r="AD287" s="232" t="e">
        <f t="shared" si="116"/>
        <v>#DIV/0!</v>
      </c>
      <c r="AE287" s="232" t="e">
        <f t="shared" si="117"/>
        <v>#DIV/0!</v>
      </c>
      <c r="AF287" s="90" t="e">
        <f t="shared" si="118"/>
        <v>#DIV/0!</v>
      </c>
      <c r="AG287" s="232" t="e">
        <f t="shared" si="119"/>
        <v>#DIV/0!</v>
      </c>
      <c r="AH287" s="232" t="e">
        <f t="shared" si="120"/>
        <v>#DIV/0!</v>
      </c>
      <c r="AI287" s="90" t="e">
        <f t="shared" si="121"/>
        <v>#DIV/0!</v>
      </c>
      <c r="AJ287" s="154"/>
      <c r="AK287" s="232" t="e">
        <f t="shared" si="122"/>
        <v>#DIV/0!</v>
      </c>
      <c r="AL287" s="232" t="e">
        <f t="shared" si="123"/>
        <v>#DIV/0!</v>
      </c>
    </row>
    <row r="288" spans="1:38">
      <c r="A288" s="128" t="s">
        <v>347</v>
      </c>
      <c r="B288" s="103"/>
      <c r="C288" s="85" t="e">
        <f>SUMPRODUCT(Datu_ievade!$E$12:$BB$12,Datu_ievade!$E$61:$BB$61)/SUM(Datu_ievade!$E$12:$BB$12)</f>
        <v>#DIV/0!</v>
      </c>
      <c r="D288" s="103"/>
      <c r="E288" s="85" t="e">
        <f>SUMPRODUCT(Datu_ievade!$E$13:$BB$13,Datu_ievade!$E$62:$BB$62)/SUM(Datu_ievade!$E$13:$BB$13)</f>
        <v>#DIV/0!</v>
      </c>
      <c r="F288" s="85" t="e">
        <f t="shared" si="109"/>
        <v>#DIV/0!</v>
      </c>
      <c r="G288" s="127" t="e">
        <f>ROUNDUP((B288+D288)*Datu_ievade!$E$269,0)</f>
        <v>#DIV/0!</v>
      </c>
      <c r="H288" s="141" t="e">
        <f t="shared" si="100"/>
        <v>#DIV/0!</v>
      </c>
      <c r="I288" s="127" t="e">
        <f t="shared" si="110"/>
        <v>#DIV/0!</v>
      </c>
      <c r="K288" s="127" t="e">
        <f t="shared" si="111"/>
        <v>#DIV/0!</v>
      </c>
      <c r="L288" s="127" t="e">
        <f t="shared" si="112"/>
        <v>#DIV/0!</v>
      </c>
      <c r="M288" s="127" t="e">
        <f t="shared" si="113"/>
        <v>#DIV/0!</v>
      </c>
      <c r="N288" s="127" t="e">
        <f t="shared" si="114"/>
        <v>#DIV/0!</v>
      </c>
      <c r="O288" s="141" t="e">
        <f t="shared" si="115"/>
        <v>#DIV/0!</v>
      </c>
      <c r="P288" s="127" t="e">
        <f t="shared" si="101"/>
        <v>#DIV/0!</v>
      </c>
      <c r="Q288" s="127" t="e">
        <f t="shared" si="102"/>
        <v>#DIV/0!</v>
      </c>
      <c r="V288" s="232" t="e">
        <f t="shared" si="103"/>
        <v>#DIV/0!</v>
      </c>
      <c r="W288" s="232" t="e">
        <f t="shared" si="104"/>
        <v>#DIV/0!</v>
      </c>
      <c r="X288" s="232" t="e">
        <f t="shared" si="105"/>
        <v>#DIV/0!</v>
      </c>
      <c r="Y288" s="232" t="e">
        <f t="shared" si="106"/>
        <v>#DIV/0!</v>
      </c>
      <c r="Z288" s="232" t="e">
        <f t="shared" si="107"/>
        <v>#DIV/0!</v>
      </c>
      <c r="AA288" s="232" t="e">
        <f t="shared" si="108"/>
        <v>#DIV/0!</v>
      </c>
      <c r="AD288" s="232" t="e">
        <f t="shared" si="116"/>
        <v>#DIV/0!</v>
      </c>
      <c r="AE288" s="232" t="e">
        <f t="shared" si="117"/>
        <v>#DIV/0!</v>
      </c>
      <c r="AF288" s="90" t="e">
        <f t="shared" si="118"/>
        <v>#DIV/0!</v>
      </c>
      <c r="AG288" s="232" t="e">
        <f t="shared" si="119"/>
        <v>#DIV/0!</v>
      </c>
      <c r="AH288" s="232" t="e">
        <f t="shared" si="120"/>
        <v>#DIV/0!</v>
      </c>
      <c r="AI288" s="90" t="e">
        <f t="shared" si="121"/>
        <v>#DIV/0!</v>
      </c>
      <c r="AJ288" s="154"/>
      <c r="AK288" s="232" t="e">
        <f t="shared" si="122"/>
        <v>#DIV/0!</v>
      </c>
      <c r="AL288" s="232" t="e">
        <f t="shared" si="123"/>
        <v>#DIV/0!</v>
      </c>
    </row>
    <row r="289" spans="1:38">
      <c r="A289" s="128" t="s">
        <v>346</v>
      </c>
      <c r="B289" s="103"/>
      <c r="C289" s="85" t="e">
        <f>SUMPRODUCT(Datu_ievade!$E$12:$BB$12,Datu_ievade!$E$61:$BB$61)/SUM(Datu_ievade!$E$12:$BB$12)</f>
        <v>#DIV/0!</v>
      </c>
      <c r="D289" s="103"/>
      <c r="E289" s="85" t="e">
        <f>SUMPRODUCT(Datu_ievade!$E$13:$BB$13,Datu_ievade!$E$62:$BB$62)/SUM(Datu_ievade!$E$13:$BB$13)</f>
        <v>#DIV/0!</v>
      </c>
      <c r="F289" s="85" t="e">
        <f t="shared" si="109"/>
        <v>#DIV/0!</v>
      </c>
      <c r="G289" s="127" t="e">
        <f>ROUNDUP((B289+D289)*Datu_ievade!$E$269,0)</f>
        <v>#DIV/0!</v>
      </c>
      <c r="H289" s="141" t="e">
        <f t="shared" si="100"/>
        <v>#DIV/0!</v>
      </c>
      <c r="I289" s="127" t="e">
        <f t="shared" si="110"/>
        <v>#DIV/0!</v>
      </c>
      <c r="K289" s="127" t="e">
        <f t="shared" si="111"/>
        <v>#DIV/0!</v>
      </c>
      <c r="L289" s="127" t="e">
        <f t="shared" si="112"/>
        <v>#DIV/0!</v>
      </c>
      <c r="M289" s="127" t="e">
        <f t="shared" si="113"/>
        <v>#DIV/0!</v>
      </c>
      <c r="N289" s="127" t="e">
        <f t="shared" si="114"/>
        <v>#DIV/0!</v>
      </c>
      <c r="O289" s="141" t="e">
        <f t="shared" si="115"/>
        <v>#DIV/0!</v>
      </c>
      <c r="P289" s="127" t="e">
        <f t="shared" si="101"/>
        <v>#DIV/0!</v>
      </c>
      <c r="Q289" s="127" t="e">
        <f t="shared" si="102"/>
        <v>#DIV/0!</v>
      </c>
      <c r="V289" s="232" t="e">
        <f t="shared" si="103"/>
        <v>#DIV/0!</v>
      </c>
      <c r="W289" s="232" t="e">
        <f t="shared" si="104"/>
        <v>#DIV/0!</v>
      </c>
      <c r="X289" s="232" t="e">
        <f t="shared" si="105"/>
        <v>#DIV/0!</v>
      </c>
      <c r="Y289" s="232" t="e">
        <f t="shared" si="106"/>
        <v>#DIV/0!</v>
      </c>
      <c r="Z289" s="232" t="e">
        <f t="shared" si="107"/>
        <v>#DIV/0!</v>
      </c>
      <c r="AA289" s="232" t="e">
        <f t="shared" si="108"/>
        <v>#DIV/0!</v>
      </c>
      <c r="AD289" s="232" t="e">
        <f t="shared" si="116"/>
        <v>#DIV/0!</v>
      </c>
      <c r="AE289" s="232" t="e">
        <f t="shared" si="117"/>
        <v>#DIV/0!</v>
      </c>
      <c r="AF289" s="90" t="e">
        <f t="shared" si="118"/>
        <v>#DIV/0!</v>
      </c>
      <c r="AG289" s="232" t="e">
        <f t="shared" si="119"/>
        <v>#DIV/0!</v>
      </c>
      <c r="AH289" s="232" t="e">
        <f t="shared" si="120"/>
        <v>#DIV/0!</v>
      </c>
      <c r="AI289" s="90" t="e">
        <f t="shared" si="121"/>
        <v>#DIV/0!</v>
      </c>
      <c r="AJ289" s="154"/>
      <c r="AK289" s="232" t="e">
        <f t="shared" si="122"/>
        <v>#DIV/0!</v>
      </c>
      <c r="AL289" s="232" t="e">
        <f t="shared" si="123"/>
        <v>#DIV/0!</v>
      </c>
    </row>
    <row r="290" spans="1:38">
      <c r="A290" s="128" t="s">
        <v>345</v>
      </c>
      <c r="B290" s="103"/>
      <c r="C290" s="85" t="e">
        <f>SUMPRODUCT(Datu_ievade!$E$12:$BB$12,Datu_ievade!$E$61:$BB$61)/SUM(Datu_ievade!$E$12:$BB$12)</f>
        <v>#DIV/0!</v>
      </c>
      <c r="D290" s="103"/>
      <c r="E290" s="85" t="e">
        <f>SUMPRODUCT(Datu_ievade!$E$13:$BB$13,Datu_ievade!$E$62:$BB$62)/SUM(Datu_ievade!$E$13:$BB$13)</f>
        <v>#DIV/0!</v>
      </c>
      <c r="F290" s="85" t="e">
        <f t="shared" si="109"/>
        <v>#DIV/0!</v>
      </c>
      <c r="G290" s="127" t="e">
        <f>ROUNDUP((B290+D290)*Datu_ievade!$E$269,0)</f>
        <v>#DIV/0!</v>
      </c>
      <c r="H290" s="141" t="e">
        <f t="shared" si="100"/>
        <v>#DIV/0!</v>
      </c>
      <c r="I290" s="127" t="e">
        <f t="shared" si="110"/>
        <v>#DIV/0!</v>
      </c>
      <c r="K290" s="127" t="e">
        <f t="shared" si="111"/>
        <v>#DIV/0!</v>
      </c>
      <c r="L290" s="127" t="e">
        <f t="shared" si="112"/>
        <v>#DIV/0!</v>
      </c>
      <c r="M290" s="127" t="e">
        <f t="shared" si="113"/>
        <v>#DIV/0!</v>
      </c>
      <c r="N290" s="127" t="e">
        <f t="shared" si="114"/>
        <v>#DIV/0!</v>
      </c>
      <c r="O290" s="141" t="e">
        <f t="shared" si="115"/>
        <v>#DIV/0!</v>
      </c>
      <c r="P290" s="127" t="e">
        <f t="shared" si="101"/>
        <v>#DIV/0!</v>
      </c>
      <c r="Q290" s="127" t="e">
        <f t="shared" si="102"/>
        <v>#DIV/0!</v>
      </c>
      <c r="V290" s="232" t="e">
        <f t="shared" si="103"/>
        <v>#DIV/0!</v>
      </c>
      <c r="W290" s="232" t="e">
        <f t="shared" si="104"/>
        <v>#DIV/0!</v>
      </c>
      <c r="X290" s="232" t="e">
        <f t="shared" si="105"/>
        <v>#DIV/0!</v>
      </c>
      <c r="Y290" s="232" t="e">
        <f t="shared" si="106"/>
        <v>#DIV/0!</v>
      </c>
      <c r="Z290" s="232" t="e">
        <f t="shared" si="107"/>
        <v>#DIV/0!</v>
      </c>
      <c r="AA290" s="232" t="e">
        <f t="shared" si="108"/>
        <v>#DIV/0!</v>
      </c>
      <c r="AD290" s="232" t="e">
        <f t="shared" si="116"/>
        <v>#DIV/0!</v>
      </c>
      <c r="AE290" s="232" t="e">
        <f t="shared" si="117"/>
        <v>#DIV/0!</v>
      </c>
      <c r="AF290" s="90" t="e">
        <f t="shared" si="118"/>
        <v>#DIV/0!</v>
      </c>
      <c r="AG290" s="232" t="e">
        <f t="shared" si="119"/>
        <v>#DIV/0!</v>
      </c>
      <c r="AH290" s="232" t="e">
        <f t="shared" si="120"/>
        <v>#DIV/0!</v>
      </c>
      <c r="AI290" s="90" t="e">
        <f t="shared" si="121"/>
        <v>#DIV/0!</v>
      </c>
      <c r="AJ290" s="154"/>
      <c r="AK290" s="232" t="e">
        <f t="shared" si="122"/>
        <v>#DIV/0!</v>
      </c>
      <c r="AL290" s="232" t="e">
        <f t="shared" si="123"/>
        <v>#DIV/0!</v>
      </c>
    </row>
    <row r="291" spans="1:38">
      <c r="A291" s="128" t="s">
        <v>344</v>
      </c>
      <c r="B291" s="103"/>
      <c r="C291" s="85" t="e">
        <f>SUMPRODUCT(Datu_ievade!$E$12:$BB$12,Datu_ievade!$E$61:$BB$61)/SUM(Datu_ievade!$E$12:$BB$12)</f>
        <v>#DIV/0!</v>
      </c>
      <c r="D291" s="103"/>
      <c r="E291" s="85" t="e">
        <f>SUMPRODUCT(Datu_ievade!$E$13:$BB$13,Datu_ievade!$E$62:$BB$62)/SUM(Datu_ievade!$E$13:$BB$13)</f>
        <v>#DIV/0!</v>
      </c>
      <c r="F291" s="85" t="e">
        <f t="shared" si="109"/>
        <v>#DIV/0!</v>
      </c>
      <c r="G291" s="127" t="e">
        <f>ROUNDUP((B291+D291)*Datu_ievade!$E$269,0)</f>
        <v>#DIV/0!</v>
      </c>
      <c r="H291" s="141" t="e">
        <f t="shared" si="100"/>
        <v>#DIV/0!</v>
      </c>
      <c r="I291" s="127" t="e">
        <f t="shared" si="110"/>
        <v>#DIV/0!</v>
      </c>
      <c r="K291" s="127" t="e">
        <f t="shared" si="111"/>
        <v>#DIV/0!</v>
      </c>
      <c r="L291" s="127" t="e">
        <f t="shared" si="112"/>
        <v>#DIV/0!</v>
      </c>
      <c r="M291" s="127" t="e">
        <f t="shared" si="113"/>
        <v>#DIV/0!</v>
      </c>
      <c r="N291" s="127" t="e">
        <f t="shared" si="114"/>
        <v>#DIV/0!</v>
      </c>
      <c r="O291" s="141" t="e">
        <f t="shared" si="115"/>
        <v>#DIV/0!</v>
      </c>
      <c r="P291" s="127" t="e">
        <f t="shared" si="101"/>
        <v>#DIV/0!</v>
      </c>
      <c r="Q291" s="127" t="e">
        <f t="shared" si="102"/>
        <v>#DIV/0!</v>
      </c>
      <c r="V291" s="232" t="e">
        <f t="shared" si="103"/>
        <v>#DIV/0!</v>
      </c>
      <c r="W291" s="232" t="e">
        <f t="shared" si="104"/>
        <v>#DIV/0!</v>
      </c>
      <c r="X291" s="232" t="e">
        <f t="shared" si="105"/>
        <v>#DIV/0!</v>
      </c>
      <c r="Y291" s="232" t="e">
        <f t="shared" si="106"/>
        <v>#DIV/0!</v>
      </c>
      <c r="Z291" s="232" t="e">
        <f t="shared" si="107"/>
        <v>#DIV/0!</v>
      </c>
      <c r="AA291" s="232" t="e">
        <f t="shared" si="108"/>
        <v>#DIV/0!</v>
      </c>
      <c r="AD291" s="232" t="e">
        <f t="shared" si="116"/>
        <v>#DIV/0!</v>
      </c>
      <c r="AE291" s="232" t="e">
        <f t="shared" si="117"/>
        <v>#DIV/0!</v>
      </c>
      <c r="AF291" s="90" t="e">
        <f t="shared" si="118"/>
        <v>#DIV/0!</v>
      </c>
      <c r="AG291" s="232" t="e">
        <f t="shared" si="119"/>
        <v>#DIV/0!</v>
      </c>
      <c r="AH291" s="232" t="e">
        <f t="shared" si="120"/>
        <v>#DIV/0!</v>
      </c>
      <c r="AI291" s="90" t="e">
        <f t="shared" si="121"/>
        <v>#DIV/0!</v>
      </c>
      <c r="AJ291" s="154"/>
      <c r="AK291" s="232" t="e">
        <f t="shared" si="122"/>
        <v>#DIV/0!</v>
      </c>
      <c r="AL291" s="232" t="e">
        <f t="shared" si="123"/>
        <v>#DIV/0!</v>
      </c>
    </row>
    <row r="292" spans="1:38">
      <c r="A292" s="128" t="s">
        <v>343</v>
      </c>
      <c r="B292" s="103"/>
      <c r="C292" s="85" t="e">
        <f>SUMPRODUCT(Datu_ievade!$E$12:$BB$12,Datu_ievade!$E$61:$BB$61)/SUM(Datu_ievade!$E$12:$BB$12)</f>
        <v>#DIV/0!</v>
      </c>
      <c r="D292" s="103"/>
      <c r="E292" s="85" t="e">
        <f>SUMPRODUCT(Datu_ievade!$E$13:$BB$13,Datu_ievade!$E$62:$BB$62)/SUM(Datu_ievade!$E$13:$BB$13)</f>
        <v>#DIV/0!</v>
      </c>
      <c r="F292" s="85" t="e">
        <f t="shared" si="109"/>
        <v>#DIV/0!</v>
      </c>
      <c r="G292" s="127" t="e">
        <f>ROUNDUP((B292+D292)*Datu_ievade!$E$269,0)</f>
        <v>#DIV/0!</v>
      </c>
      <c r="H292" s="141" t="e">
        <f t="shared" si="100"/>
        <v>#DIV/0!</v>
      </c>
      <c r="I292" s="127" t="e">
        <f t="shared" si="110"/>
        <v>#DIV/0!</v>
      </c>
      <c r="K292" s="127" t="e">
        <f t="shared" si="111"/>
        <v>#DIV/0!</v>
      </c>
      <c r="L292" s="127" t="e">
        <f t="shared" si="112"/>
        <v>#DIV/0!</v>
      </c>
      <c r="M292" s="127" t="e">
        <f t="shared" si="113"/>
        <v>#DIV/0!</v>
      </c>
      <c r="N292" s="127" t="e">
        <f t="shared" si="114"/>
        <v>#DIV/0!</v>
      </c>
      <c r="O292" s="141" t="e">
        <f t="shared" si="115"/>
        <v>#DIV/0!</v>
      </c>
      <c r="P292" s="127" t="e">
        <f t="shared" si="101"/>
        <v>#DIV/0!</v>
      </c>
      <c r="Q292" s="127" t="e">
        <f t="shared" si="102"/>
        <v>#DIV/0!</v>
      </c>
      <c r="V292" s="232" t="e">
        <f t="shared" si="103"/>
        <v>#DIV/0!</v>
      </c>
      <c r="W292" s="232" t="e">
        <f t="shared" si="104"/>
        <v>#DIV/0!</v>
      </c>
      <c r="X292" s="232" t="e">
        <f t="shared" si="105"/>
        <v>#DIV/0!</v>
      </c>
      <c r="Y292" s="232" t="e">
        <f t="shared" si="106"/>
        <v>#DIV/0!</v>
      </c>
      <c r="Z292" s="232" t="e">
        <f t="shared" si="107"/>
        <v>#DIV/0!</v>
      </c>
      <c r="AA292" s="232" t="e">
        <f t="shared" si="108"/>
        <v>#DIV/0!</v>
      </c>
      <c r="AD292" s="232" t="e">
        <f t="shared" si="116"/>
        <v>#DIV/0!</v>
      </c>
      <c r="AE292" s="232" t="e">
        <f t="shared" si="117"/>
        <v>#DIV/0!</v>
      </c>
      <c r="AF292" s="90" t="e">
        <f t="shared" si="118"/>
        <v>#DIV/0!</v>
      </c>
      <c r="AG292" s="232" t="e">
        <f t="shared" si="119"/>
        <v>#DIV/0!</v>
      </c>
      <c r="AH292" s="232" t="e">
        <f t="shared" si="120"/>
        <v>#DIV/0!</v>
      </c>
      <c r="AI292" s="90" t="e">
        <f t="shared" si="121"/>
        <v>#DIV/0!</v>
      </c>
      <c r="AJ292" s="154"/>
      <c r="AK292" s="232" t="e">
        <f t="shared" si="122"/>
        <v>#DIV/0!</v>
      </c>
      <c r="AL292" s="232" t="e">
        <f t="shared" si="123"/>
        <v>#DIV/0!</v>
      </c>
    </row>
    <row r="293" spans="1:38">
      <c r="A293" s="128" t="s">
        <v>342</v>
      </c>
      <c r="B293" s="103"/>
      <c r="C293" s="85" t="e">
        <f>SUMPRODUCT(Datu_ievade!$E$12:$BB$12,Datu_ievade!$E$61:$BB$61)/SUM(Datu_ievade!$E$12:$BB$12)</f>
        <v>#DIV/0!</v>
      </c>
      <c r="D293" s="103"/>
      <c r="E293" s="85" t="e">
        <f>SUMPRODUCT(Datu_ievade!$E$13:$BB$13,Datu_ievade!$E$62:$BB$62)/SUM(Datu_ievade!$E$13:$BB$13)</f>
        <v>#DIV/0!</v>
      </c>
      <c r="F293" s="85" t="e">
        <f t="shared" si="109"/>
        <v>#DIV/0!</v>
      </c>
      <c r="G293" s="127" t="e">
        <f>ROUNDUP((B293+D293)*Datu_ievade!$E$269,0)</f>
        <v>#DIV/0!</v>
      </c>
      <c r="H293" s="141" t="e">
        <f t="shared" si="100"/>
        <v>#DIV/0!</v>
      </c>
      <c r="I293" s="127" t="e">
        <f t="shared" si="110"/>
        <v>#DIV/0!</v>
      </c>
      <c r="K293" s="127" t="e">
        <f t="shared" si="111"/>
        <v>#DIV/0!</v>
      </c>
      <c r="L293" s="127" t="e">
        <f t="shared" si="112"/>
        <v>#DIV/0!</v>
      </c>
      <c r="M293" s="127" t="e">
        <f t="shared" si="113"/>
        <v>#DIV/0!</v>
      </c>
      <c r="N293" s="127" t="e">
        <f t="shared" si="114"/>
        <v>#DIV/0!</v>
      </c>
      <c r="O293" s="141" t="e">
        <f t="shared" si="115"/>
        <v>#DIV/0!</v>
      </c>
      <c r="P293" s="127" t="e">
        <f t="shared" si="101"/>
        <v>#DIV/0!</v>
      </c>
      <c r="Q293" s="127" t="e">
        <f t="shared" si="102"/>
        <v>#DIV/0!</v>
      </c>
      <c r="V293" s="232" t="e">
        <f t="shared" si="103"/>
        <v>#DIV/0!</v>
      </c>
      <c r="W293" s="232" t="e">
        <f t="shared" si="104"/>
        <v>#DIV/0!</v>
      </c>
      <c r="X293" s="232" t="e">
        <f t="shared" si="105"/>
        <v>#DIV/0!</v>
      </c>
      <c r="Y293" s="232" t="e">
        <f t="shared" si="106"/>
        <v>#DIV/0!</v>
      </c>
      <c r="Z293" s="232" t="e">
        <f t="shared" si="107"/>
        <v>#DIV/0!</v>
      </c>
      <c r="AA293" s="232" t="e">
        <f t="shared" si="108"/>
        <v>#DIV/0!</v>
      </c>
      <c r="AD293" s="232" t="e">
        <f t="shared" si="116"/>
        <v>#DIV/0!</v>
      </c>
      <c r="AE293" s="232" t="e">
        <f t="shared" si="117"/>
        <v>#DIV/0!</v>
      </c>
      <c r="AF293" s="90" t="e">
        <f t="shared" si="118"/>
        <v>#DIV/0!</v>
      </c>
      <c r="AG293" s="232" t="e">
        <f t="shared" si="119"/>
        <v>#DIV/0!</v>
      </c>
      <c r="AH293" s="232" t="e">
        <f t="shared" si="120"/>
        <v>#DIV/0!</v>
      </c>
      <c r="AI293" s="90" t="e">
        <f t="shared" si="121"/>
        <v>#DIV/0!</v>
      </c>
      <c r="AJ293" s="154"/>
      <c r="AK293" s="232" t="e">
        <f t="shared" si="122"/>
        <v>#DIV/0!</v>
      </c>
      <c r="AL293" s="232" t="e">
        <f t="shared" si="123"/>
        <v>#DIV/0!</v>
      </c>
    </row>
    <row r="294" spans="1:38">
      <c r="A294" s="128" t="s">
        <v>341</v>
      </c>
      <c r="B294" s="103"/>
      <c r="C294" s="85" t="e">
        <f>SUMPRODUCT(Datu_ievade!$E$12:$BB$12,Datu_ievade!$E$61:$BB$61)/SUM(Datu_ievade!$E$12:$BB$12)</f>
        <v>#DIV/0!</v>
      </c>
      <c r="D294" s="103"/>
      <c r="E294" s="85" t="e">
        <f>SUMPRODUCT(Datu_ievade!$E$13:$BB$13,Datu_ievade!$E$62:$BB$62)/SUM(Datu_ievade!$E$13:$BB$13)</f>
        <v>#DIV/0!</v>
      </c>
      <c r="F294" s="85" t="e">
        <f t="shared" si="109"/>
        <v>#DIV/0!</v>
      </c>
      <c r="G294" s="127" t="e">
        <f>ROUNDUP((B294+D294)*Datu_ievade!$E$269,0)</f>
        <v>#DIV/0!</v>
      </c>
      <c r="H294" s="141" t="e">
        <f t="shared" si="100"/>
        <v>#DIV/0!</v>
      </c>
      <c r="I294" s="127" t="e">
        <f t="shared" si="110"/>
        <v>#DIV/0!</v>
      </c>
      <c r="K294" s="127" t="e">
        <f t="shared" si="111"/>
        <v>#DIV/0!</v>
      </c>
      <c r="L294" s="127" t="e">
        <f t="shared" si="112"/>
        <v>#DIV/0!</v>
      </c>
      <c r="M294" s="127" t="e">
        <f t="shared" si="113"/>
        <v>#DIV/0!</v>
      </c>
      <c r="N294" s="127" t="e">
        <f t="shared" si="114"/>
        <v>#DIV/0!</v>
      </c>
      <c r="O294" s="141" t="e">
        <f t="shared" si="115"/>
        <v>#DIV/0!</v>
      </c>
      <c r="P294" s="127" t="e">
        <f t="shared" si="101"/>
        <v>#DIV/0!</v>
      </c>
      <c r="Q294" s="127" t="e">
        <f t="shared" si="102"/>
        <v>#DIV/0!</v>
      </c>
      <c r="V294" s="232" t="e">
        <f t="shared" si="103"/>
        <v>#DIV/0!</v>
      </c>
      <c r="W294" s="232" t="e">
        <f t="shared" si="104"/>
        <v>#DIV/0!</v>
      </c>
      <c r="X294" s="232" t="e">
        <f t="shared" si="105"/>
        <v>#DIV/0!</v>
      </c>
      <c r="Y294" s="232" t="e">
        <f t="shared" si="106"/>
        <v>#DIV/0!</v>
      </c>
      <c r="Z294" s="232" t="e">
        <f t="shared" si="107"/>
        <v>#DIV/0!</v>
      </c>
      <c r="AA294" s="232" t="e">
        <f t="shared" si="108"/>
        <v>#DIV/0!</v>
      </c>
      <c r="AD294" s="232" t="e">
        <f t="shared" si="116"/>
        <v>#DIV/0!</v>
      </c>
      <c r="AE294" s="232" t="e">
        <f t="shared" si="117"/>
        <v>#DIV/0!</v>
      </c>
      <c r="AF294" s="90" t="e">
        <f t="shared" si="118"/>
        <v>#DIV/0!</v>
      </c>
      <c r="AG294" s="232" t="e">
        <f t="shared" si="119"/>
        <v>#DIV/0!</v>
      </c>
      <c r="AH294" s="232" t="e">
        <f t="shared" si="120"/>
        <v>#DIV/0!</v>
      </c>
      <c r="AI294" s="90" t="e">
        <f t="shared" si="121"/>
        <v>#DIV/0!</v>
      </c>
      <c r="AJ294" s="154"/>
      <c r="AK294" s="232" t="e">
        <f t="shared" si="122"/>
        <v>#DIV/0!</v>
      </c>
      <c r="AL294" s="232" t="e">
        <f t="shared" si="123"/>
        <v>#DIV/0!</v>
      </c>
    </row>
    <row r="295" spans="1:38">
      <c r="A295" s="128" t="s">
        <v>340</v>
      </c>
      <c r="B295" s="103"/>
      <c r="C295" s="85" t="e">
        <f>SUMPRODUCT(Datu_ievade!$E$12:$BB$12,Datu_ievade!$E$61:$BB$61)/SUM(Datu_ievade!$E$12:$BB$12)</f>
        <v>#DIV/0!</v>
      </c>
      <c r="D295" s="103"/>
      <c r="E295" s="85" t="e">
        <f>SUMPRODUCT(Datu_ievade!$E$13:$BB$13,Datu_ievade!$E$62:$BB$62)/SUM(Datu_ievade!$E$13:$BB$13)</f>
        <v>#DIV/0!</v>
      </c>
      <c r="F295" s="85" t="e">
        <f t="shared" si="109"/>
        <v>#DIV/0!</v>
      </c>
      <c r="G295" s="127" t="e">
        <f>ROUNDUP((B295+D295)*Datu_ievade!$E$269,0)</f>
        <v>#DIV/0!</v>
      </c>
      <c r="H295" s="141" t="e">
        <f t="shared" si="100"/>
        <v>#DIV/0!</v>
      </c>
      <c r="I295" s="127" t="e">
        <f t="shared" si="110"/>
        <v>#DIV/0!</v>
      </c>
      <c r="K295" s="127" t="e">
        <f t="shared" si="111"/>
        <v>#DIV/0!</v>
      </c>
      <c r="L295" s="127" t="e">
        <f t="shared" si="112"/>
        <v>#DIV/0!</v>
      </c>
      <c r="M295" s="127" t="e">
        <f t="shared" si="113"/>
        <v>#DIV/0!</v>
      </c>
      <c r="N295" s="127" t="e">
        <f t="shared" si="114"/>
        <v>#DIV/0!</v>
      </c>
      <c r="O295" s="141" t="e">
        <f t="shared" si="115"/>
        <v>#DIV/0!</v>
      </c>
      <c r="P295" s="127" t="e">
        <f t="shared" si="101"/>
        <v>#DIV/0!</v>
      </c>
      <c r="Q295" s="127" t="e">
        <f t="shared" si="102"/>
        <v>#DIV/0!</v>
      </c>
      <c r="V295" s="232" t="e">
        <f t="shared" si="103"/>
        <v>#DIV/0!</v>
      </c>
      <c r="W295" s="232" t="e">
        <f t="shared" si="104"/>
        <v>#DIV/0!</v>
      </c>
      <c r="X295" s="232" t="e">
        <f t="shared" si="105"/>
        <v>#DIV/0!</v>
      </c>
      <c r="Y295" s="232" t="e">
        <f t="shared" si="106"/>
        <v>#DIV/0!</v>
      </c>
      <c r="Z295" s="232" t="e">
        <f t="shared" si="107"/>
        <v>#DIV/0!</v>
      </c>
      <c r="AA295" s="232" t="e">
        <f t="shared" si="108"/>
        <v>#DIV/0!</v>
      </c>
      <c r="AD295" s="232" t="e">
        <f t="shared" si="116"/>
        <v>#DIV/0!</v>
      </c>
      <c r="AE295" s="232" t="e">
        <f t="shared" si="117"/>
        <v>#DIV/0!</v>
      </c>
      <c r="AF295" s="90" t="e">
        <f t="shared" si="118"/>
        <v>#DIV/0!</v>
      </c>
      <c r="AG295" s="232" t="e">
        <f t="shared" si="119"/>
        <v>#DIV/0!</v>
      </c>
      <c r="AH295" s="232" t="e">
        <f t="shared" si="120"/>
        <v>#DIV/0!</v>
      </c>
      <c r="AI295" s="90" t="e">
        <f t="shared" si="121"/>
        <v>#DIV/0!</v>
      </c>
      <c r="AJ295" s="154"/>
      <c r="AK295" s="232" t="e">
        <f t="shared" si="122"/>
        <v>#DIV/0!</v>
      </c>
      <c r="AL295" s="232" t="e">
        <f t="shared" si="123"/>
        <v>#DIV/0!</v>
      </c>
    </row>
    <row r="296" spans="1:38">
      <c r="A296" s="128" t="s">
        <v>339</v>
      </c>
      <c r="B296" s="103"/>
      <c r="C296" s="85" t="e">
        <f>SUMPRODUCT(Datu_ievade!$E$12:$BB$12,Datu_ievade!$E$61:$BB$61)/SUM(Datu_ievade!$E$12:$BB$12)</f>
        <v>#DIV/0!</v>
      </c>
      <c r="D296" s="103"/>
      <c r="E296" s="85" t="e">
        <f>SUMPRODUCT(Datu_ievade!$E$13:$BB$13,Datu_ievade!$E$62:$BB$62)/SUM(Datu_ievade!$E$13:$BB$13)</f>
        <v>#DIV/0!</v>
      </c>
      <c r="F296" s="85" t="e">
        <f t="shared" si="109"/>
        <v>#DIV/0!</v>
      </c>
      <c r="G296" s="127" t="e">
        <f>ROUNDUP((B296+D296)*Datu_ievade!$E$269,0)</f>
        <v>#DIV/0!</v>
      </c>
      <c r="H296" s="141" t="e">
        <f t="shared" si="100"/>
        <v>#DIV/0!</v>
      </c>
      <c r="I296" s="127" t="e">
        <f t="shared" si="110"/>
        <v>#DIV/0!</v>
      </c>
      <c r="K296" s="127" t="e">
        <f t="shared" si="111"/>
        <v>#DIV/0!</v>
      </c>
      <c r="L296" s="127" t="e">
        <f t="shared" si="112"/>
        <v>#DIV/0!</v>
      </c>
      <c r="M296" s="127" t="e">
        <f t="shared" si="113"/>
        <v>#DIV/0!</v>
      </c>
      <c r="N296" s="127" t="e">
        <f t="shared" si="114"/>
        <v>#DIV/0!</v>
      </c>
      <c r="O296" s="141" t="e">
        <f t="shared" si="115"/>
        <v>#DIV/0!</v>
      </c>
      <c r="P296" s="127" t="e">
        <f t="shared" si="101"/>
        <v>#DIV/0!</v>
      </c>
      <c r="Q296" s="127" t="e">
        <f t="shared" si="102"/>
        <v>#DIV/0!</v>
      </c>
      <c r="V296" s="232" t="e">
        <f t="shared" si="103"/>
        <v>#DIV/0!</v>
      </c>
      <c r="W296" s="232" t="e">
        <f t="shared" si="104"/>
        <v>#DIV/0!</v>
      </c>
      <c r="X296" s="232" t="e">
        <f t="shared" si="105"/>
        <v>#DIV/0!</v>
      </c>
      <c r="Y296" s="232" t="e">
        <f t="shared" si="106"/>
        <v>#DIV/0!</v>
      </c>
      <c r="Z296" s="232" t="e">
        <f t="shared" si="107"/>
        <v>#DIV/0!</v>
      </c>
      <c r="AA296" s="232" t="e">
        <f t="shared" si="108"/>
        <v>#DIV/0!</v>
      </c>
      <c r="AD296" s="232" t="e">
        <f t="shared" si="116"/>
        <v>#DIV/0!</v>
      </c>
      <c r="AE296" s="232" t="e">
        <f t="shared" si="117"/>
        <v>#DIV/0!</v>
      </c>
      <c r="AF296" s="90" t="e">
        <f t="shared" si="118"/>
        <v>#DIV/0!</v>
      </c>
      <c r="AG296" s="232" t="e">
        <f t="shared" si="119"/>
        <v>#DIV/0!</v>
      </c>
      <c r="AH296" s="232" t="e">
        <f t="shared" si="120"/>
        <v>#DIV/0!</v>
      </c>
      <c r="AI296" s="90" t="e">
        <f t="shared" si="121"/>
        <v>#DIV/0!</v>
      </c>
      <c r="AJ296" s="154"/>
      <c r="AK296" s="232" t="e">
        <f t="shared" si="122"/>
        <v>#DIV/0!</v>
      </c>
      <c r="AL296" s="232" t="e">
        <f t="shared" si="123"/>
        <v>#DIV/0!</v>
      </c>
    </row>
    <row r="297" spans="1:38">
      <c r="A297" s="128" t="s">
        <v>338</v>
      </c>
      <c r="B297" s="103"/>
      <c r="C297" s="85" t="e">
        <f>SUMPRODUCT(Datu_ievade!$E$12:$BB$12,Datu_ievade!$E$61:$BB$61)/SUM(Datu_ievade!$E$12:$BB$12)</f>
        <v>#DIV/0!</v>
      </c>
      <c r="D297" s="103"/>
      <c r="E297" s="85" t="e">
        <f>SUMPRODUCT(Datu_ievade!$E$13:$BB$13,Datu_ievade!$E$62:$BB$62)/SUM(Datu_ievade!$E$13:$BB$13)</f>
        <v>#DIV/0!</v>
      </c>
      <c r="F297" s="85" t="e">
        <f t="shared" si="109"/>
        <v>#DIV/0!</v>
      </c>
      <c r="G297" s="127" t="e">
        <f>ROUNDUP((B297+D297)*Datu_ievade!$E$269,0)</f>
        <v>#DIV/0!</v>
      </c>
      <c r="H297" s="141" t="e">
        <f t="shared" si="100"/>
        <v>#DIV/0!</v>
      </c>
      <c r="I297" s="127" t="e">
        <f t="shared" si="110"/>
        <v>#DIV/0!</v>
      </c>
      <c r="K297" s="127" t="e">
        <f t="shared" si="111"/>
        <v>#DIV/0!</v>
      </c>
      <c r="L297" s="127" t="e">
        <f t="shared" si="112"/>
        <v>#DIV/0!</v>
      </c>
      <c r="M297" s="127" t="e">
        <f t="shared" si="113"/>
        <v>#DIV/0!</v>
      </c>
      <c r="N297" s="127" t="e">
        <f t="shared" si="114"/>
        <v>#DIV/0!</v>
      </c>
      <c r="O297" s="141" t="e">
        <f t="shared" si="115"/>
        <v>#DIV/0!</v>
      </c>
      <c r="P297" s="127" t="e">
        <f t="shared" si="101"/>
        <v>#DIV/0!</v>
      </c>
      <c r="Q297" s="127" t="e">
        <f t="shared" si="102"/>
        <v>#DIV/0!</v>
      </c>
      <c r="V297" s="232" t="e">
        <f t="shared" si="103"/>
        <v>#DIV/0!</v>
      </c>
      <c r="W297" s="232" t="e">
        <f t="shared" si="104"/>
        <v>#DIV/0!</v>
      </c>
      <c r="X297" s="232" t="e">
        <f t="shared" si="105"/>
        <v>#DIV/0!</v>
      </c>
      <c r="Y297" s="232" t="e">
        <f t="shared" si="106"/>
        <v>#DIV/0!</v>
      </c>
      <c r="Z297" s="232" t="e">
        <f t="shared" si="107"/>
        <v>#DIV/0!</v>
      </c>
      <c r="AA297" s="232" t="e">
        <f t="shared" si="108"/>
        <v>#DIV/0!</v>
      </c>
      <c r="AD297" s="232" t="e">
        <f t="shared" si="116"/>
        <v>#DIV/0!</v>
      </c>
      <c r="AE297" s="232" t="e">
        <f t="shared" si="117"/>
        <v>#DIV/0!</v>
      </c>
      <c r="AF297" s="90" t="e">
        <f t="shared" si="118"/>
        <v>#DIV/0!</v>
      </c>
      <c r="AG297" s="232" t="e">
        <f t="shared" si="119"/>
        <v>#DIV/0!</v>
      </c>
      <c r="AH297" s="232" t="e">
        <f t="shared" si="120"/>
        <v>#DIV/0!</v>
      </c>
      <c r="AI297" s="90" t="e">
        <f t="shared" si="121"/>
        <v>#DIV/0!</v>
      </c>
      <c r="AJ297" s="154"/>
      <c r="AK297" s="232" t="e">
        <f t="shared" si="122"/>
        <v>#DIV/0!</v>
      </c>
      <c r="AL297" s="232" t="e">
        <f t="shared" si="123"/>
        <v>#DIV/0!</v>
      </c>
    </row>
    <row r="298" spans="1:38">
      <c r="A298" s="128" t="s">
        <v>337</v>
      </c>
      <c r="B298" s="103"/>
      <c r="C298" s="85" t="e">
        <f>SUMPRODUCT(Datu_ievade!$E$12:$BB$12,Datu_ievade!$E$61:$BB$61)/SUM(Datu_ievade!$E$12:$BB$12)</f>
        <v>#DIV/0!</v>
      </c>
      <c r="D298" s="103"/>
      <c r="E298" s="85" t="e">
        <f>SUMPRODUCT(Datu_ievade!$E$13:$BB$13,Datu_ievade!$E$62:$BB$62)/SUM(Datu_ievade!$E$13:$BB$13)</f>
        <v>#DIV/0!</v>
      </c>
      <c r="F298" s="85" t="e">
        <f t="shared" si="109"/>
        <v>#DIV/0!</v>
      </c>
      <c r="G298" s="127" t="e">
        <f>ROUNDUP((B298+D298)*Datu_ievade!$E$269,0)</f>
        <v>#DIV/0!</v>
      </c>
      <c r="H298" s="141" t="e">
        <f t="shared" si="100"/>
        <v>#DIV/0!</v>
      </c>
      <c r="I298" s="127" t="e">
        <f t="shared" si="110"/>
        <v>#DIV/0!</v>
      </c>
      <c r="K298" s="127" t="e">
        <f t="shared" si="111"/>
        <v>#DIV/0!</v>
      </c>
      <c r="L298" s="127" t="e">
        <f t="shared" si="112"/>
        <v>#DIV/0!</v>
      </c>
      <c r="M298" s="127" t="e">
        <f t="shared" si="113"/>
        <v>#DIV/0!</v>
      </c>
      <c r="N298" s="127" t="e">
        <f t="shared" si="114"/>
        <v>#DIV/0!</v>
      </c>
      <c r="O298" s="141" t="e">
        <f t="shared" si="115"/>
        <v>#DIV/0!</v>
      </c>
      <c r="P298" s="127" t="e">
        <f t="shared" si="101"/>
        <v>#DIV/0!</v>
      </c>
      <c r="Q298" s="127" t="e">
        <f t="shared" si="102"/>
        <v>#DIV/0!</v>
      </c>
      <c r="V298" s="232" t="e">
        <f t="shared" si="103"/>
        <v>#DIV/0!</v>
      </c>
      <c r="W298" s="232" t="e">
        <f t="shared" si="104"/>
        <v>#DIV/0!</v>
      </c>
      <c r="X298" s="232" t="e">
        <f t="shared" si="105"/>
        <v>#DIV/0!</v>
      </c>
      <c r="Y298" s="232" t="e">
        <f t="shared" si="106"/>
        <v>#DIV/0!</v>
      </c>
      <c r="Z298" s="232" t="e">
        <f t="shared" si="107"/>
        <v>#DIV/0!</v>
      </c>
      <c r="AA298" s="232" t="e">
        <f t="shared" si="108"/>
        <v>#DIV/0!</v>
      </c>
      <c r="AD298" s="232" t="e">
        <f t="shared" si="116"/>
        <v>#DIV/0!</v>
      </c>
      <c r="AE298" s="232" t="e">
        <f t="shared" si="117"/>
        <v>#DIV/0!</v>
      </c>
      <c r="AF298" s="90" t="e">
        <f t="shared" si="118"/>
        <v>#DIV/0!</v>
      </c>
      <c r="AG298" s="232" t="e">
        <f t="shared" si="119"/>
        <v>#DIV/0!</v>
      </c>
      <c r="AH298" s="232" t="e">
        <f t="shared" si="120"/>
        <v>#DIV/0!</v>
      </c>
      <c r="AI298" s="90" t="e">
        <f t="shared" si="121"/>
        <v>#DIV/0!</v>
      </c>
      <c r="AJ298" s="154"/>
      <c r="AK298" s="232" t="e">
        <f t="shared" si="122"/>
        <v>#DIV/0!</v>
      </c>
      <c r="AL298" s="232" t="e">
        <f t="shared" si="123"/>
        <v>#DIV/0!</v>
      </c>
    </row>
    <row r="299" spans="1:38">
      <c r="A299" s="128" t="s">
        <v>336</v>
      </c>
      <c r="B299" s="103"/>
      <c r="C299" s="85" t="e">
        <f>SUMPRODUCT(Datu_ievade!$E$12:$BB$12,Datu_ievade!$E$61:$BB$61)/SUM(Datu_ievade!$E$12:$BB$12)</f>
        <v>#DIV/0!</v>
      </c>
      <c r="D299" s="103"/>
      <c r="E299" s="85" t="e">
        <f>SUMPRODUCT(Datu_ievade!$E$13:$BB$13,Datu_ievade!$E$62:$BB$62)/SUM(Datu_ievade!$E$13:$BB$13)</f>
        <v>#DIV/0!</v>
      </c>
      <c r="F299" s="85" t="e">
        <f t="shared" si="109"/>
        <v>#DIV/0!</v>
      </c>
      <c r="G299" s="127" t="e">
        <f>ROUNDUP((B299+D299)*Datu_ievade!$E$269,0)</f>
        <v>#DIV/0!</v>
      </c>
      <c r="H299" s="141" t="e">
        <f t="shared" si="100"/>
        <v>#DIV/0!</v>
      </c>
      <c r="I299" s="127" t="e">
        <f t="shared" si="110"/>
        <v>#DIV/0!</v>
      </c>
      <c r="K299" s="127" t="e">
        <f t="shared" si="111"/>
        <v>#DIV/0!</v>
      </c>
      <c r="L299" s="127" t="e">
        <f t="shared" si="112"/>
        <v>#DIV/0!</v>
      </c>
      <c r="M299" s="127" t="e">
        <f t="shared" si="113"/>
        <v>#DIV/0!</v>
      </c>
      <c r="N299" s="127" t="e">
        <f t="shared" si="114"/>
        <v>#DIV/0!</v>
      </c>
      <c r="O299" s="141" t="e">
        <f t="shared" si="115"/>
        <v>#DIV/0!</v>
      </c>
      <c r="P299" s="127" t="e">
        <f t="shared" si="101"/>
        <v>#DIV/0!</v>
      </c>
      <c r="Q299" s="127" t="e">
        <f t="shared" si="102"/>
        <v>#DIV/0!</v>
      </c>
      <c r="V299" s="232" t="e">
        <f t="shared" si="103"/>
        <v>#DIV/0!</v>
      </c>
      <c r="W299" s="232" t="e">
        <f t="shared" si="104"/>
        <v>#DIV/0!</v>
      </c>
      <c r="X299" s="232" t="e">
        <f t="shared" si="105"/>
        <v>#DIV/0!</v>
      </c>
      <c r="Y299" s="232" t="e">
        <f t="shared" si="106"/>
        <v>#DIV/0!</v>
      </c>
      <c r="Z299" s="232" t="e">
        <f t="shared" si="107"/>
        <v>#DIV/0!</v>
      </c>
      <c r="AA299" s="232" t="e">
        <f t="shared" si="108"/>
        <v>#DIV/0!</v>
      </c>
      <c r="AD299" s="232" t="e">
        <f t="shared" si="116"/>
        <v>#DIV/0!</v>
      </c>
      <c r="AE299" s="232" t="e">
        <f t="shared" si="117"/>
        <v>#DIV/0!</v>
      </c>
      <c r="AF299" s="90" t="e">
        <f t="shared" si="118"/>
        <v>#DIV/0!</v>
      </c>
      <c r="AG299" s="232" t="e">
        <f t="shared" si="119"/>
        <v>#DIV/0!</v>
      </c>
      <c r="AH299" s="232" t="e">
        <f t="shared" si="120"/>
        <v>#DIV/0!</v>
      </c>
      <c r="AI299" s="90" t="e">
        <f t="shared" si="121"/>
        <v>#DIV/0!</v>
      </c>
      <c r="AJ299" s="154"/>
      <c r="AK299" s="232" t="e">
        <f t="shared" si="122"/>
        <v>#DIV/0!</v>
      </c>
      <c r="AL299" s="232" t="e">
        <f t="shared" si="123"/>
        <v>#DIV/0!</v>
      </c>
    </row>
    <row r="300" spans="1:38">
      <c r="A300" s="128" t="s">
        <v>335</v>
      </c>
      <c r="B300" s="103"/>
      <c r="C300" s="85" t="e">
        <f>SUMPRODUCT(Datu_ievade!$E$12:$BB$12,Datu_ievade!$E$61:$BB$61)/SUM(Datu_ievade!$E$12:$BB$12)</f>
        <v>#DIV/0!</v>
      </c>
      <c r="D300" s="103"/>
      <c r="E300" s="85" t="e">
        <f>SUMPRODUCT(Datu_ievade!$E$13:$BB$13,Datu_ievade!$E$62:$BB$62)/SUM(Datu_ievade!$E$13:$BB$13)</f>
        <v>#DIV/0!</v>
      </c>
      <c r="F300" s="85" t="e">
        <f t="shared" si="109"/>
        <v>#DIV/0!</v>
      </c>
      <c r="G300" s="127" t="e">
        <f>ROUNDUP((B300+D300)*Datu_ievade!$E$269,0)</f>
        <v>#DIV/0!</v>
      </c>
      <c r="H300" s="141" t="e">
        <f t="shared" si="100"/>
        <v>#DIV/0!</v>
      </c>
      <c r="I300" s="127" t="e">
        <f t="shared" si="110"/>
        <v>#DIV/0!</v>
      </c>
      <c r="K300" s="127" t="e">
        <f t="shared" si="111"/>
        <v>#DIV/0!</v>
      </c>
      <c r="L300" s="127" t="e">
        <f t="shared" si="112"/>
        <v>#DIV/0!</v>
      </c>
      <c r="M300" s="127" t="e">
        <f t="shared" si="113"/>
        <v>#DIV/0!</v>
      </c>
      <c r="N300" s="127" t="e">
        <f t="shared" si="114"/>
        <v>#DIV/0!</v>
      </c>
      <c r="O300" s="141" t="e">
        <f t="shared" si="115"/>
        <v>#DIV/0!</v>
      </c>
      <c r="P300" s="127" t="e">
        <f t="shared" si="101"/>
        <v>#DIV/0!</v>
      </c>
      <c r="Q300" s="127" t="e">
        <f t="shared" si="102"/>
        <v>#DIV/0!</v>
      </c>
      <c r="V300" s="232" t="e">
        <f t="shared" si="103"/>
        <v>#DIV/0!</v>
      </c>
      <c r="W300" s="232" t="e">
        <f t="shared" si="104"/>
        <v>#DIV/0!</v>
      </c>
      <c r="X300" s="232" t="e">
        <f t="shared" si="105"/>
        <v>#DIV/0!</v>
      </c>
      <c r="Y300" s="232" t="e">
        <f t="shared" si="106"/>
        <v>#DIV/0!</v>
      </c>
      <c r="Z300" s="232" t="e">
        <f t="shared" si="107"/>
        <v>#DIV/0!</v>
      </c>
      <c r="AA300" s="232" t="e">
        <f t="shared" si="108"/>
        <v>#DIV/0!</v>
      </c>
      <c r="AD300" s="232" t="e">
        <f t="shared" si="116"/>
        <v>#DIV/0!</v>
      </c>
      <c r="AE300" s="232" t="e">
        <f t="shared" si="117"/>
        <v>#DIV/0!</v>
      </c>
      <c r="AF300" s="90" t="e">
        <f t="shared" si="118"/>
        <v>#DIV/0!</v>
      </c>
      <c r="AG300" s="232" t="e">
        <f t="shared" si="119"/>
        <v>#DIV/0!</v>
      </c>
      <c r="AH300" s="232" t="e">
        <f t="shared" si="120"/>
        <v>#DIV/0!</v>
      </c>
      <c r="AI300" s="90" t="e">
        <f t="shared" si="121"/>
        <v>#DIV/0!</v>
      </c>
      <c r="AJ300" s="154"/>
      <c r="AK300" s="232" t="e">
        <f t="shared" si="122"/>
        <v>#DIV/0!</v>
      </c>
      <c r="AL300" s="232" t="e">
        <f t="shared" si="123"/>
        <v>#DIV/0!</v>
      </c>
    </row>
    <row r="301" spans="1:38">
      <c r="A301" s="128" t="s">
        <v>334</v>
      </c>
      <c r="B301" s="103"/>
      <c r="C301" s="85" t="e">
        <f>SUMPRODUCT(Datu_ievade!$E$12:$BB$12,Datu_ievade!$E$61:$BB$61)/SUM(Datu_ievade!$E$12:$BB$12)</f>
        <v>#DIV/0!</v>
      </c>
      <c r="D301" s="103"/>
      <c r="E301" s="85" t="e">
        <f>SUMPRODUCT(Datu_ievade!$E$13:$BB$13,Datu_ievade!$E$62:$BB$62)/SUM(Datu_ievade!$E$13:$BB$13)</f>
        <v>#DIV/0!</v>
      </c>
      <c r="F301" s="85" t="e">
        <f t="shared" si="109"/>
        <v>#DIV/0!</v>
      </c>
      <c r="G301" s="127" t="e">
        <f>ROUNDUP((B301+D301)*Datu_ievade!$E$269,0)</f>
        <v>#DIV/0!</v>
      </c>
      <c r="H301" s="141" t="e">
        <f t="shared" si="100"/>
        <v>#DIV/0!</v>
      </c>
      <c r="I301" s="127" t="e">
        <f t="shared" si="110"/>
        <v>#DIV/0!</v>
      </c>
      <c r="K301" s="127" t="e">
        <f t="shared" si="111"/>
        <v>#DIV/0!</v>
      </c>
      <c r="L301" s="127" t="e">
        <f t="shared" si="112"/>
        <v>#DIV/0!</v>
      </c>
      <c r="M301" s="127" t="e">
        <f t="shared" si="113"/>
        <v>#DIV/0!</v>
      </c>
      <c r="N301" s="127" t="e">
        <f t="shared" si="114"/>
        <v>#DIV/0!</v>
      </c>
      <c r="O301" s="141" t="e">
        <f t="shared" si="115"/>
        <v>#DIV/0!</v>
      </c>
      <c r="P301" s="127" t="e">
        <f t="shared" si="101"/>
        <v>#DIV/0!</v>
      </c>
      <c r="Q301" s="127" t="e">
        <f t="shared" si="102"/>
        <v>#DIV/0!</v>
      </c>
      <c r="V301" s="232" t="e">
        <f t="shared" si="103"/>
        <v>#DIV/0!</v>
      </c>
      <c r="W301" s="232" t="e">
        <f t="shared" si="104"/>
        <v>#DIV/0!</v>
      </c>
      <c r="X301" s="232" t="e">
        <f t="shared" si="105"/>
        <v>#DIV/0!</v>
      </c>
      <c r="Y301" s="232" t="e">
        <f t="shared" si="106"/>
        <v>#DIV/0!</v>
      </c>
      <c r="Z301" s="232" t="e">
        <f t="shared" si="107"/>
        <v>#DIV/0!</v>
      </c>
      <c r="AA301" s="232" t="e">
        <f t="shared" si="108"/>
        <v>#DIV/0!</v>
      </c>
      <c r="AD301" s="232" t="e">
        <f t="shared" si="116"/>
        <v>#DIV/0!</v>
      </c>
      <c r="AE301" s="232" t="e">
        <f t="shared" si="117"/>
        <v>#DIV/0!</v>
      </c>
      <c r="AF301" s="90" t="e">
        <f t="shared" si="118"/>
        <v>#DIV/0!</v>
      </c>
      <c r="AG301" s="232" t="e">
        <f t="shared" si="119"/>
        <v>#DIV/0!</v>
      </c>
      <c r="AH301" s="232" t="e">
        <f t="shared" si="120"/>
        <v>#DIV/0!</v>
      </c>
      <c r="AI301" s="90" t="e">
        <f t="shared" si="121"/>
        <v>#DIV/0!</v>
      </c>
      <c r="AJ301" s="154"/>
      <c r="AK301" s="232" t="e">
        <f t="shared" si="122"/>
        <v>#DIV/0!</v>
      </c>
      <c r="AL301" s="232" t="e">
        <f t="shared" si="123"/>
        <v>#DIV/0!</v>
      </c>
    </row>
    <row r="302" spans="1:38">
      <c r="A302" s="128" t="s">
        <v>333</v>
      </c>
      <c r="B302" s="103"/>
      <c r="C302" s="85" t="e">
        <f>SUMPRODUCT(Datu_ievade!$E$12:$BB$12,Datu_ievade!$E$61:$BB$61)/SUM(Datu_ievade!$E$12:$BB$12)</f>
        <v>#DIV/0!</v>
      </c>
      <c r="D302" s="103"/>
      <c r="E302" s="85" t="e">
        <f>SUMPRODUCT(Datu_ievade!$E$13:$BB$13,Datu_ievade!$E$62:$BB$62)/SUM(Datu_ievade!$E$13:$BB$13)</f>
        <v>#DIV/0!</v>
      </c>
      <c r="F302" s="85" t="e">
        <f t="shared" si="109"/>
        <v>#DIV/0!</v>
      </c>
      <c r="G302" s="127" t="e">
        <f>ROUNDUP((B302+D302)*Datu_ievade!$E$269,0)</f>
        <v>#DIV/0!</v>
      </c>
      <c r="H302" s="141" t="e">
        <f t="shared" si="100"/>
        <v>#DIV/0!</v>
      </c>
      <c r="I302" s="127" t="e">
        <f t="shared" si="110"/>
        <v>#DIV/0!</v>
      </c>
      <c r="K302" s="127" t="e">
        <f t="shared" si="111"/>
        <v>#DIV/0!</v>
      </c>
      <c r="L302" s="127" t="e">
        <f t="shared" si="112"/>
        <v>#DIV/0!</v>
      </c>
      <c r="M302" s="127" t="e">
        <f t="shared" si="113"/>
        <v>#DIV/0!</v>
      </c>
      <c r="N302" s="127" t="e">
        <f t="shared" si="114"/>
        <v>#DIV/0!</v>
      </c>
      <c r="O302" s="141" t="e">
        <f t="shared" si="115"/>
        <v>#DIV/0!</v>
      </c>
      <c r="P302" s="127" t="e">
        <f t="shared" si="101"/>
        <v>#DIV/0!</v>
      </c>
      <c r="Q302" s="127" t="e">
        <f t="shared" si="102"/>
        <v>#DIV/0!</v>
      </c>
      <c r="V302" s="232" t="e">
        <f t="shared" si="103"/>
        <v>#DIV/0!</v>
      </c>
      <c r="W302" s="232" t="e">
        <f t="shared" si="104"/>
        <v>#DIV/0!</v>
      </c>
      <c r="X302" s="232" t="e">
        <f t="shared" si="105"/>
        <v>#DIV/0!</v>
      </c>
      <c r="Y302" s="232" t="e">
        <f t="shared" si="106"/>
        <v>#DIV/0!</v>
      </c>
      <c r="Z302" s="232" t="e">
        <f t="shared" si="107"/>
        <v>#DIV/0!</v>
      </c>
      <c r="AA302" s="232" t="e">
        <f t="shared" si="108"/>
        <v>#DIV/0!</v>
      </c>
      <c r="AD302" s="232" t="e">
        <f t="shared" si="116"/>
        <v>#DIV/0!</v>
      </c>
      <c r="AE302" s="232" t="e">
        <f t="shared" si="117"/>
        <v>#DIV/0!</v>
      </c>
      <c r="AF302" s="90" t="e">
        <f t="shared" si="118"/>
        <v>#DIV/0!</v>
      </c>
      <c r="AG302" s="232" t="e">
        <f t="shared" si="119"/>
        <v>#DIV/0!</v>
      </c>
      <c r="AH302" s="232" t="e">
        <f t="shared" si="120"/>
        <v>#DIV/0!</v>
      </c>
      <c r="AI302" s="90" t="e">
        <f t="shared" si="121"/>
        <v>#DIV/0!</v>
      </c>
      <c r="AJ302" s="154"/>
      <c r="AK302" s="232" t="e">
        <f t="shared" si="122"/>
        <v>#DIV/0!</v>
      </c>
      <c r="AL302" s="232" t="e">
        <f t="shared" si="123"/>
        <v>#DIV/0!</v>
      </c>
    </row>
    <row r="303" spans="1:38">
      <c r="A303" s="128" t="s">
        <v>332</v>
      </c>
      <c r="B303" s="103"/>
      <c r="C303" s="85" t="e">
        <f>SUMPRODUCT(Datu_ievade!$E$12:$BB$12,Datu_ievade!$E$61:$BB$61)/SUM(Datu_ievade!$E$12:$BB$12)</f>
        <v>#DIV/0!</v>
      </c>
      <c r="D303" s="103"/>
      <c r="E303" s="85" t="e">
        <f>SUMPRODUCT(Datu_ievade!$E$13:$BB$13,Datu_ievade!$E$62:$BB$62)/SUM(Datu_ievade!$E$13:$BB$13)</f>
        <v>#DIV/0!</v>
      </c>
      <c r="F303" s="85" t="e">
        <f t="shared" si="109"/>
        <v>#DIV/0!</v>
      </c>
      <c r="G303" s="127" t="e">
        <f>ROUNDUP((B303+D303)*Datu_ievade!$E$269,0)</f>
        <v>#DIV/0!</v>
      </c>
      <c r="H303" s="141" t="e">
        <f t="shared" si="100"/>
        <v>#DIV/0!</v>
      </c>
      <c r="I303" s="127" t="e">
        <f t="shared" si="110"/>
        <v>#DIV/0!</v>
      </c>
      <c r="K303" s="127" t="e">
        <f t="shared" si="111"/>
        <v>#DIV/0!</v>
      </c>
      <c r="L303" s="127" t="e">
        <f t="shared" si="112"/>
        <v>#DIV/0!</v>
      </c>
      <c r="M303" s="127" t="e">
        <f t="shared" si="113"/>
        <v>#DIV/0!</v>
      </c>
      <c r="N303" s="127" t="e">
        <f t="shared" si="114"/>
        <v>#DIV/0!</v>
      </c>
      <c r="O303" s="141" t="e">
        <f t="shared" si="115"/>
        <v>#DIV/0!</v>
      </c>
      <c r="P303" s="127" t="e">
        <f t="shared" si="101"/>
        <v>#DIV/0!</v>
      </c>
      <c r="Q303" s="127" t="e">
        <f t="shared" si="102"/>
        <v>#DIV/0!</v>
      </c>
      <c r="V303" s="232" t="e">
        <f t="shared" si="103"/>
        <v>#DIV/0!</v>
      </c>
      <c r="W303" s="232" t="e">
        <f t="shared" si="104"/>
        <v>#DIV/0!</v>
      </c>
      <c r="X303" s="232" t="e">
        <f t="shared" si="105"/>
        <v>#DIV/0!</v>
      </c>
      <c r="Y303" s="232" t="e">
        <f t="shared" si="106"/>
        <v>#DIV/0!</v>
      </c>
      <c r="Z303" s="232" t="e">
        <f t="shared" si="107"/>
        <v>#DIV/0!</v>
      </c>
      <c r="AA303" s="232" t="e">
        <f t="shared" si="108"/>
        <v>#DIV/0!</v>
      </c>
      <c r="AD303" s="232" t="e">
        <f t="shared" si="116"/>
        <v>#DIV/0!</v>
      </c>
      <c r="AE303" s="232" t="e">
        <f t="shared" si="117"/>
        <v>#DIV/0!</v>
      </c>
      <c r="AF303" s="90" t="e">
        <f t="shared" si="118"/>
        <v>#DIV/0!</v>
      </c>
      <c r="AG303" s="232" t="e">
        <f t="shared" si="119"/>
        <v>#DIV/0!</v>
      </c>
      <c r="AH303" s="232" t="e">
        <f t="shared" si="120"/>
        <v>#DIV/0!</v>
      </c>
      <c r="AI303" s="90" t="e">
        <f t="shared" si="121"/>
        <v>#DIV/0!</v>
      </c>
      <c r="AJ303" s="154"/>
      <c r="AK303" s="232" t="e">
        <f t="shared" si="122"/>
        <v>#DIV/0!</v>
      </c>
      <c r="AL303" s="232" t="e">
        <f t="shared" si="123"/>
        <v>#DIV/0!</v>
      </c>
    </row>
    <row r="304" spans="1:38">
      <c r="A304" s="128" t="s">
        <v>331</v>
      </c>
      <c r="B304" s="103"/>
      <c r="C304" s="85" t="e">
        <f>SUMPRODUCT(Datu_ievade!$E$12:$BB$12,Datu_ievade!$E$61:$BB$61)/SUM(Datu_ievade!$E$12:$BB$12)</f>
        <v>#DIV/0!</v>
      </c>
      <c r="D304" s="103"/>
      <c r="E304" s="85" t="e">
        <f>SUMPRODUCT(Datu_ievade!$E$13:$BB$13,Datu_ievade!$E$62:$BB$62)/SUM(Datu_ievade!$E$13:$BB$13)</f>
        <v>#DIV/0!</v>
      </c>
      <c r="F304" s="85" t="e">
        <f t="shared" si="109"/>
        <v>#DIV/0!</v>
      </c>
      <c r="G304" s="127" t="e">
        <f>ROUNDUP((B304+D304)*Datu_ievade!$E$269,0)</f>
        <v>#DIV/0!</v>
      </c>
      <c r="H304" s="141" t="e">
        <f t="shared" si="100"/>
        <v>#DIV/0!</v>
      </c>
      <c r="I304" s="127" t="e">
        <f t="shared" si="110"/>
        <v>#DIV/0!</v>
      </c>
      <c r="K304" s="127" t="e">
        <f t="shared" si="111"/>
        <v>#DIV/0!</v>
      </c>
      <c r="L304" s="127" t="e">
        <f t="shared" si="112"/>
        <v>#DIV/0!</v>
      </c>
      <c r="M304" s="127" t="e">
        <f t="shared" si="113"/>
        <v>#DIV/0!</v>
      </c>
      <c r="N304" s="127" t="e">
        <f t="shared" si="114"/>
        <v>#DIV/0!</v>
      </c>
      <c r="O304" s="141" t="e">
        <f t="shared" si="115"/>
        <v>#DIV/0!</v>
      </c>
      <c r="P304" s="127" t="e">
        <f t="shared" si="101"/>
        <v>#DIV/0!</v>
      </c>
      <c r="Q304" s="127" t="e">
        <f t="shared" si="102"/>
        <v>#DIV/0!</v>
      </c>
      <c r="V304" s="232" t="e">
        <f t="shared" si="103"/>
        <v>#DIV/0!</v>
      </c>
      <c r="W304" s="232" t="e">
        <f t="shared" si="104"/>
        <v>#DIV/0!</v>
      </c>
      <c r="X304" s="232" t="e">
        <f t="shared" si="105"/>
        <v>#DIV/0!</v>
      </c>
      <c r="Y304" s="232" t="e">
        <f t="shared" si="106"/>
        <v>#DIV/0!</v>
      </c>
      <c r="Z304" s="232" t="e">
        <f t="shared" si="107"/>
        <v>#DIV/0!</v>
      </c>
      <c r="AA304" s="232" t="e">
        <f t="shared" si="108"/>
        <v>#DIV/0!</v>
      </c>
      <c r="AD304" s="232" t="e">
        <f t="shared" si="116"/>
        <v>#DIV/0!</v>
      </c>
      <c r="AE304" s="232" t="e">
        <f t="shared" si="117"/>
        <v>#DIV/0!</v>
      </c>
      <c r="AF304" s="90" t="e">
        <f t="shared" si="118"/>
        <v>#DIV/0!</v>
      </c>
      <c r="AG304" s="232" t="e">
        <f t="shared" si="119"/>
        <v>#DIV/0!</v>
      </c>
      <c r="AH304" s="232" t="e">
        <f t="shared" si="120"/>
        <v>#DIV/0!</v>
      </c>
      <c r="AI304" s="90" t="e">
        <f t="shared" si="121"/>
        <v>#DIV/0!</v>
      </c>
      <c r="AJ304" s="154"/>
      <c r="AK304" s="232" t="e">
        <f t="shared" si="122"/>
        <v>#DIV/0!</v>
      </c>
      <c r="AL304" s="232" t="e">
        <f t="shared" si="123"/>
        <v>#DIV/0!</v>
      </c>
    </row>
    <row r="305" spans="1:38">
      <c r="A305" s="128" t="s">
        <v>330</v>
      </c>
      <c r="B305" s="103"/>
      <c r="C305" s="85" t="e">
        <f>SUMPRODUCT(Datu_ievade!$E$12:$BB$12,Datu_ievade!$E$61:$BB$61)/SUM(Datu_ievade!$E$12:$BB$12)</f>
        <v>#DIV/0!</v>
      </c>
      <c r="D305" s="103"/>
      <c r="E305" s="85" t="e">
        <f>SUMPRODUCT(Datu_ievade!$E$13:$BB$13,Datu_ievade!$E$62:$BB$62)/SUM(Datu_ievade!$E$13:$BB$13)</f>
        <v>#DIV/0!</v>
      </c>
      <c r="F305" s="85" t="e">
        <f t="shared" si="109"/>
        <v>#DIV/0!</v>
      </c>
      <c r="G305" s="127" t="e">
        <f>ROUNDUP((B305+D305)*Datu_ievade!$E$269,0)</f>
        <v>#DIV/0!</v>
      </c>
      <c r="H305" s="141" t="e">
        <f t="shared" si="100"/>
        <v>#DIV/0!</v>
      </c>
      <c r="I305" s="127" t="e">
        <f t="shared" si="110"/>
        <v>#DIV/0!</v>
      </c>
      <c r="K305" s="127" t="e">
        <f t="shared" si="111"/>
        <v>#DIV/0!</v>
      </c>
      <c r="L305" s="127" t="e">
        <f t="shared" si="112"/>
        <v>#DIV/0!</v>
      </c>
      <c r="M305" s="127" t="e">
        <f t="shared" si="113"/>
        <v>#DIV/0!</v>
      </c>
      <c r="N305" s="127" t="e">
        <f t="shared" si="114"/>
        <v>#DIV/0!</v>
      </c>
      <c r="O305" s="141" t="e">
        <f t="shared" si="115"/>
        <v>#DIV/0!</v>
      </c>
      <c r="P305" s="127" t="e">
        <f t="shared" si="101"/>
        <v>#DIV/0!</v>
      </c>
      <c r="Q305" s="127" t="e">
        <f t="shared" si="102"/>
        <v>#DIV/0!</v>
      </c>
      <c r="V305" s="232" t="e">
        <f t="shared" si="103"/>
        <v>#DIV/0!</v>
      </c>
      <c r="W305" s="232" t="e">
        <f t="shared" si="104"/>
        <v>#DIV/0!</v>
      </c>
      <c r="X305" s="232" t="e">
        <f t="shared" si="105"/>
        <v>#DIV/0!</v>
      </c>
      <c r="Y305" s="232" t="e">
        <f t="shared" si="106"/>
        <v>#DIV/0!</v>
      </c>
      <c r="Z305" s="232" t="e">
        <f t="shared" si="107"/>
        <v>#DIV/0!</v>
      </c>
      <c r="AA305" s="232" t="e">
        <f t="shared" si="108"/>
        <v>#DIV/0!</v>
      </c>
      <c r="AD305" s="232" t="e">
        <f t="shared" si="116"/>
        <v>#DIV/0!</v>
      </c>
      <c r="AE305" s="232" t="e">
        <f t="shared" si="117"/>
        <v>#DIV/0!</v>
      </c>
      <c r="AF305" s="90" t="e">
        <f t="shared" si="118"/>
        <v>#DIV/0!</v>
      </c>
      <c r="AG305" s="232" t="e">
        <f t="shared" si="119"/>
        <v>#DIV/0!</v>
      </c>
      <c r="AH305" s="232" t="e">
        <f t="shared" si="120"/>
        <v>#DIV/0!</v>
      </c>
      <c r="AI305" s="90" t="e">
        <f t="shared" si="121"/>
        <v>#DIV/0!</v>
      </c>
      <c r="AJ305" s="154"/>
      <c r="AK305" s="232" t="e">
        <f t="shared" si="122"/>
        <v>#DIV/0!</v>
      </c>
      <c r="AL305" s="232" t="e">
        <f t="shared" si="123"/>
        <v>#DIV/0!</v>
      </c>
    </row>
    <row r="306" spans="1:38">
      <c r="A306" s="128" t="s">
        <v>329</v>
      </c>
      <c r="B306" s="103"/>
      <c r="C306" s="85" t="e">
        <f>SUMPRODUCT(Datu_ievade!$E$12:$BB$12,Datu_ievade!$E$61:$BB$61)/SUM(Datu_ievade!$E$12:$BB$12)</f>
        <v>#DIV/0!</v>
      </c>
      <c r="D306" s="103"/>
      <c r="E306" s="85" t="e">
        <f>SUMPRODUCT(Datu_ievade!$E$13:$BB$13,Datu_ievade!$E$62:$BB$62)/SUM(Datu_ievade!$E$13:$BB$13)</f>
        <v>#DIV/0!</v>
      </c>
      <c r="F306" s="85" t="e">
        <f t="shared" si="109"/>
        <v>#DIV/0!</v>
      </c>
      <c r="G306" s="127" t="e">
        <f>ROUNDUP((B306+D306)*Datu_ievade!$E$269,0)</f>
        <v>#DIV/0!</v>
      </c>
      <c r="H306" s="141" t="e">
        <f t="shared" si="100"/>
        <v>#DIV/0!</v>
      </c>
      <c r="I306" s="127" t="e">
        <f t="shared" si="110"/>
        <v>#DIV/0!</v>
      </c>
      <c r="K306" s="127" t="e">
        <f t="shared" si="111"/>
        <v>#DIV/0!</v>
      </c>
      <c r="L306" s="127" t="e">
        <f t="shared" si="112"/>
        <v>#DIV/0!</v>
      </c>
      <c r="M306" s="127" t="e">
        <f t="shared" si="113"/>
        <v>#DIV/0!</v>
      </c>
      <c r="N306" s="127" t="e">
        <f t="shared" si="114"/>
        <v>#DIV/0!</v>
      </c>
      <c r="O306" s="141" t="e">
        <f t="shared" si="115"/>
        <v>#DIV/0!</v>
      </c>
      <c r="P306" s="127" t="e">
        <f t="shared" si="101"/>
        <v>#DIV/0!</v>
      </c>
      <c r="Q306" s="127" t="e">
        <f t="shared" si="102"/>
        <v>#DIV/0!</v>
      </c>
      <c r="V306" s="232" t="e">
        <f t="shared" si="103"/>
        <v>#DIV/0!</v>
      </c>
      <c r="W306" s="232" t="e">
        <f t="shared" si="104"/>
        <v>#DIV/0!</v>
      </c>
      <c r="X306" s="232" t="e">
        <f t="shared" si="105"/>
        <v>#DIV/0!</v>
      </c>
      <c r="Y306" s="232" t="e">
        <f t="shared" si="106"/>
        <v>#DIV/0!</v>
      </c>
      <c r="Z306" s="232" t="e">
        <f t="shared" si="107"/>
        <v>#DIV/0!</v>
      </c>
      <c r="AA306" s="232" t="e">
        <f t="shared" si="108"/>
        <v>#DIV/0!</v>
      </c>
      <c r="AD306" s="232" t="e">
        <f t="shared" si="116"/>
        <v>#DIV/0!</v>
      </c>
      <c r="AE306" s="232" t="e">
        <f t="shared" si="117"/>
        <v>#DIV/0!</v>
      </c>
      <c r="AF306" s="90" t="e">
        <f t="shared" si="118"/>
        <v>#DIV/0!</v>
      </c>
      <c r="AG306" s="232" t="e">
        <f t="shared" si="119"/>
        <v>#DIV/0!</v>
      </c>
      <c r="AH306" s="232" t="e">
        <f t="shared" si="120"/>
        <v>#DIV/0!</v>
      </c>
      <c r="AI306" s="90" t="e">
        <f t="shared" si="121"/>
        <v>#DIV/0!</v>
      </c>
      <c r="AJ306" s="154"/>
      <c r="AK306" s="232" t="e">
        <f t="shared" si="122"/>
        <v>#DIV/0!</v>
      </c>
      <c r="AL306" s="232" t="e">
        <f t="shared" si="123"/>
        <v>#DIV/0!</v>
      </c>
    </row>
    <row r="307" spans="1:38">
      <c r="A307" s="128" t="s">
        <v>328</v>
      </c>
      <c r="B307" s="103"/>
      <c r="C307" s="85" t="e">
        <f>SUMPRODUCT(Datu_ievade!$E$12:$BB$12,Datu_ievade!$E$61:$BB$61)/SUM(Datu_ievade!$E$12:$BB$12)</f>
        <v>#DIV/0!</v>
      </c>
      <c r="D307" s="103"/>
      <c r="E307" s="85" t="e">
        <f>SUMPRODUCT(Datu_ievade!$E$13:$BB$13,Datu_ievade!$E$62:$BB$62)/SUM(Datu_ievade!$E$13:$BB$13)</f>
        <v>#DIV/0!</v>
      </c>
      <c r="F307" s="85" t="e">
        <f t="shared" si="109"/>
        <v>#DIV/0!</v>
      </c>
      <c r="G307" s="127" t="e">
        <f>ROUNDUP((B307+D307)*Datu_ievade!$E$269,0)</f>
        <v>#DIV/0!</v>
      </c>
      <c r="H307" s="141" t="e">
        <f t="shared" si="100"/>
        <v>#DIV/0!</v>
      </c>
      <c r="I307" s="127" t="e">
        <f t="shared" si="110"/>
        <v>#DIV/0!</v>
      </c>
      <c r="K307" s="127" t="e">
        <f t="shared" si="111"/>
        <v>#DIV/0!</v>
      </c>
      <c r="L307" s="127" t="e">
        <f t="shared" si="112"/>
        <v>#DIV/0!</v>
      </c>
      <c r="M307" s="127" t="e">
        <f t="shared" si="113"/>
        <v>#DIV/0!</v>
      </c>
      <c r="N307" s="127" t="e">
        <f t="shared" si="114"/>
        <v>#DIV/0!</v>
      </c>
      <c r="O307" s="141" t="e">
        <f t="shared" si="115"/>
        <v>#DIV/0!</v>
      </c>
      <c r="P307" s="127" t="e">
        <f t="shared" si="101"/>
        <v>#DIV/0!</v>
      </c>
      <c r="Q307" s="127" t="e">
        <f t="shared" si="102"/>
        <v>#DIV/0!</v>
      </c>
      <c r="V307" s="232" t="e">
        <f t="shared" si="103"/>
        <v>#DIV/0!</v>
      </c>
      <c r="W307" s="232" t="e">
        <f t="shared" si="104"/>
        <v>#DIV/0!</v>
      </c>
      <c r="X307" s="232" t="e">
        <f t="shared" si="105"/>
        <v>#DIV/0!</v>
      </c>
      <c r="Y307" s="232" t="e">
        <f t="shared" si="106"/>
        <v>#DIV/0!</v>
      </c>
      <c r="Z307" s="232" t="e">
        <f t="shared" si="107"/>
        <v>#DIV/0!</v>
      </c>
      <c r="AA307" s="232" t="e">
        <f t="shared" si="108"/>
        <v>#DIV/0!</v>
      </c>
      <c r="AD307" s="232" t="e">
        <f t="shared" si="116"/>
        <v>#DIV/0!</v>
      </c>
      <c r="AE307" s="232" t="e">
        <f t="shared" si="117"/>
        <v>#DIV/0!</v>
      </c>
      <c r="AF307" s="90" t="e">
        <f t="shared" si="118"/>
        <v>#DIV/0!</v>
      </c>
      <c r="AG307" s="232" t="e">
        <f t="shared" si="119"/>
        <v>#DIV/0!</v>
      </c>
      <c r="AH307" s="232" t="e">
        <f t="shared" si="120"/>
        <v>#DIV/0!</v>
      </c>
      <c r="AI307" s="90" t="e">
        <f t="shared" si="121"/>
        <v>#DIV/0!</v>
      </c>
      <c r="AJ307" s="154"/>
      <c r="AK307" s="232" t="e">
        <f t="shared" si="122"/>
        <v>#DIV/0!</v>
      </c>
      <c r="AL307" s="232" t="e">
        <f t="shared" si="123"/>
        <v>#DIV/0!</v>
      </c>
    </row>
    <row r="308" spans="1:38">
      <c r="A308" s="128" t="s">
        <v>327</v>
      </c>
      <c r="B308" s="103"/>
      <c r="C308" s="85" t="e">
        <f>SUMPRODUCT(Datu_ievade!$E$12:$BB$12,Datu_ievade!$E$61:$BB$61)/SUM(Datu_ievade!$E$12:$BB$12)</f>
        <v>#DIV/0!</v>
      </c>
      <c r="D308" s="103"/>
      <c r="E308" s="85" t="e">
        <f>SUMPRODUCT(Datu_ievade!$E$13:$BB$13,Datu_ievade!$E$62:$BB$62)/SUM(Datu_ievade!$E$13:$BB$13)</f>
        <v>#DIV/0!</v>
      </c>
      <c r="F308" s="85" t="e">
        <f t="shared" si="109"/>
        <v>#DIV/0!</v>
      </c>
      <c r="G308" s="127" t="e">
        <f>ROUNDUP((B308+D308)*Datu_ievade!$E$269,0)</f>
        <v>#DIV/0!</v>
      </c>
      <c r="H308" s="141" t="e">
        <f t="shared" si="100"/>
        <v>#DIV/0!</v>
      </c>
      <c r="I308" s="127" t="e">
        <f t="shared" si="110"/>
        <v>#DIV/0!</v>
      </c>
      <c r="K308" s="127" t="e">
        <f t="shared" si="111"/>
        <v>#DIV/0!</v>
      </c>
      <c r="L308" s="127" t="e">
        <f t="shared" si="112"/>
        <v>#DIV/0!</v>
      </c>
      <c r="M308" s="127" t="e">
        <f t="shared" si="113"/>
        <v>#DIV/0!</v>
      </c>
      <c r="N308" s="127" t="e">
        <f t="shared" si="114"/>
        <v>#DIV/0!</v>
      </c>
      <c r="O308" s="141" t="e">
        <f t="shared" si="115"/>
        <v>#DIV/0!</v>
      </c>
      <c r="P308" s="127" t="e">
        <f t="shared" si="101"/>
        <v>#DIV/0!</v>
      </c>
      <c r="Q308" s="127" t="e">
        <f t="shared" si="102"/>
        <v>#DIV/0!</v>
      </c>
      <c r="V308" s="232" t="e">
        <f t="shared" si="103"/>
        <v>#DIV/0!</v>
      </c>
      <c r="W308" s="232" t="e">
        <f t="shared" si="104"/>
        <v>#DIV/0!</v>
      </c>
      <c r="X308" s="232" t="e">
        <f t="shared" si="105"/>
        <v>#DIV/0!</v>
      </c>
      <c r="Y308" s="232" t="e">
        <f t="shared" si="106"/>
        <v>#DIV/0!</v>
      </c>
      <c r="Z308" s="232" t="e">
        <f t="shared" si="107"/>
        <v>#DIV/0!</v>
      </c>
      <c r="AA308" s="232" t="e">
        <f t="shared" si="108"/>
        <v>#DIV/0!</v>
      </c>
      <c r="AD308" s="232" t="e">
        <f t="shared" si="116"/>
        <v>#DIV/0!</v>
      </c>
      <c r="AE308" s="232" t="e">
        <f t="shared" si="117"/>
        <v>#DIV/0!</v>
      </c>
      <c r="AF308" s="90" t="e">
        <f t="shared" si="118"/>
        <v>#DIV/0!</v>
      </c>
      <c r="AG308" s="232" t="e">
        <f t="shared" si="119"/>
        <v>#DIV/0!</v>
      </c>
      <c r="AH308" s="232" t="e">
        <f t="shared" si="120"/>
        <v>#DIV/0!</v>
      </c>
      <c r="AI308" s="90" t="e">
        <f t="shared" si="121"/>
        <v>#DIV/0!</v>
      </c>
      <c r="AJ308" s="154"/>
      <c r="AK308" s="232" t="e">
        <f t="shared" si="122"/>
        <v>#DIV/0!</v>
      </c>
      <c r="AL308" s="232" t="e">
        <f t="shared" si="123"/>
        <v>#DIV/0!</v>
      </c>
    </row>
    <row r="309" spans="1:38">
      <c r="A309" s="128" t="s">
        <v>326</v>
      </c>
      <c r="B309" s="103"/>
      <c r="C309" s="85" t="e">
        <f>SUMPRODUCT(Datu_ievade!$E$12:$BB$12,Datu_ievade!$E$61:$BB$61)/SUM(Datu_ievade!$E$12:$BB$12)</f>
        <v>#DIV/0!</v>
      </c>
      <c r="D309" s="103"/>
      <c r="E309" s="85" t="e">
        <f>SUMPRODUCT(Datu_ievade!$E$13:$BB$13,Datu_ievade!$E$62:$BB$62)/SUM(Datu_ievade!$E$13:$BB$13)</f>
        <v>#DIV/0!</v>
      </c>
      <c r="F309" s="85" t="e">
        <f t="shared" si="109"/>
        <v>#DIV/0!</v>
      </c>
      <c r="G309" s="127" t="e">
        <f>ROUNDUP((B309+D309)*Datu_ievade!$E$269,0)</f>
        <v>#DIV/0!</v>
      </c>
      <c r="H309" s="141" t="e">
        <f t="shared" si="100"/>
        <v>#DIV/0!</v>
      </c>
      <c r="I309" s="127" t="e">
        <f t="shared" si="110"/>
        <v>#DIV/0!</v>
      </c>
      <c r="K309" s="127" t="e">
        <f t="shared" si="111"/>
        <v>#DIV/0!</v>
      </c>
      <c r="L309" s="127" t="e">
        <f t="shared" si="112"/>
        <v>#DIV/0!</v>
      </c>
      <c r="M309" s="127" t="e">
        <f t="shared" si="113"/>
        <v>#DIV/0!</v>
      </c>
      <c r="N309" s="127" t="e">
        <f t="shared" si="114"/>
        <v>#DIV/0!</v>
      </c>
      <c r="O309" s="141" t="e">
        <f t="shared" si="115"/>
        <v>#DIV/0!</v>
      </c>
      <c r="P309" s="127" t="e">
        <f t="shared" si="101"/>
        <v>#DIV/0!</v>
      </c>
      <c r="Q309" s="127" t="e">
        <f t="shared" si="102"/>
        <v>#DIV/0!</v>
      </c>
      <c r="V309" s="232" t="e">
        <f t="shared" si="103"/>
        <v>#DIV/0!</v>
      </c>
      <c r="W309" s="232" t="e">
        <f t="shared" si="104"/>
        <v>#DIV/0!</v>
      </c>
      <c r="X309" s="232" t="e">
        <f t="shared" si="105"/>
        <v>#DIV/0!</v>
      </c>
      <c r="Y309" s="232" t="e">
        <f t="shared" si="106"/>
        <v>#DIV/0!</v>
      </c>
      <c r="Z309" s="232" t="e">
        <f t="shared" si="107"/>
        <v>#DIV/0!</v>
      </c>
      <c r="AA309" s="232" t="e">
        <f t="shared" si="108"/>
        <v>#DIV/0!</v>
      </c>
      <c r="AD309" s="232" t="e">
        <f t="shared" si="116"/>
        <v>#DIV/0!</v>
      </c>
      <c r="AE309" s="232" t="e">
        <f t="shared" si="117"/>
        <v>#DIV/0!</v>
      </c>
      <c r="AF309" s="90" t="e">
        <f t="shared" si="118"/>
        <v>#DIV/0!</v>
      </c>
      <c r="AG309" s="232" t="e">
        <f t="shared" si="119"/>
        <v>#DIV/0!</v>
      </c>
      <c r="AH309" s="232" t="e">
        <f t="shared" si="120"/>
        <v>#DIV/0!</v>
      </c>
      <c r="AI309" s="90" t="e">
        <f t="shared" si="121"/>
        <v>#DIV/0!</v>
      </c>
      <c r="AJ309" s="154"/>
      <c r="AK309" s="232" t="e">
        <f t="shared" si="122"/>
        <v>#DIV/0!</v>
      </c>
      <c r="AL309" s="232" t="e">
        <f t="shared" si="123"/>
        <v>#DIV/0!</v>
      </c>
    </row>
    <row r="310" spans="1:38">
      <c r="A310" s="128" t="s">
        <v>325</v>
      </c>
      <c r="B310" s="103"/>
      <c r="C310" s="85" t="e">
        <f>SUMPRODUCT(Datu_ievade!$E$12:$BB$12,Datu_ievade!$E$61:$BB$61)/SUM(Datu_ievade!$E$12:$BB$12)</f>
        <v>#DIV/0!</v>
      </c>
      <c r="D310" s="103"/>
      <c r="E310" s="85" t="e">
        <f>SUMPRODUCT(Datu_ievade!$E$13:$BB$13,Datu_ievade!$E$62:$BB$62)/SUM(Datu_ievade!$E$13:$BB$13)</f>
        <v>#DIV/0!</v>
      </c>
      <c r="F310" s="85" t="e">
        <f t="shared" si="109"/>
        <v>#DIV/0!</v>
      </c>
      <c r="G310" s="127" t="e">
        <f>ROUNDUP((B310+D310)*Datu_ievade!$E$269,0)</f>
        <v>#DIV/0!</v>
      </c>
      <c r="H310" s="141" t="e">
        <f t="shared" si="100"/>
        <v>#DIV/0!</v>
      </c>
      <c r="I310" s="127" t="e">
        <f t="shared" si="110"/>
        <v>#DIV/0!</v>
      </c>
      <c r="K310" s="127" t="e">
        <f t="shared" si="111"/>
        <v>#DIV/0!</v>
      </c>
      <c r="L310" s="127" t="e">
        <f t="shared" si="112"/>
        <v>#DIV/0!</v>
      </c>
      <c r="M310" s="127" t="e">
        <f t="shared" si="113"/>
        <v>#DIV/0!</v>
      </c>
      <c r="N310" s="127" t="e">
        <f t="shared" si="114"/>
        <v>#DIV/0!</v>
      </c>
      <c r="O310" s="141" t="e">
        <f t="shared" si="115"/>
        <v>#DIV/0!</v>
      </c>
      <c r="P310" s="127" t="e">
        <f t="shared" si="101"/>
        <v>#DIV/0!</v>
      </c>
      <c r="Q310" s="127" t="e">
        <f t="shared" si="102"/>
        <v>#DIV/0!</v>
      </c>
      <c r="V310" s="232" t="e">
        <f t="shared" si="103"/>
        <v>#DIV/0!</v>
      </c>
      <c r="W310" s="232" t="e">
        <f t="shared" si="104"/>
        <v>#DIV/0!</v>
      </c>
      <c r="X310" s="232" t="e">
        <f t="shared" si="105"/>
        <v>#DIV/0!</v>
      </c>
      <c r="Y310" s="232" t="e">
        <f t="shared" si="106"/>
        <v>#DIV/0!</v>
      </c>
      <c r="Z310" s="232" t="e">
        <f t="shared" si="107"/>
        <v>#DIV/0!</v>
      </c>
      <c r="AA310" s="232" t="e">
        <f t="shared" si="108"/>
        <v>#DIV/0!</v>
      </c>
      <c r="AD310" s="232" t="e">
        <f t="shared" si="116"/>
        <v>#DIV/0!</v>
      </c>
      <c r="AE310" s="232" t="e">
        <f t="shared" si="117"/>
        <v>#DIV/0!</v>
      </c>
      <c r="AF310" s="90" t="e">
        <f t="shared" si="118"/>
        <v>#DIV/0!</v>
      </c>
      <c r="AG310" s="232" t="e">
        <f t="shared" si="119"/>
        <v>#DIV/0!</v>
      </c>
      <c r="AH310" s="232" t="e">
        <f t="shared" si="120"/>
        <v>#DIV/0!</v>
      </c>
      <c r="AI310" s="90" t="e">
        <f t="shared" si="121"/>
        <v>#DIV/0!</v>
      </c>
      <c r="AJ310" s="154"/>
      <c r="AK310" s="232" t="e">
        <f t="shared" si="122"/>
        <v>#DIV/0!</v>
      </c>
      <c r="AL310" s="232" t="e">
        <f t="shared" si="123"/>
        <v>#DIV/0!</v>
      </c>
    </row>
    <row r="311" spans="1:38">
      <c r="A311" s="128" t="s">
        <v>324</v>
      </c>
      <c r="B311" s="103"/>
      <c r="C311" s="85" t="e">
        <f>SUMPRODUCT(Datu_ievade!$E$12:$BB$12,Datu_ievade!$E$61:$BB$61)/SUM(Datu_ievade!$E$12:$BB$12)</f>
        <v>#DIV/0!</v>
      </c>
      <c r="D311" s="103"/>
      <c r="E311" s="85" t="e">
        <f>SUMPRODUCT(Datu_ievade!$E$13:$BB$13,Datu_ievade!$E$62:$BB$62)/SUM(Datu_ievade!$E$13:$BB$13)</f>
        <v>#DIV/0!</v>
      </c>
      <c r="F311" s="85" t="e">
        <f t="shared" si="109"/>
        <v>#DIV/0!</v>
      </c>
      <c r="G311" s="127" t="e">
        <f>ROUNDUP((B311+D311)*Datu_ievade!$E$269,0)</f>
        <v>#DIV/0!</v>
      </c>
      <c r="H311" s="141" t="e">
        <f t="shared" si="100"/>
        <v>#DIV/0!</v>
      </c>
      <c r="I311" s="127" t="e">
        <f t="shared" si="110"/>
        <v>#DIV/0!</v>
      </c>
      <c r="K311" s="127" t="e">
        <f t="shared" si="111"/>
        <v>#DIV/0!</v>
      </c>
      <c r="L311" s="127" t="e">
        <f t="shared" si="112"/>
        <v>#DIV/0!</v>
      </c>
      <c r="M311" s="127" t="e">
        <f t="shared" si="113"/>
        <v>#DIV/0!</v>
      </c>
      <c r="N311" s="127" t="e">
        <f t="shared" si="114"/>
        <v>#DIV/0!</v>
      </c>
      <c r="O311" s="141" t="e">
        <f t="shared" si="115"/>
        <v>#DIV/0!</v>
      </c>
      <c r="P311" s="127" t="e">
        <f t="shared" si="101"/>
        <v>#DIV/0!</v>
      </c>
      <c r="Q311" s="127" t="e">
        <f t="shared" si="102"/>
        <v>#DIV/0!</v>
      </c>
      <c r="V311" s="232" t="e">
        <f t="shared" si="103"/>
        <v>#DIV/0!</v>
      </c>
      <c r="W311" s="232" t="e">
        <f t="shared" si="104"/>
        <v>#DIV/0!</v>
      </c>
      <c r="X311" s="232" t="e">
        <f t="shared" si="105"/>
        <v>#DIV/0!</v>
      </c>
      <c r="Y311" s="232" t="e">
        <f t="shared" si="106"/>
        <v>#DIV/0!</v>
      </c>
      <c r="Z311" s="232" t="e">
        <f t="shared" si="107"/>
        <v>#DIV/0!</v>
      </c>
      <c r="AA311" s="232" t="e">
        <f t="shared" si="108"/>
        <v>#DIV/0!</v>
      </c>
      <c r="AD311" s="232" t="e">
        <f t="shared" si="116"/>
        <v>#DIV/0!</v>
      </c>
      <c r="AE311" s="232" t="e">
        <f t="shared" si="117"/>
        <v>#DIV/0!</v>
      </c>
      <c r="AF311" s="90" t="e">
        <f t="shared" si="118"/>
        <v>#DIV/0!</v>
      </c>
      <c r="AG311" s="232" t="e">
        <f t="shared" si="119"/>
        <v>#DIV/0!</v>
      </c>
      <c r="AH311" s="232" t="e">
        <f t="shared" si="120"/>
        <v>#DIV/0!</v>
      </c>
      <c r="AI311" s="90" t="e">
        <f t="shared" si="121"/>
        <v>#DIV/0!</v>
      </c>
      <c r="AJ311" s="154"/>
      <c r="AK311" s="232" t="e">
        <f t="shared" si="122"/>
        <v>#DIV/0!</v>
      </c>
      <c r="AL311" s="232" t="e">
        <f t="shared" si="123"/>
        <v>#DIV/0!</v>
      </c>
    </row>
    <row r="312" spans="1:38">
      <c r="A312" s="128" t="s">
        <v>323</v>
      </c>
      <c r="B312" s="103"/>
      <c r="C312" s="85" t="e">
        <f>SUMPRODUCT(Datu_ievade!$E$12:$BB$12,Datu_ievade!$E$61:$BB$61)/SUM(Datu_ievade!$E$12:$BB$12)</f>
        <v>#DIV/0!</v>
      </c>
      <c r="D312" s="103"/>
      <c r="E312" s="85" t="e">
        <f>SUMPRODUCT(Datu_ievade!$E$13:$BB$13,Datu_ievade!$E$62:$BB$62)/SUM(Datu_ievade!$E$13:$BB$13)</f>
        <v>#DIV/0!</v>
      </c>
      <c r="F312" s="85" t="e">
        <f t="shared" si="109"/>
        <v>#DIV/0!</v>
      </c>
      <c r="G312" s="127" t="e">
        <f>ROUNDUP((B312+D312)*Datu_ievade!$E$269,0)</f>
        <v>#DIV/0!</v>
      </c>
      <c r="H312" s="141" t="e">
        <f t="shared" si="100"/>
        <v>#DIV/0!</v>
      </c>
      <c r="I312" s="127" t="e">
        <f t="shared" si="110"/>
        <v>#DIV/0!</v>
      </c>
      <c r="K312" s="127" t="e">
        <f t="shared" si="111"/>
        <v>#DIV/0!</v>
      </c>
      <c r="L312" s="127" t="e">
        <f t="shared" si="112"/>
        <v>#DIV/0!</v>
      </c>
      <c r="M312" s="127" t="e">
        <f t="shared" si="113"/>
        <v>#DIV/0!</v>
      </c>
      <c r="N312" s="127" t="e">
        <f t="shared" si="114"/>
        <v>#DIV/0!</v>
      </c>
      <c r="O312" s="141" t="e">
        <f t="shared" si="115"/>
        <v>#DIV/0!</v>
      </c>
      <c r="P312" s="127" t="e">
        <f t="shared" si="101"/>
        <v>#DIV/0!</v>
      </c>
      <c r="Q312" s="127" t="e">
        <f t="shared" si="102"/>
        <v>#DIV/0!</v>
      </c>
      <c r="V312" s="232" t="e">
        <f t="shared" si="103"/>
        <v>#DIV/0!</v>
      </c>
      <c r="W312" s="232" t="e">
        <f t="shared" si="104"/>
        <v>#DIV/0!</v>
      </c>
      <c r="X312" s="232" t="e">
        <f t="shared" si="105"/>
        <v>#DIV/0!</v>
      </c>
      <c r="Y312" s="232" t="e">
        <f t="shared" si="106"/>
        <v>#DIV/0!</v>
      </c>
      <c r="Z312" s="232" t="e">
        <f t="shared" si="107"/>
        <v>#DIV/0!</v>
      </c>
      <c r="AA312" s="232" t="e">
        <f t="shared" si="108"/>
        <v>#DIV/0!</v>
      </c>
      <c r="AD312" s="232" t="e">
        <f t="shared" si="116"/>
        <v>#DIV/0!</v>
      </c>
      <c r="AE312" s="232" t="e">
        <f t="shared" si="117"/>
        <v>#DIV/0!</v>
      </c>
      <c r="AF312" s="90" t="e">
        <f t="shared" si="118"/>
        <v>#DIV/0!</v>
      </c>
      <c r="AG312" s="232" t="e">
        <f t="shared" si="119"/>
        <v>#DIV/0!</v>
      </c>
      <c r="AH312" s="232" t="e">
        <f t="shared" si="120"/>
        <v>#DIV/0!</v>
      </c>
      <c r="AI312" s="90" t="e">
        <f t="shared" si="121"/>
        <v>#DIV/0!</v>
      </c>
      <c r="AJ312" s="154"/>
      <c r="AK312" s="232" t="e">
        <f t="shared" si="122"/>
        <v>#DIV/0!</v>
      </c>
      <c r="AL312" s="232" t="e">
        <f t="shared" si="123"/>
        <v>#DIV/0!</v>
      </c>
    </row>
    <row r="313" spans="1:38">
      <c r="A313" s="128" t="s">
        <v>322</v>
      </c>
      <c r="B313" s="103"/>
      <c r="C313" s="85" t="e">
        <f>SUMPRODUCT(Datu_ievade!$E$12:$BB$12,Datu_ievade!$E$61:$BB$61)/SUM(Datu_ievade!$E$12:$BB$12)</f>
        <v>#DIV/0!</v>
      </c>
      <c r="D313" s="103"/>
      <c r="E313" s="85" t="e">
        <f>SUMPRODUCT(Datu_ievade!$E$13:$BB$13,Datu_ievade!$E$62:$BB$62)/SUM(Datu_ievade!$E$13:$BB$13)</f>
        <v>#DIV/0!</v>
      </c>
      <c r="F313" s="85" t="e">
        <f t="shared" si="109"/>
        <v>#DIV/0!</v>
      </c>
      <c r="G313" s="127" t="e">
        <f>ROUNDUP((B313+D313)*Datu_ievade!$E$269,0)</f>
        <v>#DIV/0!</v>
      </c>
      <c r="H313" s="141" t="e">
        <f t="shared" si="100"/>
        <v>#DIV/0!</v>
      </c>
      <c r="I313" s="127" t="e">
        <f t="shared" si="110"/>
        <v>#DIV/0!</v>
      </c>
      <c r="K313" s="127" t="e">
        <f t="shared" si="111"/>
        <v>#DIV/0!</v>
      </c>
      <c r="L313" s="127" t="e">
        <f t="shared" si="112"/>
        <v>#DIV/0!</v>
      </c>
      <c r="M313" s="127" t="e">
        <f t="shared" si="113"/>
        <v>#DIV/0!</v>
      </c>
      <c r="N313" s="127" t="e">
        <f t="shared" si="114"/>
        <v>#DIV/0!</v>
      </c>
      <c r="O313" s="141" t="e">
        <f t="shared" si="115"/>
        <v>#DIV/0!</v>
      </c>
      <c r="P313" s="127" t="e">
        <f t="shared" si="101"/>
        <v>#DIV/0!</v>
      </c>
      <c r="Q313" s="127" t="e">
        <f t="shared" si="102"/>
        <v>#DIV/0!</v>
      </c>
      <c r="V313" s="232" t="e">
        <f t="shared" si="103"/>
        <v>#DIV/0!</v>
      </c>
      <c r="W313" s="232" t="e">
        <f t="shared" si="104"/>
        <v>#DIV/0!</v>
      </c>
      <c r="X313" s="232" t="e">
        <f t="shared" si="105"/>
        <v>#DIV/0!</v>
      </c>
      <c r="Y313" s="232" t="e">
        <f t="shared" si="106"/>
        <v>#DIV/0!</v>
      </c>
      <c r="Z313" s="232" t="e">
        <f t="shared" si="107"/>
        <v>#DIV/0!</v>
      </c>
      <c r="AA313" s="232" t="e">
        <f t="shared" si="108"/>
        <v>#DIV/0!</v>
      </c>
      <c r="AD313" s="232" t="e">
        <f t="shared" si="116"/>
        <v>#DIV/0!</v>
      </c>
      <c r="AE313" s="232" t="e">
        <f t="shared" si="117"/>
        <v>#DIV/0!</v>
      </c>
      <c r="AF313" s="90" t="e">
        <f t="shared" si="118"/>
        <v>#DIV/0!</v>
      </c>
      <c r="AG313" s="232" t="e">
        <f t="shared" si="119"/>
        <v>#DIV/0!</v>
      </c>
      <c r="AH313" s="232" t="e">
        <f t="shared" si="120"/>
        <v>#DIV/0!</v>
      </c>
      <c r="AI313" s="90" t="e">
        <f t="shared" si="121"/>
        <v>#DIV/0!</v>
      </c>
      <c r="AJ313" s="154"/>
      <c r="AK313" s="232" t="e">
        <f t="shared" si="122"/>
        <v>#DIV/0!</v>
      </c>
      <c r="AL313" s="232" t="e">
        <f t="shared" si="123"/>
        <v>#DIV/0!</v>
      </c>
    </row>
    <row r="314" spans="1:38">
      <c r="A314" s="128" t="s">
        <v>321</v>
      </c>
      <c r="B314" s="103"/>
      <c r="C314" s="85" t="e">
        <f>SUMPRODUCT(Datu_ievade!$E$12:$BB$12,Datu_ievade!$E$61:$BB$61)/SUM(Datu_ievade!$E$12:$BB$12)</f>
        <v>#DIV/0!</v>
      </c>
      <c r="D314" s="103"/>
      <c r="E314" s="85" t="e">
        <f>SUMPRODUCT(Datu_ievade!$E$13:$BB$13,Datu_ievade!$E$62:$BB$62)/SUM(Datu_ievade!$E$13:$BB$13)</f>
        <v>#DIV/0!</v>
      </c>
      <c r="F314" s="85" t="e">
        <f t="shared" si="109"/>
        <v>#DIV/0!</v>
      </c>
      <c r="G314" s="127" t="e">
        <f>ROUNDUP((B314+D314)*Datu_ievade!$E$269,0)</f>
        <v>#DIV/0!</v>
      </c>
      <c r="H314" s="141" t="e">
        <f t="shared" si="100"/>
        <v>#DIV/0!</v>
      </c>
      <c r="I314" s="127" t="e">
        <f t="shared" si="110"/>
        <v>#DIV/0!</v>
      </c>
      <c r="K314" s="127" t="e">
        <f t="shared" si="111"/>
        <v>#DIV/0!</v>
      </c>
      <c r="L314" s="127" t="e">
        <f t="shared" si="112"/>
        <v>#DIV/0!</v>
      </c>
      <c r="M314" s="127" t="e">
        <f t="shared" si="113"/>
        <v>#DIV/0!</v>
      </c>
      <c r="N314" s="127" t="e">
        <f t="shared" si="114"/>
        <v>#DIV/0!</v>
      </c>
      <c r="O314" s="141" t="e">
        <f t="shared" si="115"/>
        <v>#DIV/0!</v>
      </c>
      <c r="P314" s="127" t="e">
        <f t="shared" si="101"/>
        <v>#DIV/0!</v>
      </c>
      <c r="Q314" s="127" t="e">
        <f t="shared" si="102"/>
        <v>#DIV/0!</v>
      </c>
      <c r="V314" s="232" t="e">
        <f t="shared" si="103"/>
        <v>#DIV/0!</v>
      </c>
      <c r="W314" s="232" t="e">
        <f t="shared" si="104"/>
        <v>#DIV/0!</v>
      </c>
      <c r="X314" s="232" t="e">
        <f t="shared" si="105"/>
        <v>#DIV/0!</v>
      </c>
      <c r="Y314" s="232" t="e">
        <f t="shared" si="106"/>
        <v>#DIV/0!</v>
      </c>
      <c r="Z314" s="232" t="e">
        <f t="shared" si="107"/>
        <v>#DIV/0!</v>
      </c>
      <c r="AA314" s="232" t="e">
        <f t="shared" si="108"/>
        <v>#DIV/0!</v>
      </c>
      <c r="AD314" s="232" t="e">
        <f t="shared" si="116"/>
        <v>#DIV/0!</v>
      </c>
      <c r="AE314" s="232" t="e">
        <f t="shared" si="117"/>
        <v>#DIV/0!</v>
      </c>
      <c r="AF314" s="90" t="e">
        <f t="shared" si="118"/>
        <v>#DIV/0!</v>
      </c>
      <c r="AG314" s="232" t="e">
        <f t="shared" si="119"/>
        <v>#DIV/0!</v>
      </c>
      <c r="AH314" s="232" t="e">
        <f t="shared" si="120"/>
        <v>#DIV/0!</v>
      </c>
      <c r="AI314" s="90" t="e">
        <f t="shared" si="121"/>
        <v>#DIV/0!</v>
      </c>
      <c r="AJ314" s="154"/>
      <c r="AK314" s="232" t="e">
        <f t="shared" si="122"/>
        <v>#DIV/0!</v>
      </c>
      <c r="AL314" s="232" t="e">
        <f t="shared" si="123"/>
        <v>#DIV/0!</v>
      </c>
    </row>
    <row r="315" spans="1:38">
      <c r="A315" s="128" t="s">
        <v>320</v>
      </c>
      <c r="B315" s="103"/>
      <c r="C315" s="85" t="e">
        <f>SUMPRODUCT(Datu_ievade!$E$12:$BB$12,Datu_ievade!$E$61:$BB$61)/SUM(Datu_ievade!$E$12:$BB$12)</f>
        <v>#DIV/0!</v>
      </c>
      <c r="D315" s="103"/>
      <c r="E315" s="85" t="e">
        <f>SUMPRODUCT(Datu_ievade!$E$13:$BB$13,Datu_ievade!$E$62:$BB$62)/SUM(Datu_ievade!$E$13:$BB$13)</f>
        <v>#DIV/0!</v>
      </c>
      <c r="F315" s="85" t="e">
        <f t="shared" si="109"/>
        <v>#DIV/0!</v>
      </c>
      <c r="G315" s="127" t="e">
        <f>ROUNDUP((B315+D315)*Datu_ievade!$E$269,0)</f>
        <v>#DIV/0!</v>
      </c>
      <c r="H315" s="141" t="e">
        <f t="shared" si="100"/>
        <v>#DIV/0!</v>
      </c>
      <c r="I315" s="127" t="e">
        <f t="shared" si="110"/>
        <v>#DIV/0!</v>
      </c>
      <c r="K315" s="127" t="e">
        <f t="shared" si="111"/>
        <v>#DIV/0!</v>
      </c>
      <c r="L315" s="127" t="e">
        <f t="shared" si="112"/>
        <v>#DIV/0!</v>
      </c>
      <c r="M315" s="127" t="e">
        <f t="shared" si="113"/>
        <v>#DIV/0!</v>
      </c>
      <c r="N315" s="127" t="e">
        <f t="shared" si="114"/>
        <v>#DIV/0!</v>
      </c>
      <c r="O315" s="141" t="e">
        <f t="shared" si="115"/>
        <v>#DIV/0!</v>
      </c>
      <c r="P315" s="127" t="e">
        <f t="shared" si="101"/>
        <v>#DIV/0!</v>
      </c>
      <c r="Q315" s="127" t="e">
        <f t="shared" si="102"/>
        <v>#DIV/0!</v>
      </c>
      <c r="V315" s="232" t="e">
        <f t="shared" si="103"/>
        <v>#DIV/0!</v>
      </c>
      <c r="W315" s="232" t="e">
        <f t="shared" si="104"/>
        <v>#DIV/0!</v>
      </c>
      <c r="X315" s="232" t="e">
        <f t="shared" si="105"/>
        <v>#DIV/0!</v>
      </c>
      <c r="Y315" s="232" t="e">
        <f t="shared" si="106"/>
        <v>#DIV/0!</v>
      </c>
      <c r="Z315" s="232" t="e">
        <f t="shared" si="107"/>
        <v>#DIV/0!</v>
      </c>
      <c r="AA315" s="232" t="e">
        <f t="shared" si="108"/>
        <v>#DIV/0!</v>
      </c>
      <c r="AD315" s="232" t="e">
        <f t="shared" si="116"/>
        <v>#DIV/0!</v>
      </c>
      <c r="AE315" s="232" t="e">
        <f t="shared" si="117"/>
        <v>#DIV/0!</v>
      </c>
      <c r="AF315" s="90" t="e">
        <f t="shared" si="118"/>
        <v>#DIV/0!</v>
      </c>
      <c r="AG315" s="232" t="e">
        <f t="shared" si="119"/>
        <v>#DIV/0!</v>
      </c>
      <c r="AH315" s="232" t="e">
        <f t="shared" si="120"/>
        <v>#DIV/0!</v>
      </c>
      <c r="AI315" s="90" t="e">
        <f t="shared" si="121"/>
        <v>#DIV/0!</v>
      </c>
      <c r="AJ315" s="154"/>
      <c r="AK315" s="232" t="e">
        <f t="shared" si="122"/>
        <v>#DIV/0!</v>
      </c>
      <c r="AL315" s="232" t="e">
        <f t="shared" si="123"/>
        <v>#DIV/0!</v>
      </c>
    </row>
    <row r="316" spans="1:38">
      <c r="A316" s="128" t="s">
        <v>319</v>
      </c>
      <c r="B316" s="103"/>
      <c r="C316" s="85" t="e">
        <f>SUMPRODUCT(Datu_ievade!$E$12:$BB$12,Datu_ievade!$E$61:$BB$61)/SUM(Datu_ievade!$E$12:$BB$12)</f>
        <v>#DIV/0!</v>
      </c>
      <c r="D316" s="103"/>
      <c r="E316" s="85" t="e">
        <f>SUMPRODUCT(Datu_ievade!$E$13:$BB$13,Datu_ievade!$E$62:$BB$62)/SUM(Datu_ievade!$E$13:$BB$13)</f>
        <v>#DIV/0!</v>
      </c>
      <c r="F316" s="85" t="e">
        <f t="shared" si="109"/>
        <v>#DIV/0!</v>
      </c>
      <c r="G316" s="127" t="e">
        <f>ROUNDUP((B316+D316)*Datu_ievade!$E$269,0)</f>
        <v>#DIV/0!</v>
      </c>
      <c r="H316" s="141" t="e">
        <f t="shared" si="100"/>
        <v>#DIV/0!</v>
      </c>
      <c r="I316" s="127" t="e">
        <f t="shared" si="110"/>
        <v>#DIV/0!</v>
      </c>
      <c r="K316" s="127" t="e">
        <f t="shared" si="111"/>
        <v>#DIV/0!</v>
      </c>
      <c r="L316" s="127" t="e">
        <f t="shared" si="112"/>
        <v>#DIV/0!</v>
      </c>
      <c r="M316" s="127" t="e">
        <f t="shared" si="113"/>
        <v>#DIV/0!</v>
      </c>
      <c r="N316" s="127" t="e">
        <f t="shared" si="114"/>
        <v>#DIV/0!</v>
      </c>
      <c r="O316" s="141" t="e">
        <f t="shared" si="115"/>
        <v>#DIV/0!</v>
      </c>
      <c r="P316" s="127" t="e">
        <f t="shared" si="101"/>
        <v>#DIV/0!</v>
      </c>
      <c r="Q316" s="127" t="e">
        <f t="shared" si="102"/>
        <v>#DIV/0!</v>
      </c>
      <c r="V316" s="232" t="e">
        <f t="shared" si="103"/>
        <v>#DIV/0!</v>
      </c>
      <c r="W316" s="232" t="e">
        <f t="shared" si="104"/>
        <v>#DIV/0!</v>
      </c>
      <c r="X316" s="232" t="e">
        <f t="shared" si="105"/>
        <v>#DIV/0!</v>
      </c>
      <c r="Y316" s="232" t="e">
        <f t="shared" si="106"/>
        <v>#DIV/0!</v>
      </c>
      <c r="Z316" s="232" t="e">
        <f t="shared" si="107"/>
        <v>#DIV/0!</v>
      </c>
      <c r="AA316" s="232" t="e">
        <f t="shared" si="108"/>
        <v>#DIV/0!</v>
      </c>
      <c r="AD316" s="232" t="e">
        <f t="shared" si="116"/>
        <v>#DIV/0!</v>
      </c>
      <c r="AE316" s="232" t="e">
        <f t="shared" si="117"/>
        <v>#DIV/0!</v>
      </c>
      <c r="AF316" s="90" t="e">
        <f t="shared" si="118"/>
        <v>#DIV/0!</v>
      </c>
      <c r="AG316" s="232" t="e">
        <f t="shared" si="119"/>
        <v>#DIV/0!</v>
      </c>
      <c r="AH316" s="232" t="e">
        <f t="shared" si="120"/>
        <v>#DIV/0!</v>
      </c>
      <c r="AI316" s="90" t="e">
        <f t="shared" si="121"/>
        <v>#DIV/0!</v>
      </c>
      <c r="AJ316" s="154"/>
      <c r="AK316" s="232" t="e">
        <f t="shared" si="122"/>
        <v>#DIV/0!</v>
      </c>
      <c r="AL316" s="232" t="e">
        <f t="shared" si="123"/>
        <v>#DIV/0!</v>
      </c>
    </row>
    <row r="317" spans="1:38">
      <c r="A317" s="128" t="s">
        <v>318</v>
      </c>
      <c r="B317" s="103"/>
      <c r="C317" s="85" t="e">
        <f>SUMPRODUCT(Datu_ievade!$E$12:$BB$12,Datu_ievade!$E$61:$BB$61)/SUM(Datu_ievade!$E$12:$BB$12)</f>
        <v>#DIV/0!</v>
      </c>
      <c r="D317" s="103"/>
      <c r="E317" s="85" t="e">
        <f>SUMPRODUCT(Datu_ievade!$E$13:$BB$13,Datu_ievade!$E$62:$BB$62)/SUM(Datu_ievade!$E$13:$BB$13)</f>
        <v>#DIV/0!</v>
      </c>
      <c r="F317" s="85" t="e">
        <f t="shared" si="109"/>
        <v>#DIV/0!</v>
      </c>
      <c r="G317" s="127" t="e">
        <f>ROUNDUP((B317+D317)*Datu_ievade!$E$269,0)</f>
        <v>#DIV/0!</v>
      </c>
      <c r="H317" s="141" t="e">
        <f t="shared" si="100"/>
        <v>#DIV/0!</v>
      </c>
      <c r="I317" s="127" t="e">
        <f t="shared" si="110"/>
        <v>#DIV/0!</v>
      </c>
      <c r="K317" s="127" t="e">
        <f t="shared" si="111"/>
        <v>#DIV/0!</v>
      </c>
      <c r="L317" s="127" t="e">
        <f t="shared" si="112"/>
        <v>#DIV/0!</v>
      </c>
      <c r="M317" s="127" t="e">
        <f t="shared" si="113"/>
        <v>#DIV/0!</v>
      </c>
      <c r="N317" s="127" t="e">
        <f t="shared" si="114"/>
        <v>#DIV/0!</v>
      </c>
      <c r="O317" s="141" t="e">
        <f t="shared" si="115"/>
        <v>#DIV/0!</v>
      </c>
      <c r="P317" s="127" t="e">
        <f t="shared" si="101"/>
        <v>#DIV/0!</v>
      </c>
      <c r="Q317" s="127" t="e">
        <f t="shared" si="102"/>
        <v>#DIV/0!</v>
      </c>
      <c r="V317" s="232" t="e">
        <f t="shared" si="103"/>
        <v>#DIV/0!</v>
      </c>
      <c r="W317" s="232" t="e">
        <f t="shared" si="104"/>
        <v>#DIV/0!</v>
      </c>
      <c r="X317" s="232" t="e">
        <f t="shared" si="105"/>
        <v>#DIV/0!</v>
      </c>
      <c r="Y317" s="232" t="e">
        <f t="shared" si="106"/>
        <v>#DIV/0!</v>
      </c>
      <c r="Z317" s="232" t="e">
        <f t="shared" si="107"/>
        <v>#DIV/0!</v>
      </c>
      <c r="AA317" s="232" t="e">
        <f t="shared" si="108"/>
        <v>#DIV/0!</v>
      </c>
      <c r="AD317" s="232" t="e">
        <f t="shared" si="116"/>
        <v>#DIV/0!</v>
      </c>
      <c r="AE317" s="232" t="e">
        <f t="shared" si="117"/>
        <v>#DIV/0!</v>
      </c>
      <c r="AF317" s="90" t="e">
        <f t="shared" si="118"/>
        <v>#DIV/0!</v>
      </c>
      <c r="AG317" s="232" t="e">
        <f t="shared" si="119"/>
        <v>#DIV/0!</v>
      </c>
      <c r="AH317" s="232" t="e">
        <f t="shared" si="120"/>
        <v>#DIV/0!</v>
      </c>
      <c r="AI317" s="90" t="e">
        <f t="shared" si="121"/>
        <v>#DIV/0!</v>
      </c>
      <c r="AJ317" s="154"/>
      <c r="AK317" s="232" t="e">
        <f t="shared" si="122"/>
        <v>#DIV/0!</v>
      </c>
      <c r="AL317" s="232" t="e">
        <f t="shared" si="123"/>
        <v>#DIV/0!</v>
      </c>
    </row>
    <row r="318" spans="1:38">
      <c r="A318" s="128" t="s">
        <v>317</v>
      </c>
      <c r="B318" s="103"/>
      <c r="C318" s="85" t="e">
        <f>SUMPRODUCT(Datu_ievade!$E$12:$BB$12,Datu_ievade!$E$61:$BB$61)/SUM(Datu_ievade!$E$12:$BB$12)</f>
        <v>#DIV/0!</v>
      </c>
      <c r="D318" s="103"/>
      <c r="E318" s="85" t="e">
        <f>SUMPRODUCT(Datu_ievade!$E$13:$BB$13,Datu_ievade!$E$62:$BB$62)/SUM(Datu_ievade!$E$13:$BB$13)</f>
        <v>#DIV/0!</v>
      </c>
      <c r="F318" s="85" t="e">
        <f t="shared" si="109"/>
        <v>#DIV/0!</v>
      </c>
      <c r="G318" s="127" t="e">
        <f>ROUNDUP((B318+D318)*Datu_ievade!$E$269,0)</f>
        <v>#DIV/0!</v>
      </c>
      <c r="H318" s="141" t="e">
        <f t="shared" si="100"/>
        <v>#DIV/0!</v>
      </c>
      <c r="I318" s="127" t="e">
        <f t="shared" si="110"/>
        <v>#DIV/0!</v>
      </c>
      <c r="K318" s="127" t="e">
        <f t="shared" si="111"/>
        <v>#DIV/0!</v>
      </c>
      <c r="L318" s="127" t="e">
        <f t="shared" si="112"/>
        <v>#DIV/0!</v>
      </c>
      <c r="M318" s="127" t="e">
        <f t="shared" si="113"/>
        <v>#DIV/0!</v>
      </c>
      <c r="N318" s="127" t="e">
        <f t="shared" si="114"/>
        <v>#DIV/0!</v>
      </c>
      <c r="O318" s="141" t="e">
        <f t="shared" si="115"/>
        <v>#DIV/0!</v>
      </c>
      <c r="P318" s="127" t="e">
        <f t="shared" si="101"/>
        <v>#DIV/0!</v>
      </c>
      <c r="Q318" s="127" t="e">
        <f t="shared" si="102"/>
        <v>#DIV/0!</v>
      </c>
      <c r="V318" s="232" t="e">
        <f t="shared" si="103"/>
        <v>#DIV/0!</v>
      </c>
      <c r="W318" s="232" t="e">
        <f t="shared" si="104"/>
        <v>#DIV/0!</v>
      </c>
      <c r="X318" s="232" t="e">
        <f t="shared" si="105"/>
        <v>#DIV/0!</v>
      </c>
      <c r="Y318" s="232" t="e">
        <f t="shared" si="106"/>
        <v>#DIV/0!</v>
      </c>
      <c r="Z318" s="232" t="e">
        <f t="shared" si="107"/>
        <v>#DIV/0!</v>
      </c>
      <c r="AA318" s="232" t="e">
        <f t="shared" si="108"/>
        <v>#DIV/0!</v>
      </c>
      <c r="AD318" s="232" t="e">
        <f t="shared" si="116"/>
        <v>#DIV/0!</v>
      </c>
      <c r="AE318" s="232" t="e">
        <f t="shared" si="117"/>
        <v>#DIV/0!</v>
      </c>
      <c r="AF318" s="90" t="e">
        <f t="shared" si="118"/>
        <v>#DIV/0!</v>
      </c>
      <c r="AG318" s="232" t="e">
        <f t="shared" si="119"/>
        <v>#DIV/0!</v>
      </c>
      <c r="AH318" s="232" t="e">
        <f t="shared" si="120"/>
        <v>#DIV/0!</v>
      </c>
      <c r="AI318" s="90" t="e">
        <f t="shared" si="121"/>
        <v>#DIV/0!</v>
      </c>
      <c r="AJ318" s="154"/>
      <c r="AK318" s="232" t="e">
        <f t="shared" si="122"/>
        <v>#DIV/0!</v>
      </c>
      <c r="AL318" s="232" t="e">
        <f t="shared" si="123"/>
        <v>#DIV/0!</v>
      </c>
    </row>
    <row r="319" spans="1:38">
      <c r="A319" s="128" t="s">
        <v>316</v>
      </c>
      <c r="B319" s="103"/>
      <c r="C319" s="85" t="e">
        <f>SUMPRODUCT(Datu_ievade!$E$12:$BB$12,Datu_ievade!$E$61:$BB$61)/SUM(Datu_ievade!$E$12:$BB$12)</f>
        <v>#DIV/0!</v>
      </c>
      <c r="D319" s="103"/>
      <c r="E319" s="85" t="e">
        <f>SUMPRODUCT(Datu_ievade!$E$13:$BB$13,Datu_ievade!$E$62:$BB$62)/SUM(Datu_ievade!$E$13:$BB$13)</f>
        <v>#DIV/0!</v>
      </c>
      <c r="F319" s="85" t="e">
        <f t="shared" si="109"/>
        <v>#DIV/0!</v>
      </c>
      <c r="G319" s="127" t="e">
        <f>ROUNDUP((B319+D319)*Datu_ievade!$E$269,0)</f>
        <v>#DIV/0!</v>
      </c>
      <c r="H319" s="141" t="e">
        <f t="shared" si="100"/>
        <v>#DIV/0!</v>
      </c>
      <c r="I319" s="127" t="e">
        <f t="shared" si="110"/>
        <v>#DIV/0!</v>
      </c>
      <c r="K319" s="127" t="e">
        <f t="shared" si="111"/>
        <v>#DIV/0!</v>
      </c>
      <c r="L319" s="127" t="e">
        <f t="shared" si="112"/>
        <v>#DIV/0!</v>
      </c>
      <c r="M319" s="127" t="e">
        <f t="shared" si="113"/>
        <v>#DIV/0!</v>
      </c>
      <c r="N319" s="127" t="e">
        <f t="shared" si="114"/>
        <v>#DIV/0!</v>
      </c>
      <c r="O319" s="141" t="e">
        <f t="shared" si="115"/>
        <v>#DIV/0!</v>
      </c>
      <c r="P319" s="127" t="e">
        <f t="shared" si="101"/>
        <v>#DIV/0!</v>
      </c>
      <c r="Q319" s="127" t="e">
        <f t="shared" si="102"/>
        <v>#DIV/0!</v>
      </c>
      <c r="V319" s="232" t="e">
        <f t="shared" si="103"/>
        <v>#DIV/0!</v>
      </c>
      <c r="W319" s="232" t="e">
        <f t="shared" si="104"/>
        <v>#DIV/0!</v>
      </c>
      <c r="X319" s="232" t="e">
        <f t="shared" si="105"/>
        <v>#DIV/0!</v>
      </c>
      <c r="Y319" s="232" t="e">
        <f t="shared" si="106"/>
        <v>#DIV/0!</v>
      </c>
      <c r="Z319" s="232" t="e">
        <f t="shared" si="107"/>
        <v>#DIV/0!</v>
      </c>
      <c r="AA319" s="232" t="e">
        <f t="shared" si="108"/>
        <v>#DIV/0!</v>
      </c>
      <c r="AD319" s="232" t="e">
        <f t="shared" si="116"/>
        <v>#DIV/0!</v>
      </c>
      <c r="AE319" s="232" t="e">
        <f t="shared" si="117"/>
        <v>#DIV/0!</v>
      </c>
      <c r="AF319" s="90" t="e">
        <f t="shared" si="118"/>
        <v>#DIV/0!</v>
      </c>
      <c r="AG319" s="232" t="e">
        <f t="shared" si="119"/>
        <v>#DIV/0!</v>
      </c>
      <c r="AH319" s="232" t="e">
        <f t="shared" si="120"/>
        <v>#DIV/0!</v>
      </c>
      <c r="AI319" s="90" t="e">
        <f t="shared" si="121"/>
        <v>#DIV/0!</v>
      </c>
      <c r="AJ319" s="154"/>
      <c r="AK319" s="232" t="e">
        <f t="shared" si="122"/>
        <v>#DIV/0!</v>
      </c>
      <c r="AL319" s="232" t="e">
        <f t="shared" si="123"/>
        <v>#DIV/0!</v>
      </c>
    </row>
    <row r="320" spans="1:38">
      <c r="A320" s="128" t="s">
        <v>315</v>
      </c>
      <c r="B320" s="103"/>
      <c r="C320" s="85" t="e">
        <f>SUMPRODUCT(Datu_ievade!$E$12:$BB$12,Datu_ievade!$E$61:$BB$61)/SUM(Datu_ievade!$E$12:$BB$12)</f>
        <v>#DIV/0!</v>
      </c>
      <c r="D320" s="103"/>
      <c r="E320" s="85" t="e">
        <f>SUMPRODUCT(Datu_ievade!$E$13:$BB$13,Datu_ievade!$E$62:$BB$62)/SUM(Datu_ievade!$E$13:$BB$13)</f>
        <v>#DIV/0!</v>
      </c>
      <c r="F320" s="85" t="e">
        <f t="shared" si="109"/>
        <v>#DIV/0!</v>
      </c>
      <c r="G320" s="127" t="e">
        <f>ROUNDUP((B320+D320)*Datu_ievade!$E$269,0)</f>
        <v>#DIV/0!</v>
      </c>
      <c r="H320" s="141" t="e">
        <f t="shared" si="100"/>
        <v>#DIV/0!</v>
      </c>
      <c r="I320" s="127" t="e">
        <f t="shared" si="110"/>
        <v>#DIV/0!</v>
      </c>
      <c r="K320" s="127" t="e">
        <f t="shared" si="111"/>
        <v>#DIV/0!</v>
      </c>
      <c r="L320" s="127" t="e">
        <f t="shared" si="112"/>
        <v>#DIV/0!</v>
      </c>
      <c r="M320" s="127" t="e">
        <f t="shared" si="113"/>
        <v>#DIV/0!</v>
      </c>
      <c r="N320" s="127" t="e">
        <f t="shared" si="114"/>
        <v>#DIV/0!</v>
      </c>
      <c r="O320" s="141" t="e">
        <f t="shared" si="115"/>
        <v>#DIV/0!</v>
      </c>
      <c r="P320" s="127" t="e">
        <f t="shared" si="101"/>
        <v>#DIV/0!</v>
      </c>
      <c r="Q320" s="127" t="e">
        <f t="shared" si="102"/>
        <v>#DIV/0!</v>
      </c>
      <c r="V320" s="232" t="e">
        <f t="shared" si="103"/>
        <v>#DIV/0!</v>
      </c>
      <c r="W320" s="232" t="e">
        <f t="shared" si="104"/>
        <v>#DIV/0!</v>
      </c>
      <c r="X320" s="232" t="e">
        <f t="shared" si="105"/>
        <v>#DIV/0!</v>
      </c>
      <c r="Y320" s="232" t="e">
        <f t="shared" si="106"/>
        <v>#DIV/0!</v>
      </c>
      <c r="Z320" s="232" t="e">
        <f t="shared" si="107"/>
        <v>#DIV/0!</v>
      </c>
      <c r="AA320" s="232" t="e">
        <f t="shared" si="108"/>
        <v>#DIV/0!</v>
      </c>
      <c r="AD320" s="232" t="e">
        <f t="shared" si="116"/>
        <v>#DIV/0!</v>
      </c>
      <c r="AE320" s="232" t="e">
        <f t="shared" si="117"/>
        <v>#DIV/0!</v>
      </c>
      <c r="AF320" s="90" t="e">
        <f t="shared" si="118"/>
        <v>#DIV/0!</v>
      </c>
      <c r="AG320" s="232" t="e">
        <f t="shared" si="119"/>
        <v>#DIV/0!</v>
      </c>
      <c r="AH320" s="232" t="e">
        <f t="shared" si="120"/>
        <v>#DIV/0!</v>
      </c>
      <c r="AI320" s="90" t="e">
        <f t="shared" si="121"/>
        <v>#DIV/0!</v>
      </c>
      <c r="AJ320" s="154"/>
      <c r="AK320" s="232" t="e">
        <f t="shared" si="122"/>
        <v>#DIV/0!</v>
      </c>
      <c r="AL320" s="232" t="e">
        <f t="shared" si="123"/>
        <v>#DIV/0!</v>
      </c>
    </row>
    <row r="321" spans="1:38">
      <c r="A321" s="128" t="s">
        <v>314</v>
      </c>
      <c r="B321" s="103"/>
      <c r="C321" s="85" t="e">
        <f>SUMPRODUCT(Datu_ievade!$E$12:$BB$12,Datu_ievade!$E$61:$BB$61)/SUM(Datu_ievade!$E$12:$BB$12)</f>
        <v>#DIV/0!</v>
      </c>
      <c r="D321" s="103"/>
      <c r="E321" s="85" t="e">
        <f>SUMPRODUCT(Datu_ievade!$E$13:$BB$13,Datu_ievade!$E$62:$BB$62)/SUM(Datu_ievade!$E$13:$BB$13)</f>
        <v>#DIV/0!</v>
      </c>
      <c r="F321" s="85" t="e">
        <f t="shared" si="109"/>
        <v>#DIV/0!</v>
      </c>
      <c r="G321" s="127" t="e">
        <f>ROUNDUP((B321+D321)*Datu_ievade!$E$269,0)</f>
        <v>#DIV/0!</v>
      </c>
      <c r="H321" s="141" t="e">
        <f t="shared" si="100"/>
        <v>#DIV/0!</v>
      </c>
      <c r="I321" s="127" t="e">
        <f t="shared" si="110"/>
        <v>#DIV/0!</v>
      </c>
      <c r="K321" s="127" t="e">
        <f t="shared" si="111"/>
        <v>#DIV/0!</v>
      </c>
      <c r="L321" s="127" t="e">
        <f t="shared" si="112"/>
        <v>#DIV/0!</v>
      </c>
      <c r="M321" s="127" t="e">
        <f t="shared" si="113"/>
        <v>#DIV/0!</v>
      </c>
      <c r="N321" s="127" t="e">
        <f t="shared" si="114"/>
        <v>#DIV/0!</v>
      </c>
      <c r="O321" s="141" t="e">
        <f t="shared" si="115"/>
        <v>#DIV/0!</v>
      </c>
      <c r="P321" s="127" t="e">
        <f t="shared" si="101"/>
        <v>#DIV/0!</v>
      </c>
      <c r="Q321" s="127" t="e">
        <f t="shared" si="102"/>
        <v>#DIV/0!</v>
      </c>
      <c r="V321" s="232" t="e">
        <f t="shared" si="103"/>
        <v>#DIV/0!</v>
      </c>
      <c r="W321" s="232" t="e">
        <f t="shared" si="104"/>
        <v>#DIV/0!</v>
      </c>
      <c r="X321" s="232" t="e">
        <f t="shared" si="105"/>
        <v>#DIV/0!</v>
      </c>
      <c r="Y321" s="232" t="e">
        <f t="shared" si="106"/>
        <v>#DIV/0!</v>
      </c>
      <c r="Z321" s="232" t="e">
        <f t="shared" si="107"/>
        <v>#DIV/0!</v>
      </c>
      <c r="AA321" s="232" t="e">
        <f t="shared" si="108"/>
        <v>#DIV/0!</v>
      </c>
      <c r="AD321" s="232" t="e">
        <f t="shared" si="116"/>
        <v>#DIV/0!</v>
      </c>
      <c r="AE321" s="232" t="e">
        <f t="shared" si="117"/>
        <v>#DIV/0!</v>
      </c>
      <c r="AF321" s="90" t="e">
        <f t="shared" si="118"/>
        <v>#DIV/0!</v>
      </c>
      <c r="AG321" s="232" t="e">
        <f t="shared" si="119"/>
        <v>#DIV/0!</v>
      </c>
      <c r="AH321" s="232" t="e">
        <f t="shared" si="120"/>
        <v>#DIV/0!</v>
      </c>
      <c r="AI321" s="90" t="e">
        <f t="shared" si="121"/>
        <v>#DIV/0!</v>
      </c>
      <c r="AJ321" s="154"/>
      <c r="AK321" s="232" t="e">
        <f t="shared" si="122"/>
        <v>#DIV/0!</v>
      </c>
      <c r="AL321" s="232" t="e">
        <f t="shared" si="123"/>
        <v>#DIV/0!</v>
      </c>
    </row>
    <row r="322" spans="1:38">
      <c r="A322" s="128" t="s">
        <v>313</v>
      </c>
      <c r="B322" s="103"/>
      <c r="C322" s="85" t="e">
        <f>SUMPRODUCT(Datu_ievade!$E$12:$BB$12,Datu_ievade!$E$61:$BB$61)/SUM(Datu_ievade!$E$12:$BB$12)</f>
        <v>#DIV/0!</v>
      </c>
      <c r="D322" s="103"/>
      <c r="E322" s="85" t="e">
        <f>SUMPRODUCT(Datu_ievade!$E$13:$BB$13,Datu_ievade!$E$62:$BB$62)/SUM(Datu_ievade!$E$13:$BB$13)</f>
        <v>#DIV/0!</v>
      </c>
      <c r="F322" s="85" t="e">
        <f t="shared" si="109"/>
        <v>#DIV/0!</v>
      </c>
      <c r="G322" s="127" t="e">
        <f>ROUNDUP((B322+D322)*Datu_ievade!$E$269,0)</f>
        <v>#DIV/0!</v>
      </c>
      <c r="H322" s="141" t="e">
        <f t="shared" si="100"/>
        <v>#DIV/0!</v>
      </c>
      <c r="I322" s="127" t="e">
        <f t="shared" si="110"/>
        <v>#DIV/0!</v>
      </c>
      <c r="K322" s="127" t="e">
        <f t="shared" si="111"/>
        <v>#DIV/0!</v>
      </c>
      <c r="L322" s="127" t="e">
        <f t="shared" si="112"/>
        <v>#DIV/0!</v>
      </c>
      <c r="M322" s="127" t="e">
        <f t="shared" si="113"/>
        <v>#DIV/0!</v>
      </c>
      <c r="N322" s="127" t="e">
        <f t="shared" si="114"/>
        <v>#DIV/0!</v>
      </c>
      <c r="O322" s="141" t="e">
        <f t="shared" si="115"/>
        <v>#DIV/0!</v>
      </c>
      <c r="P322" s="127" t="e">
        <f t="shared" si="101"/>
        <v>#DIV/0!</v>
      </c>
      <c r="Q322" s="127" t="e">
        <f t="shared" si="102"/>
        <v>#DIV/0!</v>
      </c>
      <c r="V322" s="232" t="e">
        <f t="shared" si="103"/>
        <v>#DIV/0!</v>
      </c>
      <c r="W322" s="232" t="e">
        <f t="shared" si="104"/>
        <v>#DIV/0!</v>
      </c>
      <c r="X322" s="232" t="e">
        <f t="shared" si="105"/>
        <v>#DIV/0!</v>
      </c>
      <c r="Y322" s="232" t="e">
        <f t="shared" si="106"/>
        <v>#DIV/0!</v>
      </c>
      <c r="Z322" s="232" t="e">
        <f t="shared" si="107"/>
        <v>#DIV/0!</v>
      </c>
      <c r="AA322" s="232" t="e">
        <f t="shared" si="108"/>
        <v>#DIV/0!</v>
      </c>
      <c r="AD322" s="232" t="e">
        <f t="shared" si="116"/>
        <v>#DIV/0!</v>
      </c>
      <c r="AE322" s="232" t="e">
        <f t="shared" si="117"/>
        <v>#DIV/0!</v>
      </c>
      <c r="AF322" s="90" t="e">
        <f t="shared" si="118"/>
        <v>#DIV/0!</v>
      </c>
      <c r="AG322" s="232" t="e">
        <f t="shared" si="119"/>
        <v>#DIV/0!</v>
      </c>
      <c r="AH322" s="232" t="e">
        <f t="shared" si="120"/>
        <v>#DIV/0!</v>
      </c>
      <c r="AI322" s="90" t="e">
        <f t="shared" si="121"/>
        <v>#DIV/0!</v>
      </c>
      <c r="AJ322" s="154"/>
      <c r="AK322" s="232" t="e">
        <f t="shared" si="122"/>
        <v>#DIV/0!</v>
      </c>
      <c r="AL322" s="232" t="e">
        <f t="shared" si="123"/>
        <v>#DIV/0!</v>
      </c>
    </row>
    <row r="323" spans="1:38">
      <c r="A323" s="128" t="s">
        <v>312</v>
      </c>
      <c r="B323" s="103"/>
      <c r="C323" s="85" t="e">
        <f>SUMPRODUCT(Datu_ievade!$E$12:$BB$12,Datu_ievade!$E$61:$BB$61)/SUM(Datu_ievade!$E$12:$BB$12)</f>
        <v>#DIV/0!</v>
      </c>
      <c r="D323" s="103"/>
      <c r="E323" s="85" t="e">
        <f>SUMPRODUCT(Datu_ievade!$E$13:$BB$13,Datu_ievade!$E$62:$BB$62)/SUM(Datu_ievade!$E$13:$BB$13)</f>
        <v>#DIV/0!</v>
      </c>
      <c r="F323" s="85" t="e">
        <f t="shared" si="109"/>
        <v>#DIV/0!</v>
      </c>
      <c r="G323" s="127" t="e">
        <f>ROUNDUP((B323+D323)*Datu_ievade!$E$269,0)</f>
        <v>#DIV/0!</v>
      </c>
      <c r="H323" s="141" t="e">
        <f t="shared" si="100"/>
        <v>#DIV/0!</v>
      </c>
      <c r="I323" s="127" t="e">
        <f t="shared" si="110"/>
        <v>#DIV/0!</v>
      </c>
      <c r="K323" s="127" t="e">
        <f t="shared" si="111"/>
        <v>#DIV/0!</v>
      </c>
      <c r="L323" s="127" t="e">
        <f t="shared" si="112"/>
        <v>#DIV/0!</v>
      </c>
      <c r="M323" s="127" t="e">
        <f t="shared" si="113"/>
        <v>#DIV/0!</v>
      </c>
      <c r="N323" s="127" t="e">
        <f t="shared" si="114"/>
        <v>#DIV/0!</v>
      </c>
      <c r="O323" s="141" t="e">
        <f t="shared" si="115"/>
        <v>#DIV/0!</v>
      </c>
      <c r="P323" s="127" t="e">
        <f t="shared" si="101"/>
        <v>#DIV/0!</v>
      </c>
      <c r="Q323" s="127" t="e">
        <f t="shared" si="102"/>
        <v>#DIV/0!</v>
      </c>
      <c r="V323" s="232" t="e">
        <f t="shared" si="103"/>
        <v>#DIV/0!</v>
      </c>
      <c r="W323" s="232" t="e">
        <f t="shared" si="104"/>
        <v>#DIV/0!</v>
      </c>
      <c r="X323" s="232" t="e">
        <f t="shared" si="105"/>
        <v>#DIV/0!</v>
      </c>
      <c r="Y323" s="232" t="e">
        <f t="shared" si="106"/>
        <v>#DIV/0!</v>
      </c>
      <c r="Z323" s="232" t="e">
        <f t="shared" si="107"/>
        <v>#DIV/0!</v>
      </c>
      <c r="AA323" s="232" t="e">
        <f t="shared" si="108"/>
        <v>#DIV/0!</v>
      </c>
      <c r="AD323" s="232" t="e">
        <f t="shared" si="116"/>
        <v>#DIV/0!</v>
      </c>
      <c r="AE323" s="232" t="e">
        <f t="shared" si="117"/>
        <v>#DIV/0!</v>
      </c>
      <c r="AF323" s="90" t="e">
        <f t="shared" si="118"/>
        <v>#DIV/0!</v>
      </c>
      <c r="AG323" s="232" t="e">
        <f t="shared" si="119"/>
        <v>#DIV/0!</v>
      </c>
      <c r="AH323" s="232" t="e">
        <f t="shared" si="120"/>
        <v>#DIV/0!</v>
      </c>
      <c r="AI323" s="90" t="e">
        <f t="shared" si="121"/>
        <v>#DIV/0!</v>
      </c>
      <c r="AJ323" s="154"/>
      <c r="AK323" s="232" t="e">
        <f t="shared" si="122"/>
        <v>#DIV/0!</v>
      </c>
      <c r="AL323" s="232" t="e">
        <f t="shared" si="123"/>
        <v>#DIV/0!</v>
      </c>
    </row>
    <row r="324" spans="1:38">
      <c r="A324" s="128" t="s">
        <v>311</v>
      </c>
      <c r="B324" s="103"/>
      <c r="C324" s="85" t="e">
        <f>SUMPRODUCT(Datu_ievade!$E$12:$BB$12,Datu_ievade!$E$61:$BB$61)/SUM(Datu_ievade!$E$12:$BB$12)</f>
        <v>#DIV/0!</v>
      </c>
      <c r="D324" s="103"/>
      <c r="E324" s="85" t="e">
        <f>SUMPRODUCT(Datu_ievade!$E$13:$BB$13,Datu_ievade!$E$62:$BB$62)/SUM(Datu_ievade!$E$13:$BB$13)</f>
        <v>#DIV/0!</v>
      </c>
      <c r="F324" s="85" t="e">
        <f t="shared" si="109"/>
        <v>#DIV/0!</v>
      </c>
      <c r="G324" s="127" t="e">
        <f>ROUNDUP((B324+D324)*Datu_ievade!$E$269,0)</f>
        <v>#DIV/0!</v>
      </c>
      <c r="H324" s="141" t="e">
        <f t="shared" si="100"/>
        <v>#DIV/0!</v>
      </c>
      <c r="I324" s="127" t="e">
        <f t="shared" si="110"/>
        <v>#DIV/0!</v>
      </c>
      <c r="K324" s="127" t="e">
        <f t="shared" si="111"/>
        <v>#DIV/0!</v>
      </c>
      <c r="L324" s="127" t="e">
        <f t="shared" si="112"/>
        <v>#DIV/0!</v>
      </c>
      <c r="M324" s="127" t="e">
        <f t="shared" si="113"/>
        <v>#DIV/0!</v>
      </c>
      <c r="N324" s="127" t="e">
        <f t="shared" si="114"/>
        <v>#DIV/0!</v>
      </c>
      <c r="O324" s="141" t="e">
        <f t="shared" si="115"/>
        <v>#DIV/0!</v>
      </c>
      <c r="P324" s="127" t="e">
        <f t="shared" si="101"/>
        <v>#DIV/0!</v>
      </c>
      <c r="Q324" s="127" t="e">
        <f t="shared" si="102"/>
        <v>#DIV/0!</v>
      </c>
      <c r="V324" s="232" t="e">
        <f t="shared" si="103"/>
        <v>#DIV/0!</v>
      </c>
      <c r="W324" s="232" t="e">
        <f t="shared" si="104"/>
        <v>#DIV/0!</v>
      </c>
      <c r="X324" s="232" t="e">
        <f t="shared" si="105"/>
        <v>#DIV/0!</v>
      </c>
      <c r="Y324" s="232" t="e">
        <f t="shared" si="106"/>
        <v>#DIV/0!</v>
      </c>
      <c r="Z324" s="232" t="e">
        <f t="shared" si="107"/>
        <v>#DIV/0!</v>
      </c>
      <c r="AA324" s="232" t="e">
        <f t="shared" si="108"/>
        <v>#DIV/0!</v>
      </c>
      <c r="AD324" s="232" t="e">
        <f t="shared" si="116"/>
        <v>#DIV/0!</v>
      </c>
      <c r="AE324" s="232" t="e">
        <f t="shared" si="117"/>
        <v>#DIV/0!</v>
      </c>
      <c r="AF324" s="90" t="e">
        <f t="shared" si="118"/>
        <v>#DIV/0!</v>
      </c>
      <c r="AG324" s="232" t="e">
        <f t="shared" si="119"/>
        <v>#DIV/0!</v>
      </c>
      <c r="AH324" s="232" t="e">
        <f t="shared" si="120"/>
        <v>#DIV/0!</v>
      </c>
      <c r="AI324" s="90" t="e">
        <f t="shared" si="121"/>
        <v>#DIV/0!</v>
      </c>
      <c r="AJ324" s="154"/>
      <c r="AK324" s="232" t="e">
        <f t="shared" si="122"/>
        <v>#DIV/0!</v>
      </c>
      <c r="AL324" s="232" t="e">
        <f t="shared" si="123"/>
        <v>#DIV/0!</v>
      </c>
    </row>
    <row r="325" spans="1:38">
      <c r="A325" s="128" t="s">
        <v>310</v>
      </c>
      <c r="B325" s="103"/>
      <c r="C325" s="85" t="e">
        <f>SUMPRODUCT(Datu_ievade!$E$12:$BB$12,Datu_ievade!$E$61:$BB$61)/SUM(Datu_ievade!$E$12:$BB$12)</f>
        <v>#DIV/0!</v>
      </c>
      <c r="D325" s="103"/>
      <c r="E325" s="85" t="e">
        <f>SUMPRODUCT(Datu_ievade!$E$13:$BB$13,Datu_ievade!$E$62:$BB$62)/SUM(Datu_ievade!$E$13:$BB$13)</f>
        <v>#DIV/0!</v>
      </c>
      <c r="F325" s="85" t="e">
        <f t="shared" si="109"/>
        <v>#DIV/0!</v>
      </c>
      <c r="G325" s="127" t="e">
        <f>ROUNDUP((B325+D325)*Datu_ievade!$E$269,0)</f>
        <v>#DIV/0!</v>
      </c>
      <c r="H325" s="141" t="e">
        <f t="shared" si="100"/>
        <v>#DIV/0!</v>
      </c>
      <c r="I325" s="127" t="e">
        <f t="shared" si="110"/>
        <v>#DIV/0!</v>
      </c>
      <c r="K325" s="127" t="e">
        <f t="shared" si="111"/>
        <v>#DIV/0!</v>
      </c>
      <c r="L325" s="127" t="e">
        <f t="shared" si="112"/>
        <v>#DIV/0!</v>
      </c>
      <c r="M325" s="127" t="e">
        <f t="shared" si="113"/>
        <v>#DIV/0!</v>
      </c>
      <c r="N325" s="127" t="e">
        <f t="shared" si="114"/>
        <v>#DIV/0!</v>
      </c>
      <c r="O325" s="141" t="e">
        <f t="shared" si="115"/>
        <v>#DIV/0!</v>
      </c>
      <c r="P325" s="127" t="e">
        <f t="shared" si="101"/>
        <v>#DIV/0!</v>
      </c>
      <c r="Q325" s="127" t="e">
        <f t="shared" si="102"/>
        <v>#DIV/0!</v>
      </c>
      <c r="V325" s="232" t="e">
        <f t="shared" si="103"/>
        <v>#DIV/0!</v>
      </c>
      <c r="W325" s="232" t="e">
        <f t="shared" si="104"/>
        <v>#DIV/0!</v>
      </c>
      <c r="X325" s="232" t="e">
        <f t="shared" si="105"/>
        <v>#DIV/0!</v>
      </c>
      <c r="Y325" s="232" t="e">
        <f t="shared" si="106"/>
        <v>#DIV/0!</v>
      </c>
      <c r="Z325" s="232" t="e">
        <f t="shared" si="107"/>
        <v>#DIV/0!</v>
      </c>
      <c r="AA325" s="232" t="e">
        <f t="shared" si="108"/>
        <v>#DIV/0!</v>
      </c>
      <c r="AD325" s="232" t="e">
        <f t="shared" si="116"/>
        <v>#DIV/0!</v>
      </c>
      <c r="AE325" s="232" t="e">
        <f t="shared" si="117"/>
        <v>#DIV/0!</v>
      </c>
      <c r="AF325" s="90" t="e">
        <f t="shared" si="118"/>
        <v>#DIV/0!</v>
      </c>
      <c r="AG325" s="232" t="e">
        <f t="shared" si="119"/>
        <v>#DIV/0!</v>
      </c>
      <c r="AH325" s="232" t="e">
        <f t="shared" si="120"/>
        <v>#DIV/0!</v>
      </c>
      <c r="AI325" s="90" t="e">
        <f t="shared" si="121"/>
        <v>#DIV/0!</v>
      </c>
      <c r="AJ325" s="154"/>
      <c r="AK325" s="232" t="e">
        <f t="shared" si="122"/>
        <v>#DIV/0!</v>
      </c>
      <c r="AL325" s="232" t="e">
        <f t="shared" si="123"/>
        <v>#DIV/0!</v>
      </c>
    </row>
    <row r="326" spans="1:38">
      <c r="A326" s="128" t="s">
        <v>309</v>
      </c>
      <c r="B326" s="103"/>
      <c r="C326" s="85" t="e">
        <f>SUMPRODUCT(Datu_ievade!$E$12:$BB$12,Datu_ievade!$E$61:$BB$61)/SUM(Datu_ievade!$E$12:$BB$12)</f>
        <v>#DIV/0!</v>
      </c>
      <c r="D326" s="103"/>
      <c r="E326" s="85" t="e">
        <f>SUMPRODUCT(Datu_ievade!$E$13:$BB$13,Datu_ievade!$E$62:$BB$62)/SUM(Datu_ievade!$E$13:$BB$13)</f>
        <v>#DIV/0!</v>
      </c>
      <c r="F326" s="85" t="e">
        <f t="shared" si="109"/>
        <v>#DIV/0!</v>
      </c>
      <c r="G326" s="127" t="e">
        <f>ROUNDUP((B326+D326)*Datu_ievade!$E$269,0)</f>
        <v>#DIV/0!</v>
      </c>
      <c r="H326" s="141" t="e">
        <f t="shared" si="100"/>
        <v>#DIV/0!</v>
      </c>
      <c r="I326" s="127" t="e">
        <f t="shared" si="110"/>
        <v>#DIV/0!</v>
      </c>
      <c r="K326" s="127" t="e">
        <f t="shared" si="111"/>
        <v>#DIV/0!</v>
      </c>
      <c r="L326" s="127" t="e">
        <f t="shared" si="112"/>
        <v>#DIV/0!</v>
      </c>
      <c r="M326" s="127" t="e">
        <f t="shared" si="113"/>
        <v>#DIV/0!</v>
      </c>
      <c r="N326" s="127" t="e">
        <f t="shared" si="114"/>
        <v>#DIV/0!</v>
      </c>
      <c r="O326" s="141" t="e">
        <f t="shared" si="115"/>
        <v>#DIV/0!</v>
      </c>
      <c r="P326" s="127" t="e">
        <f t="shared" si="101"/>
        <v>#DIV/0!</v>
      </c>
      <c r="Q326" s="127" t="e">
        <f t="shared" si="102"/>
        <v>#DIV/0!</v>
      </c>
      <c r="V326" s="232" t="e">
        <f t="shared" si="103"/>
        <v>#DIV/0!</v>
      </c>
      <c r="W326" s="232" t="e">
        <f t="shared" si="104"/>
        <v>#DIV/0!</v>
      </c>
      <c r="X326" s="232" t="e">
        <f t="shared" si="105"/>
        <v>#DIV/0!</v>
      </c>
      <c r="Y326" s="232" t="e">
        <f t="shared" si="106"/>
        <v>#DIV/0!</v>
      </c>
      <c r="Z326" s="232" t="e">
        <f t="shared" si="107"/>
        <v>#DIV/0!</v>
      </c>
      <c r="AA326" s="232" t="e">
        <f t="shared" si="108"/>
        <v>#DIV/0!</v>
      </c>
      <c r="AD326" s="232" t="e">
        <f t="shared" si="116"/>
        <v>#DIV/0!</v>
      </c>
      <c r="AE326" s="232" t="e">
        <f t="shared" si="117"/>
        <v>#DIV/0!</v>
      </c>
      <c r="AF326" s="90" t="e">
        <f t="shared" si="118"/>
        <v>#DIV/0!</v>
      </c>
      <c r="AG326" s="232" t="e">
        <f t="shared" si="119"/>
        <v>#DIV/0!</v>
      </c>
      <c r="AH326" s="232" t="e">
        <f t="shared" si="120"/>
        <v>#DIV/0!</v>
      </c>
      <c r="AI326" s="90" t="e">
        <f t="shared" si="121"/>
        <v>#DIV/0!</v>
      </c>
      <c r="AJ326" s="154"/>
      <c r="AK326" s="232" t="e">
        <f t="shared" si="122"/>
        <v>#DIV/0!</v>
      </c>
      <c r="AL326" s="232" t="e">
        <f t="shared" si="123"/>
        <v>#DIV/0!</v>
      </c>
    </row>
    <row r="327" spans="1:38">
      <c r="A327" s="128" t="s">
        <v>308</v>
      </c>
      <c r="B327" s="103"/>
      <c r="C327" s="85" t="e">
        <f>SUMPRODUCT(Datu_ievade!$E$12:$BB$12,Datu_ievade!$E$61:$BB$61)/SUM(Datu_ievade!$E$12:$BB$12)</f>
        <v>#DIV/0!</v>
      </c>
      <c r="D327" s="103"/>
      <c r="E327" s="85" t="e">
        <f>SUMPRODUCT(Datu_ievade!$E$13:$BB$13,Datu_ievade!$E$62:$BB$62)/SUM(Datu_ievade!$E$13:$BB$13)</f>
        <v>#DIV/0!</v>
      </c>
      <c r="F327" s="85" t="e">
        <f t="shared" si="109"/>
        <v>#DIV/0!</v>
      </c>
      <c r="G327" s="127" t="e">
        <f>ROUNDUP((B327+D327)*Datu_ievade!$E$269,0)</f>
        <v>#DIV/0!</v>
      </c>
      <c r="H327" s="141" t="e">
        <f t="shared" si="100"/>
        <v>#DIV/0!</v>
      </c>
      <c r="I327" s="127" t="e">
        <f t="shared" si="110"/>
        <v>#DIV/0!</v>
      </c>
      <c r="K327" s="127" t="e">
        <f t="shared" si="111"/>
        <v>#DIV/0!</v>
      </c>
      <c r="L327" s="127" t="e">
        <f t="shared" si="112"/>
        <v>#DIV/0!</v>
      </c>
      <c r="M327" s="127" t="e">
        <f t="shared" si="113"/>
        <v>#DIV/0!</v>
      </c>
      <c r="N327" s="127" t="e">
        <f t="shared" si="114"/>
        <v>#DIV/0!</v>
      </c>
      <c r="O327" s="141" t="e">
        <f t="shared" si="115"/>
        <v>#DIV/0!</v>
      </c>
      <c r="P327" s="127" t="e">
        <f t="shared" si="101"/>
        <v>#DIV/0!</v>
      </c>
      <c r="Q327" s="127" t="e">
        <f t="shared" si="102"/>
        <v>#DIV/0!</v>
      </c>
      <c r="V327" s="232" t="e">
        <f t="shared" si="103"/>
        <v>#DIV/0!</v>
      </c>
      <c r="W327" s="232" t="e">
        <f t="shared" si="104"/>
        <v>#DIV/0!</v>
      </c>
      <c r="X327" s="232" t="e">
        <f t="shared" si="105"/>
        <v>#DIV/0!</v>
      </c>
      <c r="Y327" s="232" t="e">
        <f t="shared" si="106"/>
        <v>#DIV/0!</v>
      </c>
      <c r="Z327" s="232" t="e">
        <f t="shared" si="107"/>
        <v>#DIV/0!</v>
      </c>
      <c r="AA327" s="232" t="e">
        <f t="shared" si="108"/>
        <v>#DIV/0!</v>
      </c>
      <c r="AD327" s="232" t="e">
        <f t="shared" si="116"/>
        <v>#DIV/0!</v>
      </c>
      <c r="AE327" s="232" t="e">
        <f t="shared" si="117"/>
        <v>#DIV/0!</v>
      </c>
      <c r="AF327" s="90" t="e">
        <f t="shared" si="118"/>
        <v>#DIV/0!</v>
      </c>
      <c r="AG327" s="232" t="e">
        <f t="shared" si="119"/>
        <v>#DIV/0!</v>
      </c>
      <c r="AH327" s="232" t="e">
        <f t="shared" si="120"/>
        <v>#DIV/0!</v>
      </c>
      <c r="AI327" s="90" t="e">
        <f t="shared" si="121"/>
        <v>#DIV/0!</v>
      </c>
      <c r="AJ327" s="154"/>
      <c r="AK327" s="232" t="e">
        <f t="shared" si="122"/>
        <v>#DIV/0!</v>
      </c>
      <c r="AL327" s="232" t="e">
        <f t="shared" si="123"/>
        <v>#DIV/0!</v>
      </c>
    </row>
    <row r="328" spans="1:38">
      <c r="A328" s="128" t="s">
        <v>307</v>
      </c>
      <c r="B328" s="103"/>
      <c r="C328" s="85" t="e">
        <f>SUMPRODUCT(Datu_ievade!$E$12:$BB$12,Datu_ievade!$E$61:$BB$61)/SUM(Datu_ievade!$E$12:$BB$12)</f>
        <v>#DIV/0!</v>
      </c>
      <c r="D328" s="103"/>
      <c r="E328" s="85" t="e">
        <f>SUMPRODUCT(Datu_ievade!$E$13:$BB$13,Datu_ievade!$E$62:$BB$62)/SUM(Datu_ievade!$E$13:$BB$13)</f>
        <v>#DIV/0!</v>
      </c>
      <c r="F328" s="85" t="e">
        <f t="shared" si="109"/>
        <v>#DIV/0!</v>
      </c>
      <c r="G328" s="127" t="e">
        <f>ROUNDUP((B328+D328)*Datu_ievade!$E$269,0)</f>
        <v>#DIV/0!</v>
      </c>
      <c r="H328" s="141" t="e">
        <f t="shared" si="100"/>
        <v>#DIV/0!</v>
      </c>
      <c r="I328" s="127" t="e">
        <f t="shared" si="110"/>
        <v>#DIV/0!</v>
      </c>
      <c r="K328" s="127" t="e">
        <f t="shared" si="111"/>
        <v>#DIV/0!</v>
      </c>
      <c r="L328" s="127" t="e">
        <f t="shared" si="112"/>
        <v>#DIV/0!</v>
      </c>
      <c r="M328" s="127" t="e">
        <f t="shared" si="113"/>
        <v>#DIV/0!</v>
      </c>
      <c r="N328" s="127" t="e">
        <f t="shared" si="114"/>
        <v>#DIV/0!</v>
      </c>
      <c r="O328" s="141" t="e">
        <f t="shared" si="115"/>
        <v>#DIV/0!</v>
      </c>
      <c r="P328" s="127" t="e">
        <f t="shared" si="101"/>
        <v>#DIV/0!</v>
      </c>
      <c r="Q328" s="127" t="e">
        <f t="shared" si="102"/>
        <v>#DIV/0!</v>
      </c>
      <c r="V328" s="232" t="e">
        <f t="shared" si="103"/>
        <v>#DIV/0!</v>
      </c>
      <c r="W328" s="232" t="e">
        <f t="shared" si="104"/>
        <v>#DIV/0!</v>
      </c>
      <c r="X328" s="232" t="e">
        <f t="shared" si="105"/>
        <v>#DIV/0!</v>
      </c>
      <c r="Y328" s="232" t="e">
        <f t="shared" si="106"/>
        <v>#DIV/0!</v>
      </c>
      <c r="Z328" s="232" t="e">
        <f t="shared" si="107"/>
        <v>#DIV/0!</v>
      </c>
      <c r="AA328" s="232" t="e">
        <f t="shared" si="108"/>
        <v>#DIV/0!</v>
      </c>
      <c r="AD328" s="232" t="e">
        <f t="shared" si="116"/>
        <v>#DIV/0!</v>
      </c>
      <c r="AE328" s="232" t="e">
        <f t="shared" si="117"/>
        <v>#DIV/0!</v>
      </c>
      <c r="AF328" s="90" t="e">
        <f t="shared" si="118"/>
        <v>#DIV/0!</v>
      </c>
      <c r="AG328" s="232" t="e">
        <f t="shared" si="119"/>
        <v>#DIV/0!</v>
      </c>
      <c r="AH328" s="232" t="e">
        <f t="shared" si="120"/>
        <v>#DIV/0!</v>
      </c>
      <c r="AI328" s="90" t="e">
        <f t="shared" si="121"/>
        <v>#DIV/0!</v>
      </c>
      <c r="AJ328" s="154"/>
      <c r="AK328" s="232" t="e">
        <f t="shared" si="122"/>
        <v>#DIV/0!</v>
      </c>
      <c r="AL328" s="232" t="e">
        <f t="shared" si="123"/>
        <v>#DIV/0!</v>
      </c>
    </row>
    <row r="329" spans="1:38">
      <c r="A329" s="128" t="s">
        <v>306</v>
      </c>
      <c r="B329" s="103"/>
      <c r="C329" s="85" t="e">
        <f>SUMPRODUCT(Datu_ievade!$E$12:$BB$12,Datu_ievade!$E$61:$BB$61)/SUM(Datu_ievade!$E$12:$BB$12)</f>
        <v>#DIV/0!</v>
      </c>
      <c r="D329" s="103"/>
      <c r="E329" s="85" t="e">
        <f>SUMPRODUCT(Datu_ievade!$E$13:$BB$13,Datu_ievade!$E$62:$BB$62)/SUM(Datu_ievade!$E$13:$BB$13)</f>
        <v>#DIV/0!</v>
      </c>
      <c r="F329" s="85" t="e">
        <f t="shared" si="109"/>
        <v>#DIV/0!</v>
      </c>
      <c r="G329" s="127" t="e">
        <f>ROUNDUP((B329+D329)*Datu_ievade!$E$269,0)</f>
        <v>#DIV/0!</v>
      </c>
      <c r="H329" s="141" t="e">
        <f t="shared" si="100"/>
        <v>#DIV/0!</v>
      </c>
      <c r="I329" s="127" t="e">
        <f t="shared" si="110"/>
        <v>#DIV/0!</v>
      </c>
      <c r="K329" s="127" t="e">
        <f t="shared" si="111"/>
        <v>#DIV/0!</v>
      </c>
      <c r="L329" s="127" t="e">
        <f t="shared" si="112"/>
        <v>#DIV/0!</v>
      </c>
      <c r="M329" s="127" t="e">
        <f t="shared" si="113"/>
        <v>#DIV/0!</v>
      </c>
      <c r="N329" s="127" t="e">
        <f t="shared" si="114"/>
        <v>#DIV/0!</v>
      </c>
      <c r="O329" s="141" t="e">
        <f t="shared" si="115"/>
        <v>#DIV/0!</v>
      </c>
      <c r="P329" s="127" t="e">
        <f t="shared" si="101"/>
        <v>#DIV/0!</v>
      </c>
      <c r="Q329" s="127" t="e">
        <f t="shared" si="102"/>
        <v>#DIV/0!</v>
      </c>
      <c r="V329" s="232" t="e">
        <f t="shared" si="103"/>
        <v>#DIV/0!</v>
      </c>
      <c r="W329" s="232" t="e">
        <f t="shared" si="104"/>
        <v>#DIV/0!</v>
      </c>
      <c r="X329" s="232" t="e">
        <f t="shared" si="105"/>
        <v>#DIV/0!</v>
      </c>
      <c r="Y329" s="232" t="e">
        <f t="shared" si="106"/>
        <v>#DIV/0!</v>
      </c>
      <c r="Z329" s="232" t="e">
        <f t="shared" si="107"/>
        <v>#DIV/0!</v>
      </c>
      <c r="AA329" s="232" t="e">
        <f t="shared" si="108"/>
        <v>#DIV/0!</v>
      </c>
      <c r="AD329" s="232" t="e">
        <f t="shared" si="116"/>
        <v>#DIV/0!</v>
      </c>
      <c r="AE329" s="232" t="e">
        <f t="shared" si="117"/>
        <v>#DIV/0!</v>
      </c>
      <c r="AF329" s="90" t="e">
        <f t="shared" si="118"/>
        <v>#DIV/0!</v>
      </c>
      <c r="AG329" s="232" t="e">
        <f t="shared" si="119"/>
        <v>#DIV/0!</v>
      </c>
      <c r="AH329" s="232" t="e">
        <f t="shared" si="120"/>
        <v>#DIV/0!</v>
      </c>
      <c r="AI329" s="90" t="e">
        <f t="shared" si="121"/>
        <v>#DIV/0!</v>
      </c>
      <c r="AJ329" s="154"/>
      <c r="AK329" s="232" t="e">
        <f t="shared" si="122"/>
        <v>#DIV/0!</v>
      </c>
      <c r="AL329" s="232" t="e">
        <f t="shared" si="123"/>
        <v>#DIV/0!</v>
      </c>
    </row>
    <row r="330" spans="1:38">
      <c r="A330" s="128" t="s">
        <v>305</v>
      </c>
      <c r="B330" s="103"/>
      <c r="C330" s="85" t="e">
        <f>SUMPRODUCT(Datu_ievade!$E$12:$BB$12,Datu_ievade!$E$61:$BB$61)/SUM(Datu_ievade!$E$12:$BB$12)</f>
        <v>#DIV/0!</v>
      </c>
      <c r="D330" s="103"/>
      <c r="E330" s="85" t="e">
        <f>SUMPRODUCT(Datu_ievade!$E$13:$BB$13,Datu_ievade!$E$62:$BB$62)/SUM(Datu_ievade!$E$13:$BB$13)</f>
        <v>#DIV/0!</v>
      </c>
      <c r="F330" s="85" t="e">
        <f t="shared" si="109"/>
        <v>#DIV/0!</v>
      </c>
      <c r="G330" s="127" t="e">
        <f>ROUNDUP((B330+D330)*Datu_ievade!$E$269,0)</f>
        <v>#DIV/0!</v>
      </c>
      <c r="H330" s="141" t="e">
        <f t="shared" ref="H330:H393" si="124">G330*F330</f>
        <v>#DIV/0!</v>
      </c>
      <c r="I330" s="127" t="e">
        <f t="shared" si="110"/>
        <v>#DIV/0!</v>
      </c>
      <c r="K330" s="127" t="e">
        <f t="shared" si="111"/>
        <v>#DIV/0!</v>
      </c>
      <c r="L330" s="127" t="e">
        <f t="shared" si="112"/>
        <v>#DIV/0!</v>
      </c>
      <c r="M330" s="127" t="e">
        <f t="shared" si="113"/>
        <v>#DIV/0!</v>
      </c>
      <c r="N330" s="127" t="e">
        <f t="shared" si="114"/>
        <v>#DIV/0!</v>
      </c>
      <c r="O330" s="141" t="e">
        <f t="shared" si="115"/>
        <v>#DIV/0!</v>
      </c>
      <c r="P330" s="127" t="e">
        <f t="shared" ref="P330:P393" si="125">O330*$O$4</f>
        <v>#DIV/0!</v>
      </c>
      <c r="Q330" s="127" t="e">
        <f t="shared" ref="Q330:Q393" si="126">IF(G330&gt;0,$P$4*$Q$4+$R$4+$S$4,0)</f>
        <v>#DIV/0!</v>
      </c>
      <c r="V330" s="232" t="e">
        <f t="shared" ref="V330:V393" si="127">IF(I330&gt;0,IF(I330&lt;=0.01,ROUNDUP(I330,0),IF(MOD(I330,100)&lt;=0.01,ROUNDUP(MOD(I330,100),0),0)),0)</f>
        <v>#DIV/0!</v>
      </c>
      <c r="W330" s="232" t="e">
        <f t="shared" ref="W330:W393" si="128">IF(AND(I330&gt;0,I330&gt;0.01),IF(AND(I330&gt;1,I330&lt;=0.1),ROUNDUP(I330/0.1,0),IF(MOD(I330,100)&lt;=0.1,ROUNDUP(MOD(I330,100),-1),0)/10),0)</f>
        <v>#DIV/0!</v>
      </c>
      <c r="X330" s="232" t="e">
        <f t="shared" ref="X330:X393" si="129">IF(AND(I330&gt;0,I330&gt;0.1),IF(AND(I330&gt;1,I330&lt;=1),ROUNDUP(I330/1,0),IF(MOD(I330,100)&lt;=1,ROUNDUP(MOD(I330,100),-1),0)/10),0)</f>
        <v>#DIV/0!</v>
      </c>
      <c r="Y330" s="232" t="e">
        <f t="shared" ref="Y330:Y393" si="130">IF(AND(I330&gt;0,I330&gt;1),IF(AND(I330&gt;1,I330&lt;=10),ROUNDUP(I330/10,0),IF(MOD(I330,100)&lt;=10,ROUNDUP(MOD(I330,100),-1),0)/10),0)</f>
        <v>#DIV/0!</v>
      </c>
      <c r="Z330" s="232" t="e">
        <f t="shared" ref="Z330:Z393" si="131">IF(AND(I330&gt;0,I330&gt;10),IF(AND(I330&gt;1,I330&lt;=100),ROUNDUP(I330/100,0),IF(MOD(I330,100)&lt;=100,ROUNDUP(MOD(I330,100),-1),0)/10),0)</f>
        <v>#DIV/0!</v>
      </c>
      <c r="AA330" s="232" t="e">
        <f t="shared" ref="AA330:AA393" si="132">IF(AND(I330&gt;0,I330&gt;100),IF(AND(I330&gt;1,I330&lt;=400),ROUNDUP(I330/400,0),IF(MOD(I330,100)&lt;=400,ROUNDUP(MOD(I330,100),-1),0)/10),0)</f>
        <v>#DIV/0!</v>
      </c>
      <c r="AD330" s="232" t="e">
        <f t="shared" si="116"/>
        <v>#DIV/0!</v>
      </c>
      <c r="AE330" s="232" t="e">
        <f t="shared" si="117"/>
        <v>#DIV/0!</v>
      </c>
      <c r="AF330" s="90" t="e">
        <f t="shared" si="118"/>
        <v>#DIV/0!</v>
      </c>
      <c r="AG330" s="232" t="e">
        <f t="shared" si="119"/>
        <v>#DIV/0!</v>
      </c>
      <c r="AH330" s="232" t="e">
        <f t="shared" si="120"/>
        <v>#DIV/0!</v>
      </c>
      <c r="AI330" s="90" t="e">
        <f t="shared" si="121"/>
        <v>#DIV/0!</v>
      </c>
      <c r="AJ330" s="154"/>
      <c r="AK330" s="232" t="e">
        <f t="shared" si="122"/>
        <v>#DIV/0!</v>
      </c>
      <c r="AL330" s="232" t="e">
        <f t="shared" si="123"/>
        <v>#DIV/0!</v>
      </c>
    </row>
    <row r="331" spans="1:38">
      <c r="A331" s="128" t="s">
        <v>304</v>
      </c>
      <c r="B331" s="103"/>
      <c r="C331" s="85" t="e">
        <f>SUMPRODUCT(Datu_ievade!$E$12:$BB$12,Datu_ievade!$E$61:$BB$61)/SUM(Datu_ievade!$E$12:$BB$12)</f>
        <v>#DIV/0!</v>
      </c>
      <c r="D331" s="103"/>
      <c r="E331" s="85" t="e">
        <f>SUMPRODUCT(Datu_ievade!$E$13:$BB$13,Datu_ievade!$E$62:$BB$62)/SUM(Datu_ievade!$E$13:$BB$13)</f>
        <v>#DIV/0!</v>
      </c>
      <c r="F331" s="85" t="e">
        <f t="shared" ref="F331:F394" si="133">(E331*D331+C331*B331)/(D331+B331)</f>
        <v>#DIV/0!</v>
      </c>
      <c r="G331" s="127" t="e">
        <f>ROUNDUP((B331+D331)*Datu_ievade!$E$269,0)</f>
        <v>#DIV/0!</v>
      </c>
      <c r="H331" s="141" t="e">
        <f t="shared" si="124"/>
        <v>#DIV/0!</v>
      </c>
      <c r="I331" s="127" t="e">
        <f t="shared" ref="I331:I394" si="134">(H331*$I$5)/1000</f>
        <v>#DIV/0!</v>
      </c>
      <c r="K331" s="127" t="e">
        <f t="shared" ref="K331:K394" si="135">IF(I331&lt;=1,"1 Gbps",IF(I331&lt;=2,"1 Gbps",IF(I331&gt;2,"10 Gbps","")))</f>
        <v>#DIV/0!</v>
      </c>
      <c r="L331" s="127" t="e">
        <f t="shared" ref="L331:L394" si="136">IF(AND(K331="1 Gbps",I331&lt;=1),1,IF(AND(K331="1 Gbps",I331&gt;1,I331&lt;=2),2,IF(K331="10 Gbps",ROUNDUP(I331/10,0),"")))</f>
        <v>#DIV/0!</v>
      </c>
      <c r="M331" s="127" t="e">
        <f t="shared" ref="M331:M394" si="137">IF(K331="1 Gbps",L331*$M$4,0)</f>
        <v>#DIV/0!</v>
      </c>
      <c r="N331" s="127" t="e">
        <f t="shared" ref="N331:N394" si="138">IF(K331="10 Gbps",L331*$N$4,0)</f>
        <v>#DIV/0!</v>
      </c>
      <c r="O331" s="141" t="e">
        <f t="shared" ref="O331:O394" si="139">L331</f>
        <v>#DIV/0!</v>
      </c>
      <c r="P331" s="127" t="e">
        <f t="shared" si="125"/>
        <v>#DIV/0!</v>
      </c>
      <c r="Q331" s="127" t="e">
        <f t="shared" si="126"/>
        <v>#DIV/0!</v>
      </c>
      <c r="V331" s="232" t="e">
        <f t="shared" si="127"/>
        <v>#DIV/0!</v>
      </c>
      <c r="W331" s="232" t="e">
        <f t="shared" si="128"/>
        <v>#DIV/0!</v>
      </c>
      <c r="X331" s="232" t="e">
        <f t="shared" si="129"/>
        <v>#DIV/0!</v>
      </c>
      <c r="Y331" s="232" t="e">
        <f t="shared" si="130"/>
        <v>#DIV/0!</v>
      </c>
      <c r="Z331" s="232" t="e">
        <f t="shared" si="131"/>
        <v>#DIV/0!</v>
      </c>
      <c r="AA331" s="232" t="e">
        <f t="shared" si="132"/>
        <v>#DIV/0!</v>
      </c>
      <c r="AD331" s="232" t="e">
        <f t="shared" ref="AD331:AD394" si="140">V331*$AC$7</f>
        <v>#DIV/0!</v>
      </c>
      <c r="AE331" s="232" t="e">
        <f t="shared" ref="AE331:AE394" si="141">W331*$AC$7</f>
        <v>#DIV/0!</v>
      </c>
      <c r="AF331" s="90" t="e">
        <f t="shared" ref="AF331:AF394" si="142">X331*$AC$7</f>
        <v>#DIV/0!</v>
      </c>
      <c r="AG331" s="232" t="e">
        <f t="shared" ref="AG331:AG394" si="143">Y331*$AC$7</f>
        <v>#DIV/0!</v>
      </c>
      <c r="AH331" s="232" t="e">
        <f t="shared" ref="AH331:AH394" si="144">Z331*$AC$7</f>
        <v>#DIV/0!</v>
      </c>
      <c r="AI331" s="90" t="e">
        <f t="shared" ref="AI331:AI394" si="145">AA331*$AC$7</f>
        <v>#DIV/0!</v>
      </c>
      <c r="AJ331" s="154"/>
      <c r="AK331" s="232" t="e">
        <f t="shared" ref="AK331:AK394" si="146">SUM(AD331:AF331)</f>
        <v>#DIV/0!</v>
      </c>
      <c r="AL331" s="232" t="e">
        <f t="shared" ref="AL331:AL394" si="147">AG331+AH331*10+AI331*40</f>
        <v>#DIV/0!</v>
      </c>
    </row>
    <row r="332" spans="1:38">
      <c r="A332" s="128" t="s">
        <v>303</v>
      </c>
      <c r="B332" s="103"/>
      <c r="C332" s="85" t="e">
        <f>SUMPRODUCT(Datu_ievade!$E$12:$BB$12,Datu_ievade!$E$61:$BB$61)/SUM(Datu_ievade!$E$12:$BB$12)</f>
        <v>#DIV/0!</v>
      </c>
      <c r="D332" s="103"/>
      <c r="E332" s="85" t="e">
        <f>SUMPRODUCT(Datu_ievade!$E$13:$BB$13,Datu_ievade!$E$62:$BB$62)/SUM(Datu_ievade!$E$13:$BB$13)</f>
        <v>#DIV/0!</v>
      </c>
      <c r="F332" s="85" t="e">
        <f t="shared" si="133"/>
        <v>#DIV/0!</v>
      </c>
      <c r="G332" s="127" t="e">
        <f>ROUNDUP((B332+D332)*Datu_ievade!$E$269,0)</f>
        <v>#DIV/0!</v>
      </c>
      <c r="H332" s="141" t="e">
        <f t="shared" si="124"/>
        <v>#DIV/0!</v>
      </c>
      <c r="I332" s="127" t="e">
        <f t="shared" si="134"/>
        <v>#DIV/0!</v>
      </c>
      <c r="K332" s="127" t="e">
        <f t="shared" si="135"/>
        <v>#DIV/0!</v>
      </c>
      <c r="L332" s="127" t="e">
        <f t="shared" si="136"/>
        <v>#DIV/0!</v>
      </c>
      <c r="M332" s="127" t="e">
        <f t="shared" si="137"/>
        <v>#DIV/0!</v>
      </c>
      <c r="N332" s="127" t="e">
        <f t="shared" si="138"/>
        <v>#DIV/0!</v>
      </c>
      <c r="O332" s="141" t="e">
        <f t="shared" si="139"/>
        <v>#DIV/0!</v>
      </c>
      <c r="P332" s="127" t="e">
        <f t="shared" si="125"/>
        <v>#DIV/0!</v>
      </c>
      <c r="Q332" s="127" t="e">
        <f t="shared" si="126"/>
        <v>#DIV/0!</v>
      </c>
      <c r="V332" s="232" t="e">
        <f t="shared" si="127"/>
        <v>#DIV/0!</v>
      </c>
      <c r="W332" s="232" t="e">
        <f t="shared" si="128"/>
        <v>#DIV/0!</v>
      </c>
      <c r="X332" s="232" t="e">
        <f t="shared" si="129"/>
        <v>#DIV/0!</v>
      </c>
      <c r="Y332" s="232" t="e">
        <f t="shared" si="130"/>
        <v>#DIV/0!</v>
      </c>
      <c r="Z332" s="232" t="e">
        <f t="shared" si="131"/>
        <v>#DIV/0!</v>
      </c>
      <c r="AA332" s="232" t="e">
        <f t="shared" si="132"/>
        <v>#DIV/0!</v>
      </c>
      <c r="AD332" s="232" t="e">
        <f t="shared" si="140"/>
        <v>#DIV/0!</v>
      </c>
      <c r="AE332" s="232" t="e">
        <f t="shared" si="141"/>
        <v>#DIV/0!</v>
      </c>
      <c r="AF332" s="90" t="e">
        <f t="shared" si="142"/>
        <v>#DIV/0!</v>
      </c>
      <c r="AG332" s="232" t="e">
        <f t="shared" si="143"/>
        <v>#DIV/0!</v>
      </c>
      <c r="AH332" s="232" t="e">
        <f t="shared" si="144"/>
        <v>#DIV/0!</v>
      </c>
      <c r="AI332" s="90" t="e">
        <f t="shared" si="145"/>
        <v>#DIV/0!</v>
      </c>
      <c r="AJ332" s="154"/>
      <c r="AK332" s="232" t="e">
        <f t="shared" si="146"/>
        <v>#DIV/0!</v>
      </c>
      <c r="AL332" s="232" t="e">
        <f t="shared" si="147"/>
        <v>#DIV/0!</v>
      </c>
    </row>
    <row r="333" spans="1:38">
      <c r="A333" s="128" t="s">
        <v>302</v>
      </c>
      <c r="B333" s="103"/>
      <c r="C333" s="85" t="e">
        <f>SUMPRODUCT(Datu_ievade!$E$12:$BB$12,Datu_ievade!$E$61:$BB$61)/SUM(Datu_ievade!$E$12:$BB$12)</f>
        <v>#DIV/0!</v>
      </c>
      <c r="D333" s="103"/>
      <c r="E333" s="85" t="e">
        <f>SUMPRODUCT(Datu_ievade!$E$13:$BB$13,Datu_ievade!$E$62:$BB$62)/SUM(Datu_ievade!$E$13:$BB$13)</f>
        <v>#DIV/0!</v>
      </c>
      <c r="F333" s="85" t="e">
        <f t="shared" si="133"/>
        <v>#DIV/0!</v>
      </c>
      <c r="G333" s="127" t="e">
        <f>ROUNDUP((B333+D333)*Datu_ievade!$E$269,0)</f>
        <v>#DIV/0!</v>
      </c>
      <c r="H333" s="141" t="e">
        <f t="shared" si="124"/>
        <v>#DIV/0!</v>
      </c>
      <c r="I333" s="127" t="e">
        <f t="shared" si="134"/>
        <v>#DIV/0!</v>
      </c>
      <c r="K333" s="127" t="e">
        <f t="shared" si="135"/>
        <v>#DIV/0!</v>
      </c>
      <c r="L333" s="127" t="e">
        <f t="shared" si="136"/>
        <v>#DIV/0!</v>
      </c>
      <c r="M333" s="127" t="e">
        <f t="shared" si="137"/>
        <v>#DIV/0!</v>
      </c>
      <c r="N333" s="127" t="e">
        <f t="shared" si="138"/>
        <v>#DIV/0!</v>
      </c>
      <c r="O333" s="141" t="e">
        <f t="shared" si="139"/>
        <v>#DIV/0!</v>
      </c>
      <c r="P333" s="127" t="e">
        <f t="shared" si="125"/>
        <v>#DIV/0!</v>
      </c>
      <c r="Q333" s="127" t="e">
        <f t="shared" si="126"/>
        <v>#DIV/0!</v>
      </c>
      <c r="V333" s="232" t="e">
        <f t="shared" si="127"/>
        <v>#DIV/0!</v>
      </c>
      <c r="W333" s="232" t="e">
        <f t="shared" si="128"/>
        <v>#DIV/0!</v>
      </c>
      <c r="X333" s="232" t="e">
        <f t="shared" si="129"/>
        <v>#DIV/0!</v>
      </c>
      <c r="Y333" s="232" t="e">
        <f t="shared" si="130"/>
        <v>#DIV/0!</v>
      </c>
      <c r="Z333" s="232" t="e">
        <f t="shared" si="131"/>
        <v>#DIV/0!</v>
      </c>
      <c r="AA333" s="232" t="e">
        <f t="shared" si="132"/>
        <v>#DIV/0!</v>
      </c>
      <c r="AD333" s="232" t="e">
        <f t="shared" si="140"/>
        <v>#DIV/0!</v>
      </c>
      <c r="AE333" s="232" t="e">
        <f t="shared" si="141"/>
        <v>#DIV/0!</v>
      </c>
      <c r="AF333" s="90" t="e">
        <f t="shared" si="142"/>
        <v>#DIV/0!</v>
      </c>
      <c r="AG333" s="232" t="e">
        <f t="shared" si="143"/>
        <v>#DIV/0!</v>
      </c>
      <c r="AH333" s="232" t="e">
        <f t="shared" si="144"/>
        <v>#DIV/0!</v>
      </c>
      <c r="AI333" s="90" t="e">
        <f t="shared" si="145"/>
        <v>#DIV/0!</v>
      </c>
      <c r="AJ333" s="154"/>
      <c r="AK333" s="232" t="e">
        <f t="shared" si="146"/>
        <v>#DIV/0!</v>
      </c>
      <c r="AL333" s="232" t="e">
        <f t="shared" si="147"/>
        <v>#DIV/0!</v>
      </c>
    </row>
    <row r="334" spans="1:38">
      <c r="A334" s="128" t="s">
        <v>301</v>
      </c>
      <c r="B334" s="103"/>
      <c r="C334" s="85" t="e">
        <f>SUMPRODUCT(Datu_ievade!$E$12:$BB$12,Datu_ievade!$E$61:$BB$61)/SUM(Datu_ievade!$E$12:$BB$12)</f>
        <v>#DIV/0!</v>
      </c>
      <c r="D334" s="103"/>
      <c r="E334" s="85" t="e">
        <f>SUMPRODUCT(Datu_ievade!$E$13:$BB$13,Datu_ievade!$E$62:$BB$62)/SUM(Datu_ievade!$E$13:$BB$13)</f>
        <v>#DIV/0!</v>
      </c>
      <c r="F334" s="85" t="e">
        <f t="shared" si="133"/>
        <v>#DIV/0!</v>
      </c>
      <c r="G334" s="127" t="e">
        <f>ROUNDUP((B334+D334)*Datu_ievade!$E$269,0)</f>
        <v>#DIV/0!</v>
      </c>
      <c r="H334" s="141" t="e">
        <f t="shared" si="124"/>
        <v>#DIV/0!</v>
      </c>
      <c r="I334" s="127" t="e">
        <f t="shared" si="134"/>
        <v>#DIV/0!</v>
      </c>
      <c r="K334" s="127" t="e">
        <f t="shared" si="135"/>
        <v>#DIV/0!</v>
      </c>
      <c r="L334" s="127" t="e">
        <f t="shared" si="136"/>
        <v>#DIV/0!</v>
      </c>
      <c r="M334" s="127" t="e">
        <f t="shared" si="137"/>
        <v>#DIV/0!</v>
      </c>
      <c r="N334" s="127" t="e">
        <f t="shared" si="138"/>
        <v>#DIV/0!</v>
      </c>
      <c r="O334" s="141" t="e">
        <f t="shared" si="139"/>
        <v>#DIV/0!</v>
      </c>
      <c r="P334" s="127" t="e">
        <f t="shared" si="125"/>
        <v>#DIV/0!</v>
      </c>
      <c r="Q334" s="127" t="e">
        <f t="shared" si="126"/>
        <v>#DIV/0!</v>
      </c>
      <c r="V334" s="232" t="e">
        <f t="shared" si="127"/>
        <v>#DIV/0!</v>
      </c>
      <c r="W334" s="232" t="e">
        <f t="shared" si="128"/>
        <v>#DIV/0!</v>
      </c>
      <c r="X334" s="232" t="e">
        <f t="shared" si="129"/>
        <v>#DIV/0!</v>
      </c>
      <c r="Y334" s="232" t="e">
        <f t="shared" si="130"/>
        <v>#DIV/0!</v>
      </c>
      <c r="Z334" s="232" t="e">
        <f t="shared" si="131"/>
        <v>#DIV/0!</v>
      </c>
      <c r="AA334" s="232" t="e">
        <f t="shared" si="132"/>
        <v>#DIV/0!</v>
      </c>
      <c r="AD334" s="232" t="e">
        <f t="shared" si="140"/>
        <v>#DIV/0!</v>
      </c>
      <c r="AE334" s="232" t="e">
        <f t="shared" si="141"/>
        <v>#DIV/0!</v>
      </c>
      <c r="AF334" s="90" t="e">
        <f t="shared" si="142"/>
        <v>#DIV/0!</v>
      </c>
      <c r="AG334" s="232" t="e">
        <f t="shared" si="143"/>
        <v>#DIV/0!</v>
      </c>
      <c r="AH334" s="232" t="e">
        <f t="shared" si="144"/>
        <v>#DIV/0!</v>
      </c>
      <c r="AI334" s="90" t="e">
        <f t="shared" si="145"/>
        <v>#DIV/0!</v>
      </c>
      <c r="AJ334" s="154"/>
      <c r="AK334" s="232" t="e">
        <f t="shared" si="146"/>
        <v>#DIV/0!</v>
      </c>
      <c r="AL334" s="232" t="e">
        <f t="shared" si="147"/>
        <v>#DIV/0!</v>
      </c>
    </row>
    <row r="335" spans="1:38">
      <c r="A335" s="128" t="s">
        <v>300</v>
      </c>
      <c r="B335" s="103"/>
      <c r="C335" s="85" t="e">
        <f>SUMPRODUCT(Datu_ievade!$E$12:$BB$12,Datu_ievade!$E$61:$BB$61)/SUM(Datu_ievade!$E$12:$BB$12)</f>
        <v>#DIV/0!</v>
      </c>
      <c r="D335" s="103"/>
      <c r="E335" s="85" t="e">
        <f>SUMPRODUCT(Datu_ievade!$E$13:$BB$13,Datu_ievade!$E$62:$BB$62)/SUM(Datu_ievade!$E$13:$BB$13)</f>
        <v>#DIV/0!</v>
      </c>
      <c r="F335" s="85" t="e">
        <f t="shared" si="133"/>
        <v>#DIV/0!</v>
      </c>
      <c r="G335" s="127" t="e">
        <f>ROUNDUP((B335+D335)*Datu_ievade!$E$269,0)</f>
        <v>#DIV/0!</v>
      </c>
      <c r="H335" s="141" t="e">
        <f t="shared" si="124"/>
        <v>#DIV/0!</v>
      </c>
      <c r="I335" s="127" t="e">
        <f t="shared" si="134"/>
        <v>#DIV/0!</v>
      </c>
      <c r="K335" s="127" t="e">
        <f t="shared" si="135"/>
        <v>#DIV/0!</v>
      </c>
      <c r="L335" s="127" t="e">
        <f t="shared" si="136"/>
        <v>#DIV/0!</v>
      </c>
      <c r="M335" s="127" t="e">
        <f t="shared" si="137"/>
        <v>#DIV/0!</v>
      </c>
      <c r="N335" s="127" t="e">
        <f t="shared" si="138"/>
        <v>#DIV/0!</v>
      </c>
      <c r="O335" s="141" t="e">
        <f t="shared" si="139"/>
        <v>#DIV/0!</v>
      </c>
      <c r="P335" s="127" t="e">
        <f t="shared" si="125"/>
        <v>#DIV/0!</v>
      </c>
      <c r="Q335" s="127" t="e">
        <f t="shared" si="126"/>
        <v>#DIV/0!</v>
      </c>
      <c r="V335" s="232" t="e">
        <f t="shared" si="127"/>
        <v>#DIV/0!</v>
      </c>
      <c r="W335" s="232" t="e">
        <f t="shared" si="128"/>
        <v>#DIV/0!</v>
      </c>
      <c r="X335" s="232" t="e">
        <f t="shared" si="129"/>
        <v>#DIV/0!</v>
      </c>
      <c r="Y335" s="232" t="e">
        <f t="shared" si="130"/>
        <v>#DIV/0!</v>
      </c>
      <c r="Z335" s="232" t="e">
        <f t="shared" si="131"/>
        <v>#DIV/0!</v>
      </c>
      <c r="AA335" s="232" t="e">
        <f t="shared" si="132"/>
        <v>#DIV/0!</v>
      </c>
      <c r="AD335" s="232" t="e">
        <f t="shared" si="140"/>
        <v>#DIV/0!</v>
      </c>
      <c r="AE335" s="232" t="e">
        <f t="shared" si="141"/>
        <v>#DIV/0!</v>
      </c>
      <c r="AF335" s="90" t="e">
        <f t="shared" si="142"/>
        <v>#DIV/0!</v>
      </c>
      <c r="AG335" s="232" t="e">
        <f t="shared" si="143"/>
        <v>#DIV/0!</v>
      </c>
      <c r="AH335" s="232" t="e">
        <f t="shared" si="144"/>
        <v>#DIV/0!</v>
      </c>
      <c r="AI335" s="90" t="e">
        <f t="shared" si="145"/>
        <v>#DIV/0!</v>
      </c>
      <c r="AJ335" s="154"/>
      <c r="AK335" s="232" t="e">
        <f t="shared" si="146"/>
        <v>#DIV/0!</v>
      </c>
      <c r="AL335" s="232" t="e">
        <f t="shared" si="147"/>
        <v>#DIV/0!</v>
      </c>
    </row>
    <row r="336" spans="1:38">
      <c r="A336" s="128" t="s">
        <v>299</v>
      </c>
      <c r="B336" s="103"/>
      <c r="C336" s="85" t="e">
        <f>SUMPRODUCT(Datu_ievade!$E$12:$BB$12,Datu_ievade!$E$61:$BB$61)/SUM(Datu_ievade!$E$12:$BB$12)</f>
        <v>#DIV/0!</v>
      </c>
      <c r="D336" s="103"/>
      <c r="E336" s="85" t="e">
        <f>SUMPRODUCT(Datu_ievade!$E$13:$BB$13,Datu_ievade!$E$62:$BB$62)/SUM(Datu_ievade!$E$13:$BB$13)</f>
        <v>#DIV/0!</v>
      </c>
      <c r="F336" s="85" t="e">
        <f t="shared" si="133"/>
        <v>#DIV/0!</v>
      </c>
      <c r="G336" s="127" t="e">
        <f>ROUNDUP((B336+D336)*Datu_ievade!$E$269,0)</f>
        <v>#DIV/0!</v>
      </c>
      <c r="H336" s="141" t="e">
        <f t="shared" si="124"/>
        <v>#DIV/0!</v>
      </c>
      <c r="I336" s="127" t="e">
        <f t="shared" si="134"/>
        <v>#DIV/0!</v>
      </c>
      <c r="K336" s="127" t="e">
        <f t="shared" si="135"/>
        <v>#DIV/0!</v>
      </c>
      <c r="L336" s="127" t="e">
        <f t="shared" si="136"/>
        <v>#DIV/0!</v>
      </c>
      <c r="M336" s="127" t="e">
        <f t="shared" si="137"/>
        <v>#DIV/0!</v>
      </c>
      <c r="N336" s="127" t="e">
        <f t="shared" si="138"/>
        <v>#DIV/0!</v>
      </c>
      <c r="O336" s="141" t="e">
        <f t="shared" si="139"/>
        <v>#DIV/0!</v>
      </c>
      <c r="P336" s="127" t="e">
        <f t="shared" si="125"/>
        <v>#DIV/0!</v>
      </c>
      <c r="Q336" s="127" t="e">
        <f t="shared" si="126"/>
        <v>#DIV/0!</v>
      </c>
      <c r="V336" s="232" t="e">
        <f t="shared" si="127"/>
        <v>#DIV/0!</v>
      </c>
      <c r="W336" s="232" t="e">
        <f t="shared" si="128"/>
        <v>#DIV/0!</v>
      </c>
      <c r="X336" s="232" t="e">
        <f t="shared" si="129"/>
        <v>#DIV/0!</v>
      </c>
      <c r="Y336" s="232" t="e">
        <f t="shared" si="130"/>
        <v>#DIV/0!</v>
      </c>
      <c r="Z336" s="232" t="e">
        <f t="shared" si="131"/>
        <v>#DIV/0!</v>
      </c>
      <c r="AA336" s="232" t="e">
        <f t="shared" si="132"/>
        <v>#DIV/0!</v>
      </c>
      <c r="AD336" s="232" t="e">
        <f t="shared" si="140"/>
        <v>#DIV/0!</v>
      </c>
      <c r="AE336" s="232" t="e">
        <f t="shared" si="141"/>
        <v>#DIV/0!</v>
      </c>
      <c r="AF336" s="90" t="e">
        <f t="shared" si="142"/>
        <v>#DIV/0!</v>
      </c>
      <c r="AG336" s="232" t="e">
        <f t="shared" si="143"/>
        <v>#DIV/0!</v>
      </c>
      <c r="AH336" s="232" t="e">
        <f t="shared" si="144"/>
        <v>#DIV/0!</v>
      </c>
      <c r="AI336" s="90" t="e">
        <f t="shared" si="145"/>
        <v>#DIV/0!</v>
      </c>
      <c r="AJ336" s="154"/>
      <c r="AK336" s="232" t="e">
        <f t="shared" si="146"/>
        <v>#DIV/0!</v>
      </c>
      <c r="AL336" s="232" t="e">
        <f t="shared" si="147"/>
        <v>#DIV/0!</v>
      </c>
    </row>
    <row r="337" spans="1:38">
      <c r="A337" s="128" t="s">
        <v>298</v>
      </c>
      <c r="B337" s="103"/>
      <c r="C337" s="85" t="e">
        <f>SUMPRODUCT(Datu_ievade!$E$12:$BB$12,Datu_ievade!$E$61:$BB$61)/SUM(Datu_ievade!$E$12:$BB$12)</f>
        <v>#DIV/0!</v>
      </c>
      <c r="D337" s="103"/>
      <c r="E337" s="85" t="e">
        <f>SUMPRODUCT(Datu_ievade!$E$13:$BB$13,Datu_ievade!$E$62:$BB$62)/SUM(Datu_ievade!$E$13:$BB$13)</f>
        <v>#DIV/0!</v>
      </c>
      <c r="F337" s="85" t="e">
        <f t="shared" si="133"/>
        <v>#DIV/0!</v>
      </c>
      <c r="G337" s="127" t="e">
        <f>ROUNDUP((B337+D337)*Datu_ievade!$E$269,0)</f>
        <v>#DIV/0!</v>
      </c>
      <c r="H337" s="141" t="e">
        <f t="shared" si="124"/>
        <v>#DIV/0!</v>
      </c>
      <c r="I337" s="127" t="e">
        <f t="shared" si="134"/>
        <v>#DIV/0!</v>
      </c>
      <c r="K337" s="127" t="e">
        <f t="shared" si="135"/>
        <v>#DIV/0!</v>
      </c>
      <c r="L337" s="127" t="e">
        <f t="shared" si="136"/>
        <v>#DIV/0!</v>
      </c>
      <c r="M337" s="127" t="e">
        <f t="shared" si="137"/>
        <v>#DIV/0!</v>
      </c>
      <c r="N337" s="127" t="e">
        <f t="shared" si="138"/>
        <v>#DIV/0!</v>
      </c>
      <c r="O337" s="141" t="e">
        <f t="shared" si="139"/>
        <v>#DIV/0!</v>
      </c>
      <c r="P337" s="127" t="e">
        <f t="shared" si="125"/>
        <v>#DIV/0!</v>
      </c>
      <c r="Q337" s="127" t="e">
        <f t="shared" si="126"/>
        <v>#DIV/0!</v>
      </c>
      <c r="V337" s="232" t="e">
        <f t="shared" si="127"/>
        <v>#DIV/0!</v>
      </c>
      <c r="W337" s="232" t="e">
        <f t="shared" si="128"/>
        <v>#DIV/0!</v>
      </c>
      <c r="X337" s="232" t="e">
        <f t="shared" si="129"/>
        <v>#DIV/0!</v>
      </c>
      <c r="Y337" s="232" t="e">
        <f t="shared" si="130"/>
        <v>#DIV/0!</v>
      </c>
      <c r="Z337" s="232" t="e">
        <f t="shared" si="131"/>
        <v>#DIV/0!</v>
      </c>
      <c r="AA337" s="232" t="e">
        <f t="shared" si="132"/>
        <v>#DIV/0!</v>
      </c>
      <c r="AD337" s="232" t="e">
        <f t="shared" si="140"/>
        <v>#DIV/0!</v>
      </c>
      <c r="AE337" s="232" t="e">
        <f t="shared" si="141"/>
        <v>#DIV/0!</v>
      </c>
      <c r="AF337" s="90" t="e">
        <f t="shared" si="142"/>
        <v>#DIV/0!</v>
      </c>
      <c r="AG337" s="232" t="e">
        <f t="shared" si="143"/>
        <v>#DIV/0!</v>
      </c>
      <c r="AH337" s="232" t="e">
        <f t="shared" si="144"/>
        <v>#DIV/0!</v>
      </c>
      <c r="AI337" s="90" t="e">
        <f t="shared" si="145"/>
        <v>#DIV/0!</v>
      </c>
      <c r="AJ337" s="154"/>
      <c r="AK337" s="232" t="e">
        <f t="shared" si="146"/>
        <v>#DIV/0!</v>
      </c>
      <c r="AL337" s="232" t="e">
        <f t="shared" si="147"/>
        <v>#DIV/0!</v>
      </c>
    </row>
    <row r="338" spans="1:38">
      <c r="A338" s="128" t="s">
        <v>297</v>
      </c>
      <c r="B338" s="103"/>
      <c r="C338" s="85" t="e">
        <f>SUMPRODUCT(Datu_ievade!$E$12:$BB$12,Datu_ievade!$E$61:$BB$61)/SUM(Datu_ievade!$E$12:$BB$12)</f>
        <v>#DIV/0!</v>
      </c>
      <c r="D338" s="103"/>
      <c r="E338" s="85" t="e">
        <f>SUMPRODUCT(Datu_ievade!$E$13:$BB$13,Datu_ievade!$E$62:$BB$62)/SUM(Datu_ievade!$E$13:$BB$13)</f>
        <v>#DIV/0!</v>
      </c>
      <c r="F338" s="85" t="e">
        <f t="shared" si="133"/>
        <v>#DIV/0!</v>
      </c>
      <c r="G338" s="127" t="e">
        <f>ROUNDUP((B338+D338)*Datu_ievade!$E$269,0)</f>
        <v>#DIV/0!</v>
      </c>
      <c r="H338" s="141" t="e">
        <f t="shared" si="124"/>
        <v>#DIV/0!</v>
      </c>
      <c r="I338" s="127" t="e">
        <f t="shared" si="134"/>
        <v>#DIV/0!</v>
      </c>
      <c r="K338" s="127" t="e">
        <f t="shared" si="135"/>
        <v>#DIV/0!</v>
      </c>
      <c r="L338" s="127" t="e">
        <f t="shared" si="136"/>
        <v>#DIV/0!</v>
      </c>
      <c r="M338" s="127" t="e">
        <f t="shared" si="137"/>
        <v>#DIV/0!</v>
      </c>
      <c r="N338" s="127" t="e">
        <f t="shared" si="138"/>
        <v>#DIV/0!</v>
      </c>
      <c r="O338" s="141" t="e">
        <f t="shared" si="139"/>
        <v>#DIV/0!</v>
      </c>
      <c r="P338" s="127" t="e">
        <f t="shared" si="125"/>
        <v>#DIV/0!</v>
      </c>
      <c r="Q338" s="127" t="e">
        <f t="shared" si="126"/>
        <v>#DIV/0!</v>
      </c>
      <c r="V338" s="232" t="e">
        <f t="shared" si="127"/>
        <v>#DIV/0!</v>
      </c>
      <c r="W338" s="232" t="e">
        <f t="shared" si="128"/>
        <v>#DIV/0!</v>
      </c>
      <c r="X338" s="232" t="e">
        <f t="shared" si="129"/>
        <v>#DIV/0!</v>
      </c>
      <c r="Y338" s="232" t="e">
        <f t="shared" si="130"/>
        <v>#DIV/0!</v>
      </c>
      <c r="Z338" s="232" t="e">
        <f t="shared" si="131"/>
        <v>#DIV/0!</v>
      </c>
      <c r="AA338" s="232" t="e">
        <f t="shared" si="132"/>
        <v>#DIV/0!</v>
      </c>
      <c r="AD338" s="232" t="e">
        <f t="shared" si="140"/>
        <v>#DIV/0!</v>
      </c>
      <c r="AE338" s="232" t="e">
        <f t="shared" si="141"/>
        <v>#DIV/0!</v>
      </c>
      <c r="AF338" s="90" t="e">
        <f t="shared" si="142"/>
        <v>#DIV/0!</v>
      </c>
      <c r="AG338" s="232" t="e">
        <f t="shared" si="143"/>
        <v>#DIV/0!</v>
      </c>
      <c r="AH338" s="232" t="e">
        <f t="shared" si="144"/>
        <v>#DIV/0!</v>
      </c>
      <c r="AI338" s="90" t="e">
        <f t="shared" si="145"/>
        <v>#DIV/0!</v>
      </c>
      <c r="AJ338" s="154"/>
      <c r="AK338" s="232" t="e">
        <f t="shared" si="146"/>
        <v>#DIV/0!</v>
      </c>
      <c r="AL338" s="232" t="e">
        <f t="shared" si="147"/>
        <v>#DIV/0!</v>
      </c>
    </row>
    <row r="339" spans="1:38">
      <c r="A339" s="128" t="s">
        <v>296</v>
      </c>
      <c r="B339" s="103"/>
      <c r="C339" s="85" t="e">
        <f>SUMPRODUCT(Datu_ievade!$E$12:$BB$12,Datu_ievade!$E$61:$BB$61)/SUM(Datu_ievade!$E$12:$BB$12)</f>
        <v>#DIV/0!</v>
      </c>
      <c r="D339" s="103"/>
      <c r="E339" s="85" t="e">
        <f>SUMPRODUCT(Datu_ievade!$E$13:$BB$13,Datu_ievade!$E$62:$BB$62)/SUM(Datu_ievade!$E$13:$BB$13)</f>
        <v>#DIV/0!</v>
      </c>
      <c r="F339" s="85" t="e">
        <f t="shared" si="133"/>
        <v>#DIV/0!</v>
      </c>
      <c r="G339" s="127" t="e">
        <f>ROUNDUP((B339+D339)*Datu_ievade!$E$269,0)</f>
        <v>#DIV/0!</v>
      </c>
      <c r="H339" s="141" t="e">
        <f t="shared" si="124"/>
        <v>#DIV/0!</v>
      </c>
      <c r="I339" s="127" t="e">
        <f t="shared" si="134"/>
        <v>#DIV/0!</v>
      </c>
      <c r="K339" s="127" t="e">
        <f t="shared" si="135"/>
        <v>#DIV/0!</v>
      </c>
      <c r="L339" s="127" t="e">
        <f t="shared" si="136"/>
        <v>#DIV/0!</v>
      </c>
      <c r="M339" s="127" t="e">
        <f t="shared" si="137"/>
        <v>#DIV/0!</v>
      </c>
      <c r="N339" s="127" t="e">
        <f t="shared" si="138"/>
        <v>#DIV/0!</v>
      </c>
      <c r="O339" s="141" t="e">
        <f t="shared" si="139"/>
        <v>#DIV/0!</v>
      </c>
      <c r="P339" s="127" t="e">
        <f t="shared" si="125"/>
        <v>#DIV/0!</v>
      </c>
      <c r="Q339" s="127" t="e">
        <f t="shared" si="126"/>
        <v>#DIV/0!</v>
      </c>
      <c r="V339" s="232" t="e">
        <f t="shared" si="127"/>
        <v>#DIV/0!</v>
      </c>
      <c r="W339" s="232" t="e">
        <f t="shared" si="128"/>
        <v>#DIV/0!</v>
      </c>
      <c r="X339" s="232" t="e">
        <f t="shared" si="129"/>
        <v>#DIV/0!</v>
      </c>
      <c r="Y339" s="232" t="e">
        <f t="shared" si="130"/>
        <v>#DIV/0!</v>
      </c>
      <c r="Z339" s="232" t="e">
        <f t="shared" si="131"/>
        <v>#DIV/0!</v>
      </c>
      <c r="AA339" s="232" t="e">
        <f t="shared" si="132"/>
        <v>#DIV/0!</v>
      </c>
      <c r="AD339" s="232" t="e">
        <f t="shared" si="140"/>
        <v>#DIV/0!</v>
      </c>
      <c r="AE339" s="232" t="e">
        <f t="shared" si="141"/>
        <v>#DIV/0!</v>
      </c>
      <c r="AF339" s="90" t="e">
        <f t="shared" si="142"/>
        <v>#DIV/0!</v>
      </c>
      <c r="AG339" s="232" t="e">
        <f t="shared" si="143"/>
        <v>#DIV/0!</v>
      </c>
      <c r="AH339" s="232" t="e">
        <f t="shared" si="144"/>
        <v>#DIV/0!</v>
      </c>
      <c r="AI339" s="90" t="e">
        <f t="shared" si="145"/>
        <v>#DIV/0!</v>
      </c>
      <c r="AJ339" s="154"/>
      <c r="AK339" s="232" t="e">
        <f t="shared" si="146"/>
        <v>#DIV/0!</v>
      </c>
      <c r="AL339" s="232" t="e">
        <f t="shared" si="147"/>
        <v>#DIV/0!</v>
      </c>
    </row>
    <row r="340" spans="1:38">
      <c r="A340" s="128" t="s">
        <v>295</v>
      </c>
      <c r="B340" s="103"/>
      <c r="C340" s="85" t="e">
        <f>SUMPRODUCT(Datu_ievade!$E$12:$BB$12,Datu_ievade!$E$61:$BB$61)/SUM(Datu_ievade!$E$12:$BB$12)</f>
        <v>#DIV/0!</v>
      </c>
      <c r="D340" s="103"/>
      <c r="E340" s="85" t="e">
        <f>SUMPRODUCT(Datu_ievade!$E$13:$BB$13,Datu_ievade!$E$62:$BB$62)/SUM(Datu_ievade!$E$13:$BB$13)</f>
        <v>#DIV/0!</v>
      </c>
      <c r="F340" s="85" t="e">
        <f t="shared" si="133"/>
        <v>#DIV/0!</v>
      </c>
      <c r="G340" s="127" t="e">
        <f>ROUNDUP((B340+D340)*Datu_ievade!$E$269,0)</f>
        <v>#DIV/0!</v>
      </c>
      <c r="H340" s="141" t="e">
        <f t="shared" si="124"/>
        <v>#DIV/0!</v>
      </c>
      <c r="I340" s="127" t="e">
        <f t="shared" si="134"/>
        <v>#DIV/0!</v>
      </c>
      <c r="K340" s="127" t="e">
        <f t="shared" si="135"/>
        <v>#DIV/0!</v>
      </c>
      <c r="L340" s="127" t="e">
        <f t="shared" si="136"/>
        <v>#DIV/0!</v>
      </c>
      <c r="M340" s="127" t="e">
        <f t="shared" si="137"/>
        <v>#DIV/0!</v>
      </c>
      <c r="N340" s="127" t="e">
        <f t="shared" si="138"/>
        <v>#DIV/0!</v>
      </c>
      <c r="O340" s="141" t="e">
        <f t="shared" si="139"/>
        <v>#DIV/0!</v>
      </c>
      <c r="P340" s="127" t="e">
        <f t="shared" si="125"/>
        <v>#DIV/0!</v>
      </c>
      <c r="Q340" s="127" t="e">
        <f t="shared" si="126"/>
        <v>#DIV/0!</v>
      </c>
      <c r="V340" s="232" t="e">
        <f t="shared" si="127"/>
        <v>#DIV/0!</v>
      </c>
      <c r="W340" s="232" t="e">
        <f t="shared" si="128"/>
        <v>#DIV/0!</v>
      </c>
      <c r="X340" s="232" t="e">
        <f t="shared" si="129"/>
        <v>#DIV/0!</v>
      </c>
      <c r="Y340" s="232" t="e">
        <f t="shared" si="130"/>
        <v>#DIV/0!</v>
      </c>
      <c r="Z340" s="232" t="e">
        <f t="shared" si="131"/>
        <v>#DIV/0!</v>
      </c>
      <c r="AA340" s="232" t="e">
        <f t="shared" si="132"/>
        <v>#DIV/0!</v>
      </c>
      <c r="AD340" s="232" t="e">
        <f t="shared" si="140"/>
        <v>#DIV/0!</v>
      </c>
      <c r="AE340" s="232" t="e">
        <f t="shared" si="141"/>
        <v>#DIV/0!</v>
      </c>
      <c r="AF340" s="90" t="e">
        <f t="shared" si="142"/>
        <v>#DIV/0!</v>
      </c>
      <c r="AG340" s="232" t="e">
        <f t="shared" si="143"/>
        <v>#DIV/0!</v>
      </c>
      <c r="AH340" s="232" t="e">
        <f t="shared" si="144"/>
        <v>#DIV/0!</v>
      </c>
      <c r="AI340" s="90" t="e">
        <f t="shared" si="145"/>
        <v>#DIV/0!</v>
      </c>
      <c r="AJ340" s="154"/>
      <c r="AK340" s="232" t="e">
        <f t="shared" si="146"/>
        <v>#DIV/0!</v>
      </c>
      <c r="AL340" s="232" t="e">
        <f t="shared" si="147"/>
        <v>#DIV/0!</v>
      </c>
    </row>
    <row r="341" spans="1:38">
      <c r="A341" s="128" t="s">
        <v>294</v>
      </c>
      <c r="B341" s="103"/>
      <c r="C341" s="85" t="e">
        <f>SUMPRODUCT(Datu_ievade!$E$12:$BB$12,Datu_ievade!$E$61:$BB$61)/SUM(Datu_ievade!$E$12:$BB$12)</f>
        <v>#DIV/0!</v>
      </c>
      <c r="D341" s="103"/>
      <c r="E341" s="85" t="e">
        <f>SUMPRODUCT(Datu_ievade!$E$13:$BB$13,Datu_ievade!$E$62:$BB$62)/SUM(Datu_ievade!$E$13:$BB$13)</f>
        <v>#DIV/0!</v>
      </c>
      <c r="F341" s="85" t="e">
        <f t="shared" si="133"/>
        <v>#DIV/0!</v>
      </c>
      <c r="G341" s="127" t="e">
        <f>ROUNDUP((B341+D341)*Datu_ievade!$E$269,0)</f>
        <v>#DIV/0!</v>
      </c>
      <c r="H341" s="141" t="e">
        <f t="shared" si="124"/>
        <v>#DIV/0!</v>
      </c>
      <c r="I341" s="127" t="e">
        <f t="shared" si="134"/>
        <v>#DIV/0!</v>
      </c>
      <c r="K341" s="127" t="e">
        <f t="shared" si="135"/>
        <v>#DIV/0!</v>
      </c>
      <c r="L341" s="127" t="e">
        <f t="shared" si="136"/>
        <v>#DIV/0!</v>
      </c>
      <c r="M341" s="127" t="e">
        <f t="shared" si="137"/>
        <v>#DIV/0!</v>
      </c>
      <c r="N341" s="127" t="e">
        <f t="shared" si="138"/>
        <v>#DIV/0!</v>
      </c>
      <c r="O341" s="141" t="e">
        <f t="shared" si="139"/>
        <v>#DIV/0!</v>
      </c>
      <c r="P341" s="127" t="e">
        <f t="shared" si="125"/>
        <v>#DIV/0!</v>
      </c>
      <c r="Q341" s="127" t="e">
        <f t="shared" si="126"/>
        <v>#DIV/0!</v>
      </c>
      <c r="V341" s="232" t="e">
        <f t="shared" si="127"/>
        <v>#DIV/0!</v>
      </c>
      <c r="W341" s="232" t="e">
        <f t="shared" si="128"/>
        <v>#DIV/0!</v>
      </c>
      <c r="X341" s="232" t="e">
        <f t="shared" si="129"/>
        <v>#DIV/0!</v>
      </c>
      <c r="Y341" s="232" t="e">
        <f t="shared" si="130"/>
        <v>#DIV/0!</v>
      </c>
      <c r="Z341" s="232" t="e">
        <f t="shared" si="131"/>
        <v>#DIV/0!</v>
      </c>
      <c r="AA341" s="232" t="e">
        <f t="shared" si="132"/>
        <v>#DIV/0!</v>
      </c>
      <c r="AD341" s="232" t="e">
        <f t="shared" si="140"/>
        <v>#DIV/0!</v>
      </c>
      <c r="AE341" s="232" t="e">
        <f t="shared" si="141"/>
        <v>#DIV/0!</v>
      </c>
      <c r="AF341" s="90" t="e">
        <f t="shared" si="142"/>
        <v>#DIV/0!</v>
      </c>
      <c r="AG341" s="232" t="e">
        <f t="shared" si="143"/>
        <v>#DIV/0!</v>
      </c>
      <c r="AH341" s="232" t="e">
        <f t="shared" si="144"/>
        <v>#DIV/0!</v>
      </c>
      <c r="AI341" s="90" t="e">
        <f t="shared" si="145"/>
        <v>#DIV/0!</v>
      </c>
      <c r="AJ341" s="154"/>
      <c r="AK341" s="232" t="e">
        <f t="shared" si="146"/>
        <v>#DIV/0!</v>
      </c>
      <c r="AL341" s="232" t="e">
        <f t="shared" si="147"/>
        <v>#DIV/0!</v>
      </c>
    </row>
    <row r="342" spans="1:38">
      <c r="A342" s="128" t="s">
        <v>293</v>
      </c>
      <c r="B342" s="103"/>
      <c r="C342" s="85" t="e">
        <f>SUMPRODUCT(Datu_ievade!$E$12:$BB$12,Datu_ievade!$E$61:$BB$61)/SUM(Datu_ievade!$E$12:$BB$12)</f>
        <v>#DIV/0!</v>
      </c>
      <c r="D342" s="103"/>
      <c r="E342" s="85" t="e">
        <f>SUMPRODUCT(Datu_ievade!$E$13:$BB$13,Datu_ievade!$E$62:$BB$62)/SUM(Datu_ievade!$E$13:$BB$13)</f>
        <v>#DIV/0!</v>
      </c>
      <c r="F342" s="85" t="e">
        <f t="shared" si="133"/>
        <v>#DIV/0!</v>
      </c>
      <c r="G342" s="127" t="e">
        <f>ROUNDUP((B342+D342)*Datu_ievade!$E$269,0)</f>
        <v>#DIV/0!</v>
      </c>
      <c r="H342" s="141" t="e">
        <f t="shared" si="124"/>
        <v>#DIV/0!</v>
      </c>
      <c r="I342" s="127" t="e">
        <f t="shared" si="134"/>
        <v>#DIV/0!</v>
      </c>
      <c r="K342" s="127" t="e">
        <f t="shared" si="135"/>
        <v>#DIV/0!</v>
      </c>
      <c r="L342" s="127" t="e">
        <f t="shared" si="136"/>
        <v>#DIV/0!</v>
      </c>
      <c r="M342" s="127" t="e">
        <f t="shared" si="137"/>
        <v>#DIV/0!</v>
      </c>
      <c r="N342" s="127" t="e">
        <f t="shared" si="138"/>
        <v>#DIV/0!</v>
      </c>
      <c r="O342" s="141" t="e">
        <f t="shared" si="139"/>
        <v>#DIV/0!</v>
      </c>
      <c r="P342" s="127" t="e">
        <f t="shared" si="125"/>
        <v>#DIV/0!</v>
      </c>
      <c r="Q342" s="127" t="e">
        <f t="shared" si="126"/>
        <v>#DIV/0!</v>
      </c>
      <c r="V342" s="232" t="e">
        <f t="shared" si="127"/>
        <v>#DIV/0!</v>
      </c>
      <c r="W342" s="232" t="e">
        <f t="shared" si="128"/>
        <v>#DIV/0!</v>
      </c>
      <c r="X342" s="232" t="e">
        <f t="shared" si="129"/>
        <v>#DIV/0!</v>
      </c>
      <c r="Y342" s="232" t="e">
        <f t="shared" si="130"/>
        <v>#DIV/0!</v>
      </c>
      <c r="Z342" s="232" t="e">
        <f t="shared" si="131"/>
        <v>#DIV/0!</v>
      </c>
      <c r="AA342" s="232" t="e">
        <f t="shared" si="132"/>
        <v>#DIV/0!</v>
      </c>
      <c r="AD342" s="232" t="e">
        <f t="shared" si="140"/>
        <v>#DIV/0!</v>
      </c>
      <c r="AE342" s="232" t="e">
        <f t="shared" si="141"/>
        <v>#DIV/0!</v>
      </c>
      <c r="AF342" s="90" t="e">
        <f t="shared" si="142"/>
        <v>#DIV/0!</v>
      </c>
      <c r="AG342" s="232" t="e">
        <f t="shared" si="143"/>
        <v>#DIV/0!</v>
      </c>
      <c r="AH342" s="232" t="e">
        <f t="shared" si="144"/>
        <v>#DIV/0!</v>
      </c>
      <c r="AI342" s="90" t="e">
        <f t="shared" si="145"/>
        <v>#DIV/0!</v>
      </c>
      <c r="AJ342" s="154"/>
      <c r="AK342" s="232" t="e">
        <f t="shared" si="146"/>
        <v>#DIV/0!</v>
      </c>
      <c r="AL342" s="232" t="e">
        <f t="shared" si="147"/>
        <v>#DIV/0!</v>
      </c>
    </row>
    <row r="343" spans="1:38">
      <c r="A343" s="128" t="s">
        <v>292</v>
      </c>
      <c r="B343" s="103"/>
      <c r="C343" s="85" t="e">
        <f>SUMPRODUCT(Datu_ievade!$E$12:$BB$12,Datu_ievade!$E$61:$BB$61)/SUM(Datu_ievade!$E$12:$BB$12)</f>
        <v>#DIV/0!</v>
      </c>
      <c r="D343" s="103"/>
      <c r="E343" s="85" t="e">
        <f>SUMPRODUCT(Datu_ievade!$E$13:$BB$13,Datu_ievade!$E$62:$BB$62)/SUM(Datu_ievade!$E$13:$BB$13)</f>
        <v>#DIV/0!</v>
      </c>
      <c r="F343" s="85" t="e">
        <f t="shared" si="133"/>
        <v>#DIV/0!</v>
      </c>
      <c r="G343" s="127" t="e">
        <f>ROUNDUP((B343+D343)*Datu_ievade!$E$269,0)</f>
        <v>#DIV/0!</v>
      </c>
      <c r="H343" s="141" t="e">
        <f t="shared" si="124"/>
        <v>#DIV/0!</v>
      </c>
      <c r="I343" s="127" t="e">
        <f t="shared" si="134"/>
        <v>#DIV/0!</v>
      </c>
      <c r="K343" s="127" t="e">
        <f t="shared" si="135"/>
        <v>#DIV/0!</v>
      </c>
      <c r="L343" s="127" t="e">
        <f t="shared" si="136"/>
        <v>#DIV/0!</v>
      </c>
      <c r="M343" s="127" t="e">
        <f t="shared" si="137"/>
        <v>#DIV/0!</v>
      </c>
      <c r="N343" s="127" t="e">
        <f t="shared" si="138"/>
        <v>#DIV/0!</v>
      </c>
      <c r="O343" s="141" t="e">
        <f t="shared" si="139"/>
        <v>#DIV/0!</v>
      </c>
      <c r="P343" s="127" t="e">
        <f t="shared" si="125"/>
        <v>#DIV/0!</v>
      </c>
      <c r="Q343" s="127" t="e">
        <f t="shared" si="126"/>
        <v>#DIV/0!</v>
      </c>
      <c r="V343" s="232" t="e">
        <f t="shared" si="127"/>
        <v>#DIV/0!</v>
      </c>
      <c r="W343" s="232" t="e">
        <f t="shared" si="128"/>
        <v>#DIV/0!</v>
      </c>
      <c r="X343" s="232" t="e">
        <f t="shared" si="129"/>
        <v>#DIV/0!</v>
      </c>
      <c r="Y343" s="232" t="e">
        <f t="shared" si="130"/>
        <v>#DIV/0!</v>
      </c>
      <c r="Z343" s="232" t="e">
        <f t="shared" si="131"/>
        <v>#DIV/0!</v>
      </c>
      <c r="AA343" s="232" t="e">
        <f t="shared" si="132"/>
        <v>#DIV/0!</v>
      </c>
      <c r="AD343" s="232" t="e">
        <f t="shared" si="140"/>
        <v>#DIV/0!</v>
      </c>
      <c r="AE343" s="232" t="e">
        <f t="shared" si="141"/>
        <v>#DIV/0!</v>
      </c>
      <c r="AF343" s="90" t="e">
        <f t="shared" si="142"/>
        <v>#DIV/0!</v>
      </c>
      <c r="AG343" s="232" t="e">
        <f t="shared" si="143"/>
        <v>#DIV/0!</v>
      </c>
      <c r="AH343" s="232" t="e">
        <f t="shared" si="144"/>
        <v>#DIV/0!</v>
      </c>
      <c r="AI343" s="90" t="e">
        <f t="shared" si="145"/>
        <v>#DIV/0!</v>
      </c>
      <c r="AJ343" s="154"/>
      <c r="AK343" s="232" t="e">
        <f t="shared" si="146"/>
        <v>#DIV/0!</v>
      </c>
      <c r="AL343" s="232" t="e">
        <f t="shared" si="147"/>
        <v>#DIV/0!</v>
      </c>
    </row>
    <row r="344" spans="1:38">
      <c r="A344" s="128" t="s">
        <v>291</v>
      </c>
      <c r="B344" s="103"/>
      <c r="C344" s="85" t="e">
        <f>SUMPRODUCT(Datu_ievade!$E$12:$BB$12,Datu_ievade!$E$61:$BB$61)/SUM(Datu_ievade!$E$12:$BB$12)</f>
        <v>#DIV/0!</v>
      </c>
      <c r="D344" s="103"/>
      <c r="E344" s="85" t="e">
        <f>SUMPRODUCT(Datu_ievade!$E$13:$BB$13,Datu_ievade!$E$62:$BB$62)/SUM(Datu_ievade!$E$13:$BB$13)</f>
        <v>#DIV/0!</v>
      </c>
      <c r="F344" s="85" t="e">
        <f t="shared" si="133"/>
        <v>#DIV/0!</v>
      </c>
      <c r="G344" s="127" t="e">
        <f>ROUNDUP((B344+D344)*Datu_ievade!$E$269,0)</f>
        <v>#DIV/0!</v>
      </c>
      <c r="H344" s="141" t="e">
        <f t="shared" si="124"/>
        <v>#DIV/0!</v>
      </c>
      <c r="I344" s="127" t="e">
        <f t="shared" si="134"/>
        <v>#DIV/0!</v>
      </c>
      <c r="K344" s="127" t="e">
        <f t="shared" si="135"/>
        <v>#DIV/0!</v>
      </c>
      <c r="L344" s="127" t="e">
        <f t="shared" si="136"/>
        <v>#DIV/0!</v>
      </c>
      <c r="M344" s="127" t="e">
        <f t="shared" si="137"/>
        <v>#DIV/0!</v>
      </c>
      <c r="N344" s="127" t="e">
        <f t="shared" si="138"/>
        <v>#DIV/0!</v>
      </c>
      <c r="O344" s="141" t="e">
        <f t="shared" si="139"/>
        <v>#DIV/0!</v>
      </c>
      <c r="P344" s="127" t="e">
        <f t="shared" si="125"/>
        <v>#DIV/0!</v>
      </c>
      <c r="Q344" s="127" t="e">
        <f t="shared" si="126"/>
        <v>#DIV/0!</v>
      </c>
      <c r="V344" s="232" t="e">
        <f t="shared" si="127"/>
        <v>#DIV/0!</v>
      </c>
      <c r="W344" s="232" t="e">
        <f t="shared" si="128"/>
        <v>#DIV/0!</v>
      </c>
      <c r="X344" s="232" t="e">
        <f t="shared" si="129"/>
        <v>#DIV/0!</v>
      </c>
      <c r="Y344" s="232" t="e">
        <f t="shared" si="130"/>
        <v>#DIV/0!</v>
      </c>
      <c r="Z344" s="232" t="e">
        <f t="shared" si="131"/>
        <v>#DIV/0!</v>
      </c>
      <c r="AA344" s="232" t="e">
        <f t="shared" si="132"/>
        <v>#DIV/0!</v>
      </c>
      <c r="AD344" s="232" t="e">
        <f t="shared" si="140"/>
        <v>#DIV/0!</v>
      </c>
      <c r="AE344" s="232" t="e">
        <f t="shared" si="141"/>
        <v>#DIV/0!</v>
      </c>
      <c r="AF344" s="90" t="e">
        <f t="shared" si="142"/>
        <v>#DIV/0!</v>
      </c>
      <c r="AG344" s="232" t="e">
        <f t="shared" si="143"/>
        <v>#DIV/0!</v>
      </c>
      <c r="AH344" s="232" t="e">
        <f t="shared" si="144"/>
        <v>#DIV/0!</v>
      </c>
      <c r="AI344" s="90" t="e">
        <f t="shared" si="145"/>
        <v>#DIV/0!</v>
      </c>
      <c r="AJ344" s="154"/>
      <c r="AK344" s="232" t="e">
        <f t="shared" si="146"/>
        <v>#DIV/0!</v>
      </c>
      <c r="AL344" s="232" t="e">
        <f t="shared" si="147"/>
        <v>#DIV/0!</v>
      </c>
    </row>
    <row r="345" spans="1:38">
      <c r="A345" s="128" t="s">
        <v>290</v>
      </c>
      <c r="B345" s="103"/>
      <c r="C345" s="85" t="e">
        <f>SUMPRODUCT(Datu_ievade!$E$12:$BB$12,Datu_ievade!$E$61:$BB$61)/SUM(Datu_ievade!$E$12:$BB$12)</f>
        <v>#DIV/0!</v>
      </c>
      <c r="D345" s="103"/>
      <c r="E345" s="85" t="e">
        <f>SUMPRODUCT(Datu_ievade!$E$13:$BB$13,Datu_ievade!$E$62:$BB$62)/SUM(Datu_ievade!$E$13:$BB$13)</f>
        <v>#DIV/0!</v>
      </c>
      <c r="F345" s="85" t="e">
        <f t="shared" si="133"/>
        <v>#DIV/0!</v>
      </c>
      <c r="G345" s="127" t="e">
        <f>ROUNDUP((B345+D345)*Datu_ievade!$E$269,0)</f>
        <v>#DIV/0!</v>
      </c>
      <c r="H345" s="141" t="e">
        <f t="shared" si="124"/>
        <v>#DIV/0!</v>
      </c>
      <c r="I345" s="127" t="e">
        <f t="shared" si="134"/>
        <v>#DIV/0!</v>
      </c>
      <c r="K345" s="127" t="e">
        <f t="shared" si="135"/>
        <v>#DIV/0!</v>
      </c>
      <c r="L345" s="127" t="e">
        <f t="shared" si="136"/>
        <v>#DIV/0!</v>
      </c>
      <c r="M345" s="127" t="e">
        <f t="shared" si="137"/>
        <v>#DIV/0!</v>
      </c>
      <c r="N345" s="127" t="e">
        <f t="shared" si="138"/>
        <v>#DIV/0!</v>
      </c>
      <c r="O345" s="141" t="e">
        <f t="shared" si="139"/>
        <v>#DIV/0!</v>
      </c>
      <c r="P345" s="127" t="e">
        <f t="shared" si="125"/>
        <v>#DIV/0!</v>
      </c>
      <c r="Q345" s="127" t="e">
        <f t="shared" si="126"/>
        <v>#DIV/0!</v>
      </c>
      <c r="V345" s="232" t="e">
        <f t="shared" si="127"/>
        <v>#DIV/0!</v>
      </c>
      <c r="W345" s="232" t="e">
        <f t="shared" si="128"/>
        <v>#DIV/0!</v>
      </c>
      <c r="X345" s="232" t="e">
        <f t="shared" si="129"/>
        <v>#DIV/0!</v>
      </c>
      <c r="Y345" s="232" t="e">
        <f t="shared" si="130"/>
        <v>#DIV/0!</v>
      </c>
      <c r="Z345" s="232" t="e">
        <f t="shared" si="131"/>
        <v>#DIV/0!</v>
      </c>
      <c r="AA345" s="232" t="e">
        <f t="shared" si="132"/>
        <v>#DIV/0!</v>
      </c>
      <c r="AD345" s="232" t="e">
        <f t="shared" si="140"/>
        <v>#DIV/0!</v>
      </c>
      <c r="AE345" s="232" t="e">
        <f t="shared" si="141"/>
        <v>#DIV/0!</v>
      </c>
      <c r="AF345" s="90" t="e">
        <f t="shared" si="142"/>
        <v>#DIV/0!</v>
      </c>
      <c r="AG345" s="232" t="e">
        <f t="shared" si="143"/>
        <v>#DIV/0!</v>
      </c>
      <c r="AH345" s="232" t="e">
        <f t="shared" si="144"/>
        <v>#DIV/0!</v>
      </c>
      <c r="AI345" s="90" t="e">
        <f t="shared" si="145"/>
        <v>#DIV/0!</v>
      </c>
      <c r="AJ345" s="154"/>
      <c r="AK345" s="232" t="e">
        <f t="shared" si="146"/>
        <v>#DIV/0!</v>
      </c>
      <c r="AL345" s="232" t="e">
        <f t="shared" si="147"/>
        <v>#DIV/0!</v>
      </c>
    </row>
    <row r="346" spans="1:38">
      <c r="A346" s="128" t="s">
        <v>289</v>
      </c>
      <c r="B346" s="103"/>
      <c r="C346" s="85" t="e">
        <f>SUMPRODUCT(Datu_ievade!$E$12:$BB$12,Datu_ievade!$E$61:$BB$61)/SUM(Datu_ievade!$E$12:$BB$12)</f>
        <v>#DIV/0!</v>
      </c>
      <c r="D346" s="103"/>
      <c r="E346" s="85" t="e">
        <f>SUMPRODUCT(Datu_ievade!$E$13:$BB$13,Datu_ievade!$E$62:$BB$62)/SUM(Datu_ievade!$E$13:$BB$13)</f>
        <v>#DIV/0!</v>
      </c>
      <c r="F346" s="85" t="e">
        <f t="shared" si="133"/>
        <v>#DIV/0!</v>
      </c>
      <c r="G346" s="127" t="e">
        <f>ROUNDUP((B346+D346)*Datu_ievade!$E$269,0)</f>
        <v>#DIV/0!</v>
      </c>
      <c r="H346" s="141" t="e">
        <f t="shared" si="124"/>
        <v>#DIV/0!</v>
      </c>
      <c r="I346" s="127" t="e">
        <f t="shared" si="134"/>
        <v>#DIV/0!</v>
      </c>
      <c r="K346" s="127" t="e">
        <f t="shared" si="135"/>
        <v>#DIV/0!</v>
      </c>
      <c r="L346" s="127" t="e">
        <f t="shared" si="136"/>
        <v>#DIV/0!</v>
      </c>
      <c r="M346" s="127" t="e">
        <f t="shared" si="137"/>
        <v>#DIV/0!</v>
      </c>
      <c r="N346" s="127" t="e">
        <f t="shared" si="138"/>
        <v>#DIV/0!</v>
      </c>
      <c r="O346" s="141" t="e">
        <f t="shared" si="139"/>
        <v>#DIV/0!</v>
      </c>
      <c r="P346" s="127" t="e">
        <f t="shared" si="125"/>
        <v>#DIV/0!</v>
      </c>
      <c r="Q346" s="127" t="e">
        <f t="shared" si="126"/>
        <v>#DIV/0!</v>
      </c>
      <c r="V346" s="232" t="e">
        <f t="shared" si="127"/>
        <v>#DIV/0!</v>
      </c>
      <c r="W346" s="232" t="e">
        <f t="shared" si="128"/>
        <v>#DIV/0!</v>
      </c>
      <c r="X346" s="232" t="e">
        <f t="shared" si="129"/>
        <v>#DIV/0!</v>
      </c>
      <c r="Y346" s="232" t="e">
        <f t="shared" si="130"/>
        <v>#DIV/0!</v>
      </c>
      <c r="Z346" s="232" t="e">
        <f t="shared" si="131"/>
        <v>#DIV/0!</v>
      </c>
      <c r="AA346" s="232" t="e">
        <f t="shared" si="132"/>
        <v>#DIV/0!</v>
      </c>
      <c r="AD346" s="232" t="e">
        <f t="shared" si="140"/>
        <v>#DIV/0!</v>
      </c>
      <c r="AE346" s="232" t="e">
        <f t="shared" si="141"/>
        <v>#DIV/0!</v>
      </c>
      <c r="AF346" s="90" t="e">
        <f t="shared" si="142"/>
        <v>#DIV/0!</v>
      </c>
      <c r="AG346" s="232" t="e">
        <f t="shared" si="143"/>
        <v>#DIV/0!</v>
      </c>
      <c r="AH346" s="232" t="e">
        <f t="shared" si="144"/>
        <v>#DIV/0!</v>
      </c>
      <c r="AI346" s="90" t="e">
        <f t="shared" si="145"/>
        <v>#DIV/0!</v>
      </c>
      <c r="AJ346" s="154"/>
      <c r="AK346" s="232" t="e">
        <f t="shared" si="146"/>
        <v>#DIV/0!</v>
      </c>
      <c r="AL346" s="232" t="e">
        <f t="shared" si="147"/>
        <v>#DIV/0!</v>
      </c>
    </row>
    <row r="347" spans="1:38">
      <c r="A347" s="128" t="s">
        <v>288</v>
      </c>
      <c r="B347" s="103"/>
      <c r="C347" s="85" t="e">
        <f>SUMPRODUCT(Datu_ievade!$E$12:$BB$12,Datu_ievade!$E$61:$BB$61)/SUM(Datu_ievade!$E$12:$BB$12)</f>
        <v>#DIV/0!</v>
      </c>
      <c r="D347" s="103"/>
      <c r="E347" s="85" t="e">
        <f>SUMPRODUCT(Datu_ievade!$E$13:$BB$13,Datu_ievade!$E$62:$BB$62)/SUM(Datu_ievade!$E$13:$BB$13)</f>
        <v>#DIV/0!</v>
      </c>
      <c r="F347" s="85" t="e">
        <f t="shared" si="133"/>
        <v>#DIV/0!</v>
      </c>
      <c r="G347" s="127" t="e">
        <f>ROUNDUP((B347+D347)*Datu_ievade!$E$269,0)</f>
        <v>#DIV/0!</v>
      </c>
      <c r="H347" s="141" t="e">
        <f t="shared" si="124"/>
        <v>#DIV/0!</v>
      </c>
      <c r="I347" s="127" t="e">
        <f t="shared" si="134"/>
        <v>#DIV/0!</v>
      </c>
      <c r="K347" s="127" t="e">
        <f t="shared" si="135"/>
        <v>#DIV/0!</v>
      </c>
      <c r="L347" s="127" t="e">
        <f t="shared" si="136"/>
        <v>#DIV/0!</v>
      </c>
      <c r="M347" s="127" t="e">
        <f t="shared" si="137"/>
        <v>#DIV/0!</v>
      </c>
      <c r="N347" s="127" t="e">
        <f t="shared" si="138"/>
        <v>#DIV/0!</v>
      </c>
      <c r="O347" s="141" t="e">
        <f t="shared" si="139"/>
        <v>#DIV/0!</v>
      </c>
      <c r="P347" s="127" t="e">
        <f t="shared" si="125"/>
        <v>#DIV/0!</v>
      </c>
      <c r="Q347" s="127" t="e">
        <f t="shared" si="126"/>
        <v>#DIV/0!</v>
      </c>
      <c r="V347" s="232" t="e">
        <f t="shared" si="127"/>
        <v>#DIV/0!</v>
      </c>
      <c r="W347" s="232" t="e">
        <f t="shared" si="128"/>
        <v>#DIV/0!</v>
      </c>
      <c r="X347" s="232" t="e">
        <f t="shared" si="129"/>
        <v>#DIV/0!</v>
      </c>
      <c r="Y347" s="232" t="e">
        <f t="shared" si="130"/>
        <v>#DIV/0!</v>
      </c>
      <c r="Z347" s="232" t="e">
        <f t="shared" si="131"/>
        <v>#DIV/0!</v>
      </c>
      <c r="AA347" s="232" t="e">
        <f t="shared" si="132"/>
        <v>#DIV/0!</v>
      </c>
      <c r="AD347" s="232" t="e">
        <f t="shared" si="140"/>
        <v>#DIV/0!</v>
      </c>
      <c r="AE347" s="232" t="e">
        <f t="shared" si="141"/>
        <v>#DIV/0!</v>
      </c>
      <c r="AF347" s="90" t="e">
        <f t="shared" si="142"/>
        <v>#DIV/0!</v>
      </c>
      <c r="AG347" s="232" t="e">
        <f t="shared" si="143"/>
        <v>#DIV/0!</v>
      </c>
      <c r="AH347" s="232" t="e">
        <f t="shared" si="144"/>
        <v>#DIV/0!</v>
      </c>
      <c r="AI347" s="90" t="e">
        <f t="shared" si="145"/>
        <v>#DIV/0!</v>
      </c>
      <c r="AJ347" s="154"/>
      <c r="AK347" s="232" t="e">
        <f t="shared" si="146"/>
        <v>#DIV/0!</v>
      </c>
      <c r="AL347" s="232" t="e">
        <f t="shared" si="147"/>
        <v>#DIV/0!</v>
      </c>
    </row>
    <row r="348" spans="1:38">
      <c r="A348" s="128" t="s">
        <v>287</v>
      </c>
      <c r="B348" s="103"/>
      <c r="C348" s="85" t="e">
        <f>SUMPRODUCT(Datu_ievade!$E$12:$BB$12,Datu_ievade!$E$61:$BB$61)/SUM(Datu_ievade!$E$12:$BB$12)</f>
        <v>#DIV/0!</v>
      </c>
      <c r="D348" s="103"/>
      <c r="E348" s="85" t="e">
        <f>SUMPRODUCT(Datu_ievade!$E$13:$BB$13,Datu_ievade!$E$62:$BB$62)/SUM(Datu_ievade!$E$13:$BB$13)</f>
        <v>#DIV/0!</v>
      </c>
      <c r="F348" s="85" t="e">
        <f t="shared" si="133"/>
        <v>#DIV/0!</v>
      </c>
      <c r="G348" s="127" t="e">
        <f>ROUNDUP((B348+D348)*Datu_ievade!$E$269,0)</f>
        <v>#DIV/0!</v>
      </c>
      <c r="H348" s="141" t="e">
        <f t="shared" si="124"/>
        <v>#DIV/0!</v>
      </c>
      <c r="I348" s="127" t="e">
        <f t="shared" si="134"/>
        <v>#DIV/0!</v>
      </c>
      <c r="K348" s="127" t="e">
        <f t="shared" si="135"/>
        <v>#DIV/0!</v>
      </c>
      <c r="L348" s="127" t="e">
        <f t="shared" si="136"/>
        <v>#DIV/0!</v>
      </c>
      <c r="M348" s="127" t="e">
        <f t="shared" si="137"/>
        <v>#DIV/0!</v>
      </c>
      <c r="N348" s="127" t="e">
        <f t="shared" si="138"/>
        <v>#DIV/0!</v>
      </c>
      <c r="O348" s="141" t="e">
        <f t="shared" si="139"/>
        <v>#DIV/0!</v>
      </c>
      <c r="P348" s="127" t="e">
        <f t="shared" si="125"/>
        <v>#DIV/0!</v>
      </c>
      <c r="Q348" s="127" t="e">
        <f t="shared" si="126"/>
        <v>#DIV/0!</v>
      </c>
      <c r="V348" s="232" t="e">
        <f t="shared" si="127"/>
        <v>#DIV/0!</v>
      </c>
      <c r="W348" s="232" t="e">
        <f t="shared" si="128"/>
        <v>#DIV/0!</v>
      </c>
      <c r="X348" s="232" t="e">
        <f t="shared" si="129"/>
        <v>#DIV/0!</v>
      </c>
      <c r="Y348" s="232" t="e">
        <f t="shared" si="130"/>
        <v>#DIV/0!</v>
      </c>
      <c r="Z348" s="232" t="e">
        <f t="shared" si="131"/>
        <v>#DIV/0!</v>
      </c>
      <c r="AA348" s="232" t="e">
        <f t="shared" si="132"/>
        <v>#DIV/0!</v>
      </c>
      <c r="AD348" s="232" t="e">
        <f t="shared" si="140"/>
        <v>#DIV/0!</v>
      </c>
      <c r="AE348" s="232" t="e">
        <f t="shared" si="141"/>
        <v>#DIV/0!</v>
      </c>
      <c r="AF348" s="90" t="e">
        <f t="shared" si="142"/>
        <v>#DIV/0!</v>
      </c>
      <c r="AG348" s="232" t="e">
        <f t="shared" si="143"/>
        <v>#DIV/0!</v>
      </c>
      <c r="AH348" s="232" t="e">
        <f t="shared" si="144"/>
        <v>#DIV/0!</v>
      </c>
      <c r="AI348" s="90" t="e">
        <f t="shared" si="145"/>
        <v>#DIV/0!</v>
      </c>
      <c r="AJ348" s="154"/>
      <c r="AK348" s="232" t="e">
        <f t="shared" si="146"/>
        <v>#DIV/0!</v>
      </c>
      <c r="AL348" s="232" t="e">
        <f t="shared" si="147"/>
        <v>#DIV/0!</v>
      </c>
    </row>
    <row r="349" spans="1:38">
      <c r="A349" s="128" t="s">
        <v>286</v>
      </c>
      <c r="B349" s="103"/>
      <c r="C349" s="85" t="e">
        <f>SUMPRODUCT(Datu_ievade!$E$12:$BB$12,Datu_ievade!$E$61:$BB$61)/SUM(Datu_ievade!$E$12:$BB$12)</f>
        <v>#DIV/0!</v>
      </c>
      <c r="D349" s="103"/>
      <c r="E349" s="85" t="e">
        <f>SUMPRODUCT(Datu_ievade!$E$13:$BB$13,Datu_ievade!$E$62:$BB$62)/SUM(Datu_ievade!$E$13:$BB$13)</f>
        <v>#DIV/0!</v>
      </c>
      <c r="F349" s="85" t="e">
        <f t="shared" si="133"/>
        <v>#DIV/0!</v>
      </c>
      <c r="G349" s="127" t="e">
        <f>ROUNDUP((B349+D349)*Datu_ievade!$E$269,0)</f>
        <v>#DIV/0!</v>
      </c>
      <c r="H349" s="141" t="e">
        <f t="shared" si="124"/>
        <v>#DIV/0!</v>
      </c>
      <c r="I349" s="127" t="e">
        <f t="shared" si="134"/>
        <v>#DIV/0!</v>
      </c>
      <c r="K349" s="127" t="e">
        <f t="shared" si="135"/>
        <v>#DIV/0!</v>
      </c>
      <c r="L349" s="127" t="e">
        <f t="shared" si="136"/>
        <v>#DIV/0!</v>
      </c>
      <c r="M349" s="127" t="e">
        <f t="shared" si="137"/>
        <v>#DIV/0!</v>
      </c>
      <c r="N349" s="127" t="e">
        <f t="shared" si="138"/>
        <v>#DIV/0!</v>
      </c>
      <c r="O349" s="141" t="e">
        <f t="shared" si="139"/>
        <v>#DIV/0!</v>
      </c>
      <c r="P349" s="127" t="e">
        <f t="shared" si="125"/>
        <v>#DIV/0!</v>
      </c>
      <c r="Q349" s="127" t="e">
        <f t="shared" si="126"/>
        <v>#DIV/0!</v>
      </c>
      <c r="V349" s="232" t="e">
        <f t="shared" si="127"/>
        <v>#DIV/0!</v>
      </c>
      <c r="W349" s="232" t="e">
        <f t="shared" si="128"/>
        <v>#DIV/0!</v>
      </c>
      <c r="X349" s="232" t="e">
        <f t="shared" si="129"/>
        <v>#DIV/0!</v>
      </c>
      <c r="Y349" s="232" t="e">
        <f t="shared" si="130"/>
        <v>#DIV/0!</v>
      </c>
      <c r="Z349" s="232" t="e">
        <f t="shared" si="131"/>
        <v>#DIV/0!</v>
      </c>
      <c r="AA349" s="232" t="e">
        <f t="shared" si="132"/>
        <v>#DIV/0!</v>
      </c>
      <c r="AD349" s="232" t="e">
        <f t="shared" si="140"/>
        <v>#DIV/0!</v>
      </c>
      <c r="AE349" s="232" t="e">
        <f t="shared" si="141"/>
        <v>#DIV/0!</v>
      </c>
      <c r="AF349" s="90" t="e">
        <f t="shared" si="142"/>
        <v>#DIV/0!</v>
      </c>
      <c r="AG349" s="232" t="e">
        <f t="shared" si="143"/>
        <v>#DIV/0!</v>
      </c>
      <c r="AH349" s="232" t="e">
        <f t="shared" si="144"/>
        <v>#DIV/0!</v>
      </c>
      <c r="AI349" s="90" t="e">
        <f t="shared" si="145"/>
        <v>#DIV/0!</v>
      </c>
      <c r="AJ349" s="154"/>
      <c r="AK349" s="232" t="e">
        <f t="shared" si="146"/>
        <v>#DIV/0!</v>
      </c>
      <c r="AL349" s="232" t="e">
        <f t="shared" si="147"/>
        <v>#DIV/0!</v>
      </c>
    </row>
    <row r="350" spans="1:38">
      <c r="A350" s="128" t="s">
        <v>285</v>
      </c>
      <c r="B350" s="103"/>
      <c r="C350" s="85" t="e">
        <f>SUMPRODUCT(Datu_ievade!$E$12:$BB$12,Datu_ievade!$E$61:$BB$61)/SUM(Datu_ievade!$E$12:$BB$12)</f>
        <v>#DIV/0!</v>
      </c>
      <c r="D350" s="103"/>
      <c r="E350" s="85" t="e">
        <f>SUMPRODUCT(Datu_ievade!$E$13:$BB$13,Datu_ievade!$E$62:$BB$62)/SUM(Datu_ievade!$E$13:$BB$13)</f>
        <v>#DIV/0!</v>
      </c>
      <c r="F350" s="85" t="e">
        <f t="shared" si="133"/>
        <v>#DIV/0!</v>
      </c>
      <c r="G350" s="127" t="e">
        <f>ROUNDUP((B350+D350)*Datu_ievade!$E$269,0)</f>
        <v>#DIV/0!</v>
      </c>
      <c r="H350" s="141" t="e">
        <f t="shared" si="124"/>
        <v>#DIV/0!</v>
      </c>
      <c r="I350" s="127" t="e">
        <f t="shared" si="134"/>
        <v>#DIV/0!</v>
      </c>
      <c r="K350" s="127" t="e">
        <f t="shared" si="135"/>
        <v>#DIV/0!</v>
      </c>
      <c r="L350" s="127" t="e">
        <f t="shared" si="136"/>
        <v>#DIV/0!</v>
      </c>
      <c r="M350" s="127" t="e">
        <f t="shared" si="137"/>
        <v>#DIV/0!</v>
      </c>
      <c r="N350" s="127" t="e">
        <f t="shared" si="138"/>
        <v>#DIV/0!</v>
      </c>
      <c r="O350" s="141" t="e">
        <f t="shared" si="139"/>
        <v>#DIV/0!</v>
      </c>
      <c r="P350" s="127" t="e">
        <f t="shared" si="125"/>
        <v>#DIV/0!</v>
      </c>
      <c r="Q350" s="127" t="e">
        <f t="shared" si="126"/>
        <v>#DIV/0!</v>
      </c>
      <c r="V350" s="232" t="e">
        <f t="shared" si="127"/>
        <v>#DIV/0!</v>
      </c>
      <c r="W350" s="232" t="e">
        <f t="shared" si="128"/>
        <v>#DIV/0!</v>
      </c>
      <c r="X350" s="232" t="e">
        <f t="shared" si="129"/>
        <v>#DIV/0!</v>
      </c>
      <c r="Y350" s="232" t="e">
        <f t="shared" si="130"/>
        <v>#DIV/0!</v>
      </c>
      <c r="Z350" s="232" t="e">
        <f t="shared" si="131"/>
        <v>#DIV/0!</v>
      </c>
      <c r="AA350" s="232" t="e">
        <f t="shared" si="132"/>
        <v>#DIV/0!</v>
      </c>
      <c r="AD350" s="232" t="e">
        <f t="shared" si="140"/>
        <v>#DIV/0!</v>
      </c>
      <c r="AE350" s="232" t="e">
        <f t="shared" si="141"/>
        <v>#DIV/0!</v>
      </c>
      <c r="AF350" s="90" t="e">
        <f t="shared" si="142"/>
        <v>#DIV/0!</v>
      </c>
      <c r="AG350" s="232" t="e">
        <f t="shared" si="143"/>
        <v>#DIV/0!</v>
      </c>
      <c r="AH350" s="232" t="e">
        <f t="shared" si="144"/>
        <v>#DIV/0!</v>
      </c>
      <c r="AI350" s="90" t="e">
        <f t="shared" si="145"/>
        <v>#DIV/0!</v>
      </c>
      <c r="AJ350" s="154"/>
      <c r="AK350" s="232" t="e">
        <f t="shared" si="146"/>
        <v>#DIV/0!</v>
      </c>
      <c r="AL350" s="232" t="e">
        <f t="shared" si="147"/>
        <v>#DIV/0!</v>
      </c>
    </row>
    <row r="351" spans="1:38">
      <c r="A351" s="128" t="s">
        <v>284</v>
      </c>
      <c r="B351" s="103"/>
      <c r="C351" s="85" t="e">
        <f>SUMPRODUCT(Datu_ievade!$E$12:$BB$12,Datu_ievade!$E$61:$BB$61)/SUM(Datu_ievade!$E$12:$BB$12)</f>
        <v>#DIV/0!</v>
      </c>
      <c r="D351" s="103"/>
      <c r="E351" s="85" t="e">
        <f>SUMPRODUCT(Datu_ievade!$E$13:$BB$13,Datu_ievade!$E$62:$BB$62)/SUM(Datu_ievade!$E$13:$BB$13)</f>
        <v>#DIV/0!</v>
      </c>
      <c r="F351" s="85" t="e">
        <f t="shared" si="133"/>
        <v>#DIV/0!</v>
      </c>
      <c r="G351" s="127" t="e">
        <f>ROUNDUP((B351+D351)*Datu_ievade!$E$269,0)</f>
        <v>#DIV/0!</v>
      </c>
      <c r="H351" s="141" t="e">
        <f t="shared" si="124"/>
        <v>#DIV/0!</v>
      </c>
      <c r="I351" s="127" t="e">
        <f t="shared" si="134"/>
        <v>#DIV/0!</v>
      </c>
      <c r="K351" s="127" t="e">
        <f t="shared" si="135"/>
        <v>#DIV/0!</v>
      </c>
      <c r="L351" s="127" t="e">
        <f t="shared" si="136"/>
        <v>#DIV/0!</v>
      </c>
      <c r="M351" s="127" t="e">
        <f t="shared" si="137"/>
        <v>#DIV/0!</v>
      </c>
      <c r="N351" s="127" t="e">
        <f t="shared" si="138"/>
        <v>#DIV/0!</v>
      </c>
      <c r="O351" s="141" t="e">
        <f t="shared" si="139"/>
        <v>#DIV/0!</v>
      </c>
      <c r="P351" s="127" t="e">
        <f t="shared" si="125"/>
        <v>#DIV/0!</v>
      </c>
      <c r="Q351" s="127" t="e">
        <f t="shared" si="126"/>
        <v>#DIV/0!</v>
      </c>
      <c r="V351" s="232" t="e">
        <f t="shared" si="127"/>
        <v>#DIV/0!</v>
      </c>
      <c r="W351" s="232" t="e">
        <f t="shared" si="128"/>
        <v>#DIV/0!</v>
      </c>
      <c r="X351" s="232" t="e">
        <f t="shared" si="129"/>
        <v>#DIV/0!</v>
      </c>
      <c r="Y351" s="232" t="e">
        <f t="shared" si="130"/>
        <v>#DIV/0!</v>
      </c>
      <c r="Z351" s="232" t="e">
        <f t="shared" si="131"/>
        <v>#DIV/0!</v>
      </c>
      <c r="AA351" s="232" t="e">
        <f t="shared" si="132"/>
        <v>#DIV/0!</v>
      </c>
      <c r="AD351" s="232" t="e">
        <f t="shared" si="140"/>
        <v>#DIV/0!</v>
      </c>
      <c r="AE351" s="232" t="e">
        <f t="shared" si="141"/>
        <v>#DIV/0!</v>
      </c>
      <c r="AF351" s="90" t="e">
        <f t="shared" si="142"/>
        <v>#DIV/0!</v>
      </c>
      <c r="AG351" s="232" t="e">
        <f t="shared" si="143"/>
        <v>#DIV/0!</v>
      </c>
      <c r="AH351" s="232" t="e">
        <f t="shared" si="144"/>
        <v>#DIV/0!</v>
      </c>
      <c r="AI351" s="90" t="e">
        <f t="shared" si="145"/>
        <v>#DIV/0!</v>
      </c>
      <c r="AJ351" s="154"/>
      <c r="AK351" s="232" t="e">
        <f t="shared" si="146"/>
        <v>#DIV/0!</v>
      </c>
      <c r="AL351" s="232" t="e">
        <f t="shared" si="147"/>
        <v>#DIV/0!</v>
      </c>
    </row>
    <row r="352" spans="1:38">
      <c r="A352" s="128" t="s">
        <v>283</v>
      </c>
      <c r="B352" s="103"/>
      <c r="C352" s="85" t="e">
        <f>SUMPRODUCT(Datu_ievade!$E$12:$BB$12,Datu_ievade!$E$61:$BB$61)/SUM(Datu_ievade!$E$12:$BB$12)</f>
        <v>#DIV/0!</v>
      </c>
      <c r="D352" s="103"/>
      <c r="E352" s="85" t="e">
        <f>SUMPRODUCT(Datu_ievade!$E$13:$BB$13,Datu_ievade!$E$62:$BB$62)/SUM(Datu_ievade!$E$13:$BB$13)</f>
        <v>#DIV/0!</v>
      </c>
      <c r="F352" s="85" t="e">
        <f t="shared" si="133"/>
        <v>#DIV/0!</v>
      </c>
      <c r="G352" s="127" t="e">
        <f>ROUNDUP((B352+D352)*Datu_ievade!$E$269,0)</f>
        <v>#DIV/0!</v>
      </c>
      <c r="H352" s="141" t="e">
        <f t="shared" si="124"/>
        <v>#DIV/0!</v>
      </c>
      <c r="I352" s="127" t="e">
        <f t="shared" si="134"/>
        <v>#DIV/0!</v>
      </c>
      <c r="K352" s="127" t="e">
        <f t="shared" si="135"/>
        <v>#DIV/0!</v>
      </c>
      <c r="L352" s="127" t="e">
        <f t="shared" si="136"/>
        <v>#DIV/0!</v>
      </c>
      <c r="M352" s="127" t="e">
        <f t="shared" si="137"/>
        <v>#DIV/0!</v>
      </c>
      <c r="N352" s="127" t="e">
        <f t="shared" si="138"/>
        <v>#DIV/0!</v>
      </c>
      <c r="O352" s="141" t="e">
        <f t="shared" si="139"/>
        <v>#DIV/0!</v>
      </c>
      <c r="P352" s="127" t="e">
        <f t="shared" si="125"/>
        <v>#DIV/0!</v>
      </c>
      <c r="Q352" s="127" t="e">
        <f t="shared" si="126"/>
        <v>#DIV/0!</v>
      </c>
      <c r="V352" s="232" t="e">
        <f t="shared" si="127"/>
        <v>#DIV/0!</v>
      </c>
      <c r="W352" s="232" t="e">
        <f t="shared" si="128"/>
        <v>#DIV/0!</v>
      </c>
      <c r="X352" s="232" t="e">
        <f t="shared" si="129"/>
        <v>#DIV/0!</v>
      </c>
      <c r="Y352" s="232" t="e">
        <f t="shared" si="130"/>
        <v>#DIV/0!</v>
      </c>
      <c r="Z352" s="232" t="e">
        <f t="shared" si="131"/>
        <v>#DIV/0!</v>
      </c>
      <c r="AA352" s="232" t="e">
        <f t="shared" si="132"/>
        <v>#DIV/0!</v>
      </c>
      <c r="AD352" s="232" t="e">
        <f t="shared" si="140"/>
        <v>#DIV/0!</v>
      </c>
      <c r="AE352" s="232" t="e">
        <f t="shared" si="141"/>
        <v>#DIV/0!</v>
      </c>
      <c r="AF352" s="90" t="e">
        <f t="shared" si="142"/>
        <v>#DIV/0!</v>
      </c>
      <c r="AG352" s="232" t="e">
        <f t="shared" si="143"/>
        <v>#DIV/0!</v>
      </c>
      <c r="AH352" s="232" t="e">
        <f t="shared" si="144"/>
        <v>#DIV/0!</v>
      </c>
      <c r="AI352" s="90" t="e">
        <f t="shared" si="145"/>
        <v>#DIV/0!</v>
      </c>
      <c r="AJ352" s="154"/>
      <c r="AK352" s="232" t="e">
        <f t="shared" si="146"/>
        <v>#DIV/0!</v>
      </c>
      <c r="AL352" s="232" t="e">
        <f t="shared" si="147"/>
        <v>#DIV/0!</v>
      </c>
    </row>
    <row r="353" spans="1:38">
      <c r="A353" s="128" t="s">
        <v>282</v>
      </c>
      <c r="B353" s="103"/>
      <c r="C353" s="85" t="e">
        <f>SUMPRODUCT(Datu_ievade!$E$12:$BB$12,Datu_ievade!$E$61:$BB$61)/SUM(Datu_ievade!$E$12:$BB$12)</f>
        <v>#DIV/0!</v>
      </c>
      <c r="D353" s="103"/>
      <c r="E353" s="85" t="e">
        <f>SUMPRODUCT(Datu_ievade!$E$13:$BB$13,Datu_ievade!$E$62:$BB$62)/SUM(Datu_ievade!$E$13:$BB$13)</f>
        <v>#DIV/0!</v>
      </c>
      <c r="F353" s="85" t="e">
        <f t="shared" si="133"/>
        <v>#DIV/0!</v>
      </c>
      <c r="G353" s="127" t="e">
        <f>ROUNDUP((B353+D353)*Datu_ievade!$E$269,0)</f>
        <v>#DIV/0!</v>
      </c>
      <c r="H353" s="141" t="e">
        <f t="shared" si="124"/>
        <v>#DIV/0!</v>
      </c>
      <c r="I353" s="127" t="e">
        <f t="shared" si="134"/>
        <v>#DIV/0!</v>
      </c>
      <c r="K353" s="127" t="e">
        <f t="shared" si="135"/>
        <v>#DIV/0!</v>
      </c>
      <c r="L353" s="127" t="e">
        <f t="shared" si="136"/>
        <v>#DIV/0!</v>
      </c>
      <c r="M353" s="127" t="e">
        <f t="shared" si="137"/>
        <v>#DIV/0!</v>
      </c>
      <c r="N353" s="127" t="e">
        <f t="shared" si="138"/>
        <v>#DIV/0!</v>
      </c>
      <c r="O353" s="141" t="e">
        <f t="shared" si="139"/>
        <v>#DIV/0!</v>
      </c>
      <c r="P353" s="127" t="e">
        <f t="shared" si="125"/>
        <v>#DIV/0!</v>
      </c>
      <c r="Q353" s="127" t="e">
        <f t="shared" si="126"/>
        <v>#DIV/0!</v>
      </c>
      <c r="V353" s="232" t="e">
        <f t="shared" si="127"/>
        <v>#DIV/0!</v>
      </c>
      <c r="W353" s="232" t="e">
        <f t="shared" si="128"/>
        <v>#DIV/0!</v>
      </c>
      <c r="X353" s="232" t="e">
        <f t="shared" si="129"/>
        <v>#DIV/0!</v>
      </c>
      <c r="Y353" s="232" t="e">
        <f t="shared" si="130"/>
        <v>#DIV/0!</v>
      </c>
      <c r="Z353" s="232" t="e">
        <f t="shared" si="131"/>
        <v>#DIV/0!</v>
      </c>
      <c r="AA353" s="232" t="e">
        <f t="shared" si="132"/>
        <v>#DIV/0!</v>
      </c>
      <c r="AD353" s="232" t="e">
        <f t="shared" si="140"/>
        <v>#DIV/0!</v>
      </c>
      <c r="AE353" s="232" t="e">
        <f t="shared" si="141"/>
        <v>#DIV/0!</v>
      </c>
      <c r="AF353" s="90" t="e">
        <f t="shared" si="142"/>
        <v>#DIV/0!</v>
      </c>
      <c r="AG353" s="232" t="e">
        <f t="shared" si="143"/>
        <v>#DIV/0!</v>
      </c>
      <c r="AH353" s="232" t="e">
        <f t="shared" si="144"/>
        <v>#DIV/0!</v>
      </c>
      <c r="AI353" s="90" t="e">
        <f t="shared" si="145"/>
        <v>#DIV/0!</v>
      </c>
      <c r="AJ353" s="154"/>
      <c r="AK353" s="232" t="e">
        <f t="shared" si="146"/>
        <v>#DIV/0!</v>
      </c>
      <c r="AL353" s="232" t="e">
        <f t="shared" si="147"/>
        <v>#DIV/0!</v>
      </c>
    </row>
    <row r="354" spans="1:38">
      <c r="A354" s="128" t="s">
        <v>281</v>
      </c>
      <c r="B354" s="103"/>
      <c r="C354" s="85" t="e">
        <f>SUMPRODUCT(Datu_ievade!$E$12:$BB$12,Datu_ievade!$E$61:$BB$61)/SUM(Datu_ievade!$E$12:$BB$12)</f>
        <v>#DIV/0!</v>
      </c>
      <c r="D354" s="103"/>
      <c r="E354" s="85" t="e">
        <f>SUMPRODUCT(Datu_ievade!$E$13:$BB$13,Datu_ievade!$E$62:$BB$62)/SUM(Datu_ievade!$E$13:$BB$13)</f>
        <v>#DIV/0!</v>
      </c>
      <c r="F354" s="85" t="e">
        <f t="shared" si="133"/>
        <v>#DIV/0!</v>
      </c>
      <c r="G354" s="127" t="e">
        <f>ROUNDUP((B354+D354)*Datu_ievade!$E$269,0)</f>
        <v>#DIV/0!</v>
      </c>
      <c r="H354" s="141" t="e">
        <f t="shared" si="124"/>
        <v>#DIV/0!</v>
      </c>
      <c r="I354" s="127" t="e">
        <f t="shared" si="134"/>
        <v>#DIV/0!</v>
      </c>
      <c r="K354" s="127" t="e">
        <f t="shared" si="135"/>
        <v>#DIV/0!</v>
      </c>
      <c r="L354" s="127" t="e">
        <f t="shared" si="136"/>
        <v>#DIV/0!</v>
      </c>
      <c r="M354" s="127" t="e">
        <f t="shared" si="137"/>
        <v>#DIV/0!</v>
      </c>
      <c r="N354" s="127" t="e">
        <f t="shared" si="138"/>
        <v>#DIV/0!</v>
      </c>
      <c r="O354" s="141" t="e">
        <f t="shared" si="139"/>
        <v>#DIV/0!</v>
      </c>
      <c r="P354" s="127" t="e">
        <f t="shared" si="125"/>
        <v>#DIV/0!</v>
      </c>
      <c r="Q354" s="127" t="e">
        <f t="shared" si="126"/>
        <v>#DIV/0!</v>
      </c>
      <c r="V354" s="232" t="e">
        <f t="shared" si="127"/>
        <v>#DIV/0!</v>
      </c>
      <c r="W354" s="232" t="e">
        <f t="shared" si="128"/>
        <v>#DIV/0!</v>
      </c>
      <c r="X354" s="232" t="e">
        <f t="shared" si="129"/>
        <v>#DIV/0!</v>
      </c>
      <c r="Y354" s="232" t="e">
        <f t="shared" si="130"/>
        <v>#DIV/0!</v>
      </c>
      <c r="Z354" s="232" t="e">
        <f t="shared" si="131"/>
        <v>#DIV/0!</v>
      </c>
      <c r="AA354" s="232" t="e">
        <f t="shared" si="132"/>
        <v>#DIV/0!</v>
      </c>
      <c r="AD354" s="232" t="e">
        <f t="shared" si="140"/>
        <v>#DIV/0!</v>
      </c>
      <c r="AE354" s="232" t="e">
        <f t="shared" si="141"/>
        <v>#DIV/0!</v>
      </c>
      <c r="AF354" s="90" t="e">
        <f t="shared" si="142"/>
        <v>#DIV/0!</v>
      </c>
      <c r="AG354" s="232" t="e">
        <f t="shared" si="143"/>
        <v>#DIV/0!</v>
      </c>
      <c r="AH354" s="232" t="e">
        <f t="shared" si="144"/>
        <v>#DIV/0!</v>
      </c>
      <c r="AI354" s="90" t="e">
        <f t="shared" si="145"/>
        <v>#DIV/0!</v>
      </c>
      <c r="AJ354" s="154"/>
      <c r="AK354" s="232" t="e">
        <f t="shared" si="146"/>
        <v>#DIV/0!</v>
      </c>
      <c r="AL354" s="232" t="e">
        <f t="shared" si="147"/>
        <v>#DIV/0!</v>
      </c>
    </row>
    <row r="355" spans="1:38">
      <c r="A355" s="128" t="s">
        <v>280</v>
      </c>
      <c r="B355" s="103"/>
      <c r="C355" s="85" t="e">
        <f>SUMPRODUCT(Datu_ievade!$E$12:$BB$12,Datu_ievade!$E$61:$BB$61)/SUM(Datu_ievade!$E$12:$BB$12)</f>
        <v>#DIV/0!</v>
      </c>
      <c r="D355" s="103"/>
      <c r="E355" s="85" t="e">
        <f>SUMPRODUCT(Datu_ievade!$E$13:$BB$13,Datu_ievade!$E$62:$BB$62)/SUM(Datu_ievade!$E$13:$BB$13)</f>
        <v>#DIV/0!</v>
      </c>
      <c r="F355" s="85" t="e">
        <f t="shared" si="133"/>
        <v>#DIV/0!</v>
      </c>
      <c r="G355" s="127" t="e">
        <f>ROUNDUP((B355+D355)*Datu_ievade!$E$269,0)</f>
        <v>#DIV/0!</v>
      </c>
      <c r="H355" s="141" t="e">
        <f t="shared" si="124"/>
        <v>#DIV/0!</v>
      </c>
      <c r="I355" s="127" t="e">
        <f t="shared" si="134"/>
        <v>#DIV/0!</v>
      </c>
      <c r="K355" s="127" t="e">
        <f t="shared" si="135"/>
        <v>#DIV/0!</v>
      </c>
      <c r="L355" s="127" t="e">
        <f t="shared" si="136"/>
        <v>#DIV/0!</v>
      </c>
      <c r="M355" s="127" t="e">
        <f t="shared" si="137"/>
        <v>#DIV/0!</v>
      </c>
      <c r="N355" s="127" t="e">
        <f t="shared" si="138"/>
        <v>#DIV/0!</v>
      </c>
      <c r="O355" s="141" t="e">
        <f t="shared" si="139"/>
        <v>#DIV/0!</v>
      </c>
      <c r="P355" s="127" t="e">
        <f t="shared" si="125"/>
        <v>#DIV/0!</v>
      </c>
      <c r="Q355" s="127" t="e">
        <f t="shared" si="126"/>
        <v>#DIV/0!</v>
      </c>
      <c r="V355" s="232" t="e">
        <f t="shared" si="127"/>
        <v>#DIV/0!</v>
      </c>
      <c r="W355" s="232" t="e">
        <f t="shared" si="128"/>
        <v>#DIV/0!</v>
      </c>
      <c r="X355" s="232" t="e">
        <f t="shared" si="129"/>
        <v>#DIV/0!</v>
      </c>
      <c r="Y355" s="232" t="e">
        <f t="shared" si="130"/>
        <v>#DIV/0!</v>
      </c>
      <c r="Z355" s="232" t="e">
        <f t="shared" si="131"/>
        <v>#DIV/0!</v>
      </c>
      <c r="AA355" s="232" t="e">
        <f t="shared" si="132"/>
        <v>#DIV/0!</v>
      </c>
      <c r="AD355" s="232" t="e">
        <f t="shared" si="140"/>
        <v>#DIV/0!</v>
      </c>
      <c r="AE355" s="232" t="e">
        <f t="shared" si="141"/>
        <v>#DIV/0!</v>
      </c>
      <c r="AF355" s="90" t="e">
        <f t="shared" si="142"/>
        <v>#DIV/0!</v>
      </c>
      <c r="AG355" s="232" t="e">
        <f t="shared" si="143"/>
        <v>#DIV/0!</v>
      </c>
      <c r="AH355" s="232" t="e">
        <f t="shared" si="144"/>
        <v>#DIV/0!</v>
      </c>
      <c r="AI355" s="90" t="e">
        <f t="shared" si="145"/>
        <v>#DIV/0!</v>
      </c>
      <c r="AJ355" s="154"/>
      <c r="AK355" s="232" t="e">
        <f t="shared" si="146"/>
        <v>#DIV/0!</v>
      </c>
      <c r="AL355" s="232" t="e">
        <f t="shared" si="147"/>
        <v>#DIV/0!</v>
      </c>
    </row>
    <row r="356" spans="1:38">
      <c r="A356" s="128" t="s">
        <v>279</v>
      </c>
      <c r="B356" s="103"/>
      <c r="C356" s="85" t="e">
        <f>SUMPRODUCT(Datu_ievade!$E$12:$BB$12,Datu_ievade!$E$61:$BB$61)/SUM(Datu_ievade!$E$12:$BB$12)</f>
        <v>#DIV/0!</v>
      </c>
      <c r="D356" s="103"/>
      <c r="E356" s="85" t="e">
        <f>SUMPRODUCT(Datu_ievade!$E$13:$BB$13,Datu_ievade!$E$62:$BB$62)/SUM(Datu_ievade!$E$13:$BB$13)</f>
        <v>#DIV/0!</v>
      </c>
      <c r="F356" s="85" t="e">
        <f t="shared" si="133"/>
        <v>#DIV/0!</v>
      </c>
      <c r="G356" s="127" t="e">
        <f>ROUNDUP((B356+D356)*Datu_ievade!$E$269,0)</f>
        <v>#DIV/0!</v>
      </c>
      <c r="H356" s="141" t="e">
        <f t="shared" si="124"/>
        <v>#DIV/0!</v>
      </c>
      <c r="I356" s="127" t="e">
        <f t="shared" si="134"/>
        <v>#DIV/0!</v>
      </c>
      <c r="K356" s="127" t="e">
        <f t="shared" si="135"/>
        <v>#DIV/0!</v>
      </c>
      <c r="L356" s="127" t="e">
        <f t="shared" si="136"/>
        <v>#DIV/0!</v>
      </c>
      <c r="M356" s="127" t="e">
        <f t="shared" si="137"/>
        <v>#DIV/0!</v>
      </c>
      <c r="N356" s="127" t="e">
        <f t="shared" si="138"/>
        <v>#DIV/0!</v>
      </c>
      <c r="O356" s="141" t="e">
        <f t="shared" si="139"/>
        <v>#DIV/0!</v>
      </c>
      <c r="P356" s="127" t="e">
        <f t="shared" si="125"/>
        <v>#DIV/0!</v>
      </c>
      <c r="Q356" s="127" t="e">
        <f t="shared" si="126"/>
        <v>#DIV/0!</v>
      </c>
      <c r="V356" s="232" t="e">
        <f t="shared" si="127"/>
        <v>#DIV/0!</v>
      </c>
      <c r="W356" s="232" t="e">
        <f t="shared" si="128"/>
        <v>#DIV/0!</v>
      </c>
      <c r="X356" s="232" t="e">
        <f t="shared" si="129"/>
        <v>#DIV/0!</v>
      </c>
      <c r="Y356" s="232" t="e">
        <f t="shared" si="130"/>
        <v>#DIV/0!</v>
      </c>
      <c r="Z356" s="232" t="e">
        <f t="shared" si="131"/>
        <v>#DIV/0!</v>
      </c>
      <c r="AA356" s="232" t="e">
        <f t="shared" si="132"/>
        <v>#DIV/0!</v>
      </c>
      <c r="AD356" s="232" t="e">
        <f t="shared" si="140"/>
        <v>#DIV/0!</v>
      </c>
      <c r="AE356" s="232" t="e">
        <f t="shared" si="141"/>
        <v>#DIV/0!</v>
      </c>
      <c r="AF356" s="90" t="e">
        <f t="shared" si="142"/>
        <v>#DIV/0!</v>
      </c>
      <c r="AG356" s="232" t="e">
        <f t="shared" si="143"/>
        <v>#DIV/0!</v>
      </c>
      <c r="AH356" s="232" t="e">
        <f t="shared" si="144"/>
        <v>#DIV/0!</v>
      </c>
      <c r="AI356" s="90" t="e">
        <f t="shared" si="145"/>
        <v>#DIV/0!</v>
      </c>
      <c r="AJ356" s="154"/>
      <c r="AK356" s="232" t="e">
        <f t="shared" si="146"/>
        <v>#DIV/0!</v>
      </c>
      <c r="AL356" s="232" t="e">
        <f t="shared" si="147"/>
        <v>#DIV/0!</v>
      </c>
    </row>
    <row r="357" spans="1:38">
      <c r="A357" s="128" t="s">
        <v>278</v>
      </c>
      <c r="B357" s="103"/>
      <c r="C357" s="85" t="e">
        <f>SUMPRODUCT(Datu_ievade!$E$12:$BB$12,Datu_ievade!$E$61:$BB$61)/SUM(Datu_ievade!$E$12:$BB$12)</f>
        <v>#DIV/0!</v>
      </c>
      <c r="D357" s="103"/>
      <c r="E357" s="85" t="e">
        <f>SUMPRODUCT(Datu_ievade!$E$13:$BB$13,Datu_ievade!$E$62:$BB$62)/SUM(Datu_ievade!$E$13:$BB$13)</f>
        <v>#DIV/0!</v>
      </c>
      <c r="F357" s="85" t="e">
        <f t="shared" si="133"/>
        <v>#DIV/0!</v>
      </c>
      <c r="G357" s="127" t="e">
        <f>ROUNDUP((B357+D357)*Datu_ievade!$E$269,0)</f>
        <v>#DIV/0!</v>
      </c>
      <c r="H357" s="141" t="e">
        <f t="shared" si="124"/>
        <v>#DIV/0!</v>
      </c>
      <c r="I357" s="127" t="e">
        <f t="shared" si="134"/>
        <v>#DIV/0!</v>
      </c>
      <c r="K357" s="127" t="e">
        <f t="shared" si="135"/>
        <v>#DIV/0!</v>
      </c>
      <c r="L357" s="127" t="e">
        <f t="shared" si="136"/>
        <v>#DIV/0!</v>
      </c>
      <c r="M357" s="127" t="e">
        <f t="shared" si="137"/>
        <v>#DIV/0!</v>
      </c>
      <c r="N357" s="127" t="e">
        <f t="shared" si="138"/>
        <v>#DIV/0!</v>
      </c>
      <c r="O357" s="141" t="e">
        <f t="shared" si="139"/>
        <v>#DIV/0!</v>
      </c>
      <c r="P357" s="127" t="e">
        <f t="shared" si="125"/>
        <v>#DIV/0!</v>
      </c>
      <c r="Q357" s="127" t="e">
        <f t="shared" si="126"/>
        <v>#DIV/0!</v>
      </c>
      <c r="V357" s="232" t="e">
        <f t="shared" si="127"/>
        <v>#DIV/0!</v>
      </c>
      <c r="W357" s="232" t="e">
        <f t="shared" si="128"/>
        <v>#DIV/0!</v>
      </c>
      <c r="X357" s="232" t="e">
        <f t="shared" si="129"/>
        <v>#DIV/0!</v>
      </c>
      <c r="Y357" s="232" t="e">
        <f t="shared" si="130"/>
        <v>#DIV/0!</v>
      </c>
      <c r="Z357" s="232" t="e">
        <f t="shared" si="131"/>
        <v>#DIV/0!</v>
      </c>
      <c r="AA357" s="232" t="e">
        <f t="shared" si="132"/>
        <v>#DIV/0!</v>
      </c>
      <c r="AD357" s="232" t="e">
        <f t="shared" si="140"/>
        <v>#DIV/0!</v>
      </c>
      <c r="AE357" s="232" t="e">
        <f t="shared" si="141"/>
        <v>#DIV/0!</v>
      </c>
      <c r="AF357" s="90" t="e">
        <f t="shared" si="142"/>
        <v>#DIV/0!</v>
      </c>
      <c r="AG357" s="232" t="e">
        <f t="shared" si="143"/>
        <v>#DIV/0!</v>
      </c>
      <c r="AH357" s="232" t="e">
        <f t="shared" si="144"/>
        <v>#DIV/0!</v>
      </c>
      <c r="AI357" s="90" t="e">
        <f t="shared" si="145"/>
        <v>#DIV/0!</v>
      </c>
      <c r="AJ357" s="154"/>
      <c r="AK357" s="232" t="e">
        <f t="shared" si="146"/>
        <v>#DIV/0!</v>
      </c>
      <c r="AL357" s="232" t="e">
        <f t="shared" si="147"/>
        <v>#DIV/0!</v>
      </c>
    </row>
    <row r="358" spans="1:38">
      <c r="A358" s="128" t="s">
        <v>277</v>
      </c>
      <c r="B358" s="103"/>
      <c r="C358" s="85" t="e">
        <f>SUMPRODUCT(Datu_ievade!$E$12:$BB$12,Datu_ievade!$E$61:$BB$61)/SUM(Datu_ievade!$E$12:$BB$12)</f>
        <v>#DIV/0!</v>
      </c>
      <c r="D358" s="103"/>
      <c r="E358" s="85" t="e">
        <f>SUMPRODUCT(Datu_ievade!$E$13:$BB$13,Datu_ievade!$E$62:$BB$62)/SUM(Datu_ievade!$E$13:$BB$13)</f>
        <v>#DIV/0!</v>
      </c>
      <c r="F358" s="85" t="e">
        <f t="shared" si="133"/>
        <v>#DIV/0!</v>
      </c>
      <c r="G358" s="127" t="e">
        <f>ROUNDUP((B358+D358)*Datu_ievade!$E$269,0)</f>
        <v>#DIV/0!</v>
      </c>
      <c r="H358" s="141" t="e">
        <f t="shared" si="124"/>
        <v>#DIV/0!</v>
      </c>
      <c r="I358" s="127" t="e">
        <f t="shared" si="134"/>
        <v>#DIV/0!</v>
      </c>
      <c r="K358" s="127" t="e">
        <f t="shared" si="135"/>
        <v>#DIV/0!</v>
      </c>
      <c r="L358" s="127" t="e">
        <f t="shared" si="136"/>
        <v>#DIV/0!</v>
      </c>
      <c r="M358" s="127" t="e">
        <f t="shared" si="137"/>
        <v>#DIV/0!</v>
      </c>
      <c r="N358" s="127" t="e">
        <f t="shared" si="138"/>
        <v>#DIV/0!</v>
      </c>
      <c r="O358" s="141" t="e">
        <f t="shared" si="139"/>
        <v>#DIV/0!</v>
      </c>
      <c r="P358" s="127" t="e">
        <f t="shared" si="125"/>
        <v>#DIV/0!</v>
      </c>
      <c r="Q358" s="127" t="e">
        <f t="shared" si="126"/>
        <v>#DIV/0!</v>
      </c>
      <c r="V358" s="232" t="e">
        <f t="shared" si="127"/>
        <v>#DIV/0!</v>
      </c>
      <c r="W358" s="232" t="e">
        <f t="shared" si="128"/>
        <v>#DIV/0!</v>
      </c>
      <c r="X358" s="232" t="e">
        <f t="shared" si="129"/>
        <v>#DIV/0!</v>
      </c>
      <c r="Y358" s="232" t="e">
        <f t="shared" si="130"/>
        <v>#DIV/0!</v>
      </c>
      <c r="Z358" s="232" t="e">
        <f t="shared" si="131"/>
        <v>#DIV/0!</v>
      </c>
      <c r="AA358" s="232" t="e">
        <f t="shared" si="132"/>
        <v>#DIV/0!</v>
      </c>
      <c r="AD358" s="232" t="e">
        <f t="shared" si="140"/>
        <v>#DIV/0!</v>
      </c>
      <c r="AE358" s="232" t="e">
        <f t="shared" si="141"/>
        <v>#DIV/0!</v>
      </c>
      <c r="AF358" s="90" t="e">
        <f t="shared" si="142"/>
        <v>#DIV/0!</v>
      </c>
      <c r="AG358" s="232" t="e">
        <f t="shared" si="143"/>
        <v>#DIV/0!</v>
      </c>
      <c r="AH358" s="232" t="e">
        <f t="shared" si="144"/>
        <v>#DIV/0!</v>
      </c>
      <c r="AI358" s="90" t="e">
        <f t="shared" si="145"/>
        <v>#DIV/0!</v>
      </c>
      <c r="AJ358" s="154"/>
      <c r="AK358" s="232" t="e">
        <f t="shared" si="146"/>
        <v>#DIV/0!</v>
      </c>
      <c r="AL358" s="232" t="e">
        <f t="shared" si="147"/>
        <v>#DIV/0!</v>
      </c>
    </row>
    <row r="359" spans="1:38">
      <c r="A359" s="128" t="s">
        <v>276</v>
      </c>
      <c r="B359" s="103"/>
      <c r="C359" s="85" t="e">
        <f>SUMPRODUCT(Datu_ievade!$E$12:$BB$12,Datu_ievade!$E$61:$BB$61)/SUM(Datu_ievade!$E$12:$BB$12)</f>
        <v>#DIV/0!</v>
      </c>
      <c r="D359" s="103"/>
      <c r="E359" s="85" t="e">
        <f>SUMPRODUCT(Datu_ievade!$E$13:$BB$13,Datu_ievade!$E$62:$BB$62)/SUM(Datu_ievade!$E$13:$BB$13)</f>
        <v>#DIV/0!</v>
      </c>
      <c r="F359" s="85" t="e">
        <f t="shared" si="133"/>
        <v>#DIV/0!</v>
      </c>
      <c r="G359" s="127" t="e">
        <f>ROUNDUP((B359+D359)*Datu_ievade!$E$269,0)</f>
        <v>#DIV/0!</v>
      </c>
      <c r="H359" s="141" t="e">
        <f t="shared" si="124"/>
        <v>#DIV/0!</v>
      </c>
      <c r="I359" s="127" t="e">
        <f t="shared" si="134"/>
        <v>#DIV/0!</v>
      </c>
      <c r="K359" s="127" t="e">
        <f t="shared" si="135"/>
        <v>#DIV/0!</v>
      </c>
      <c r="L359" s="127" t="e">
        <f t="shared" si="136"/>
        <v>#DIV/0!</v>
      </c>
      <c r="M359" s="127" t="e">
        <f t="shared" si="137"/>
        <v>#DIV/0!</v>
      </c>
      <c r="N359" s="127" t="e">
        <f t="shared" si="138"/>
        <v>#DIV/0!</v>
      </c>
      <c r="O359" s="141" t="e">
        <f t="shared" si="139"/>
        <v>#DIV/0!</v>
      </c>
      <c r="P359" s="127" t="e">
        <f t="shared" si="125"/>
        <v>#DIV/0!</v>
      </c>
      <c r="Q359" s="127" t="e">
        <f t="shared" si="126"/>
        <v>#DIV/0!</v>
      </c>
      <c r="V359" s="232" t="e">
        <f t="shared" si="127"/>
        <v>#DIV/0!</v>
      </c>
      <c r="W359" s="232" t="e">
        <f t="shared" si="128"/>
        <v>#DIV/0!</v>
      </c>
      <c r="X359" s="232" t="e">
        <f t="shared" si="129"/>
        <v>#DIV/0!</v>
      </c>
      <c r="Y359" s="232" t="e">
        <f t="shared" si="130"/>
        <v>#DIV/0!</v>
      </c>
      <c r="Z359" s="232" t="e">
        <f t="shared" si="131"/>
        <v>#DIV/0!</v>
      </c>
      <c r="AA359" s="232" t="e">
        <f t="shared" si="132"/>
        <v>#DIV/0!</v>
      </c>
      <c r="AD359" s="232" t="e">
        <f t="shared" si="140"/>
        <v>#DIV/0!</v>
      </c>
      <c r="AE359" s="232" t="e">
        <f t="shared" si="141"/>
        <v>#DIV/0!</v>
      </c>
      <c r="AF359" s="90" t="e">
        <f t="shared" si="142"/>
        <v>#DIV/0!</v>
      </c>
      <c r="AG359" s="232" t="e">
        <f t="shared" si="143"/>
        <v>#DIV/0!</v>
      </c>
      <c r="AH359" s="232" t="e">
        <f t="shared" si="144"/>
        <v>#DIV/0!</v>
      </c>
      <c r="AI359" s="90" t="e">
        <f t="shared" si="145"/>
        <v>#DIV/0!</v>
      </c>
      <c r="AJ359" s="154"/>
      <c r="AK359" s="232" t="e">
        <f t="shared" si="146"/>
        <v>#DIV/0!</v>
      </c>
      <c r="AL359" s="232" t="e">
        <f t="shared" si="147"/>
        <v>#DIV/0!</v>
      </c>
    </row>
    <row r="360" spans="1:38">
      <c r="A360" s="128" t="s">
        <v>275</v>
      </c>
      <c r="B360" s="103"/>
      <c r="C360" s="85" t="e">
        <f>SUMPRODUCT(Datu_ievade!$E$12:$BB$12,Datu_ievade!$E$61:$BB$61)/SUM(Datu_ievade!$E$12:$BB$12)</f>
        <v>#DIV/0!</v>
      </c>
      <c r="D360" s="103"/>
      <c r="E360" s="85" t="e">
        <f>SUMPRODUCT(Datu_ievade!$E$13:$BB$13,Datu_ievade!$E$62:$BB$62)/SUM(Datu_ievade!$E$13:$BB$13)</f>
        <v>#DIV/0!</v>
      </c>
      <c r="F360" s="85" t="e">
        <f t="shared" si="133"/>
        <v>#DIV/0!</v>
      </c>
      <c r="G360" s="127" t="e">
        <f>ROUNDUP((B360+D360)*Datu_ievade!$E$269,0)</f>
        <v>#DIV/0!</v>
      </c>
      <c r="H360" s="141" t="e">
        <f t="shared" si="124"/>
        <v>#DIV/0!</v>
      </c>
      <c r="I360" s="127" t="e">
        <f t="shared" si="134"/>
        <v>#DIV/0!</v>
      </c>
      <c r="K360" s="127" t="e">
        <f t="shared" si="135"/>
        <v>#DIV/0!</v>
      </c>
      <c r="L360" s="127" t="e">
        <f t="shared" si="136"/>
        <v>#DIV/0!</v>
      </c>
      <c r="M360" s="127" t="e">
        <f t="shared" si="137"/>
        <v>#DIV/0!</v>
      </c>
      <c r="N360" s="127" t="e">
        <f t="shared" si="138"/>
        <v>#DIV/0!</v>
      </c>
      <c r="O360" s="141" t="e">
        <f t="shared" si="139"/>
        <v>#DIV/0!</v>
      </c>
      <c r="P360" s="127" t="e">
        <f t="shared" si="125"/>
        <v>#DIV/0!</v>
      </c>
      <c r="Q360" s="127" t="e">
        <f t="shared" si="126"/>
        <v>#DIV/0!</v>
      </c>
      <c r="V360" s="232" t="e">
        <f t="shared" si="127"/>
        <v>#DIV/0!</v>
      </c>
      <c r="W360" s="232" t="e">
        <f t="shared" si="128"/>
        <v>#DIV/0!</v>
      </c>
      <c r="X360" s="232" t="e">
        <f t="shared" si="129"/>
        <v>#DIV/0!</v>
      </c>
      <c r="Y360" s="232" t="e">
        <f t="shared" si="130"/>
        <v>#DIV/0!</v>
      </c>
      <c r="Z360" s="232" t="e">
        <f t="shared" si="131"/>
        <v>#DIV/0!</v>
      </c>
      <c r="AA360" s="232" t="e">
        <f t="shared" si="132"/>
        <v>#DIV/0!</v>
      </c>
      <c r="AD360" s="232" t="e">
        <f t="shared" si="140"/>
        <v>#DIV/0!</v>
      </c>
      <c r="AE360" s="232" t="e">
        <f t="shared" si="141"/>
        <v>#DIV/0!</v>
      </c>
      <c r="AF360" s="90" t="e">
        <f t="shared" si="142"/>
        <v>#DIV/0!</v>
      </c>
      <c r="AG360" s="232" t="e">
        <f t="shared" si="143"/>
        <v>#DIV/0!</v>
      </c>
      <c r="AH360" s="232" t="e">
        <f t="shared" si="144"/>
        <v>#DIV/0!</v>
      </c>
      <c r="AI360" s="90" t="e">
        <f t="shared" si="145"/>
        <v>#DIV/0!</v>
      </c>
      <c r="AJ360" s="154"/>
      <c r="AK360" s="232" t="e">
        <f t="shared" si="146"/>
        <v>#DIV/0!</v>
      </c>
      <c r="AL360" s="232" t="e">
        <f t="shared" si="147"/>
        <v>#DIV/0!</v>
      </c>
    </row>
    <row r="361" spans="1:38">
      <c r="A361" s="128" t="s">
        <v>274</v>
      </c>
      <c r="B361" s="103"/>
      <c r="C361" s="85" t="e">
        <f>SUMPRODUCT(Datu_ievade!$E$12:$BB$12,Datu_ievade!$E$61:$BB$61)/SUM(Datu_ievade!$E$12:$BB$12)</f>
        <v>#DIV/0!</v>
      </c>
      <c r="D361" s="103"/>
      <c r="E361" s="85" t="e">
        <f>SUMPRODUCT(Datu_ievade!$E$13:$BB$13,Datu_ievade!$E$62:$BB$62)/SUM(Datu_ievade!$E$13:$BB$13)</f>
        <v>#DIV/0!</v>
      </c>
      <c r="F361" s="85" t="e">
        <f t="shared" si="133"/>
        <v>#DIV/0!</v>
      </c>
      <c r="G361" s="127" t="e">
        <f>ROUNDUP((B361+D361)*Datu_ievade!$E$269,0)</f>
        <v>#DIV/0!</v>
      </c>
      <c r="H361" s="141" t="e">
        <f t="shared" si="124"/>
        <v>#DIV/0!</v>
      </c>
      <c r="I361" s="127" t="e">
        <f t="shared" si="134"/>
        <v>#DIV/0!</v>
      </c>
      <c r="K361" s="127" t="e">
        <f t="shared" si="135"/>
        <v>#DIV/0!</v>
      </c>
      <c r="L361" s="127" t="e">
        <f t="shared" si="136"/>
        <v>#DIV/0!</v>
      </c>
      <c r="M361" s="127" t="e">
        <f t="shared" si="137"/>
        <v>#DIV/0!</v>
      </c>
      <c r="N361" s="127" t="e">
        <f t="shared" si="138"/>
        <v>#DIV/0!</v>
      </c>
      <c r="O361" s="141" t="e">
        <f t="shared" si="139"/>
        <v>#DIV/0!</v>
      </c>
      <c r="P361" s="127" t="e">
        <f t="shared" si="125"/>
        <v>#DIV/0!</v>
      </c>
      <c r="Q361" s="127" t="e">
        <f t="shared" si="126"/>
        <v>#DIV/0!</v>
      </c>
      <c r="V361" s="232" t="e">
        <f t="shared" si="127"/>
        <v>#DIV/0!</v>
      </c>
      <c r="W361" s="232" t="e">
        <f t="shared" si="128"/>
        <v>#DIV/0!</v>
      </c>
      <c r="X361" s="232" t="e">
        <f t="shared" si="129"/>
        <v>#DIV/0!</v>
      </c>
      <c r="Y361" s="232" t="e">
        <f t="shared" si="130"/>
        <v>#DIV/0!</v>
      </c>
      <c r="Z361" s="232" t="e">
        <f t="shared" si="131"/>
        <v>#DIV/0!</v>
      </c>
      <c r="AA361" s="232" t="e">
        <f t="shared" si="132"/>
        <v>#DIV/0!</v>
      </c>
      <c r="AD361" s="232" t="e">
        <f t="shared" si="140"/>
        <v>#DIV/0!</v>
      </c>
      <c r="AE361" s="232" t="e">
        <f t="shared" si="141"/>
        <v>#DIV/0!</v>
      </c>
      <c r="AF361" s="90" t="e">
        <f t="shared" si="142"/>
        <v>#DIV/0!</v>
      </c>
      <c r="AG361" s="232" t="e">
        <f t="shared" si="143"/>
        <v>#DIV/0!</v>
      </c>
      <c r="AH361" s="232" t="e">
        <f t="shared" si="144"/>
        <v>#DIV/0!</v>
      </c>
      <c r="AI361" s="90" t="e">
        <f t="shared" si="145"/>
        <v>#DIV/0!</v>
      </c>
      <c r="AJ361" s="154"/>
      <c r="AK361" s="232" t="e">
        <f t="shared" si="146"/>
        <v>#DIV/0!</v>
      </c>
      <c r="AL361" s="232" t="e">
        <f t="shared" si="147"/>
        <v>#DIV/0!</v>
      </c>
    </row>
    <row r="362" spans="1:38">
      <c r="A362" s="128" t="s">
        <v>273</v>
      </c>
      <c r="B362" s="103"/>
      <c r="C362" s="85" t="e">
        <f>SUMPRODUCT(Datu_ievade!$E$12:$BB$12,Datu_ievade!$E$61:$BB$61)/SUM(Datu_ievade!$E$12:$BB$12)</f>
        <v>#DIV/0!</v>
      </c>
      <c r="D362" s="103"/>
      <c r="E362" s="85" t="e">
        <f>SUMPRODUCT(Datu_ievade!$E$13:$BB$13,Datu_ievade!$E$62:$BB$62)/SUM(Datu_ievade!$E$13:$BB$13)</f>
        <v>#DIV/0!</v>
      </c>
      <c r="F362" s="85" t="e">
        <f t="shared" si="133"/>
        <v>#DIV/0!</v>
      </c>
      <c r="G362" s="127" t="e">
        <f>ROUNDUP((B362+D362)*Datu_ievade!$E$269,0)</f>
        <v>#DIV/0!</v>
      </c>
      <c r="H362" s="141" t="e">
        <f t="shared" si="124"/>
        <v>#DIV/0!</v>
      </c>
      <c r="I362" s="127" t="e">
        <f t="shared" si="134"/>
        <v>#DIV/0!</v>
      </c>
      <c r="K362" s="127" t="e">
        <f t="shared" si="135"/>
        <v>#DIV/0!</v>
      </c>
      <c r="L362" s="127" t="e">
        <f t="shared" si="136"/>
        <v>#DIV/0!</v>
      </c>
      <c r="M362" s="127" t="e">
        <f t="shared" si="137"/>
        <v>#DIV/0!</v>
      </c>
      <c r="N362" s="127" t="e">
        <f t="shared" si="138"/>
        <v>#DIV/0!</v>
      </c>
      <c r="O362" s="141" t="e">
        <f t="shared" si="139"/>
        <v>#DIV/0!</v>
      </c>
      <c r="P362" s="127" t="e">
        <f t="shared" si="125"/>
        <v>#DIV/0!</v>
      </c>
      <c r="Q362" s="127" t="e">
        <f t="shared" si="126"/>
        <v>#DIV/0!</v>
      </c>
      <c r="V362" s="232" t="e">
        <f t="shared" si="127"/>
        <v>#DIV/0!</v>
      </c>
      <c r="W362" s="232" t="e">
        <f t="shared" si="128"/>
        <v>#DIV/0!</v>
      </c>
      <c r="X362" s="232" t="e">
        <f t="shared" si="129"/>
        <v>#DIV/0!</v>
      </c>
      <c r="Y362" s="232" t="e">
        <f t="shared" si="130"/>
        <v>#DIV/0!</v>
      </c>
      <c r="Z362" s="232" t="e">
        <f t="shared" si="131"/>
        <v>#DIV/0!</v>
      </c>
      <c r="AA362" s="232" t="e">
        <f t="shared" si="132"/>
        <v>#DIV/0!</v>
      </c>
      <c r="AD362" s="232" t="e">
        <f t="shared" si="140"/>
        <v>#DIV/0!</v>
      </c>
      <c r="AE362" s="232" t="e">
        <f t="shared" si="141"/>
        <v>#DIV/0!</v>
      </c>
      <c r="AF362" s="90" t="e">
        <f t="shared" si="142"/>
        <v>#DIV/0!</v>
      </c>
      <c r="AG362" s="232" t="e">
        <f t="shared" si="143"/>
        <v>#DIV/0!</v>
      </c>
      <c r="AH362" s="232" t="e">
        <f t="shared" si="144"/>
        <v>#DIV/0!</v>
      </c>
      <c r="AI362" s="90" t="e">
        <f t="shared" si="145"/>
        <v>#DIV/0!</v>
      </c>
      <c r="AJ362" s="154"/>
      <c r="AK362" s="232" t="e">
        <f t="shared" si="146"/>
        <v>#DIV/0!</v>
      </c>
      <c r="AL362" s="232" t="e">
        <f t="shared" si="147"/>
        <v>#DIV/0!</v>
      </c>
    </row>
    <row r="363" spans="1:38">
      <c r="A363" s="128" t="s">
        <v>272</v>
      </c>
      <c r="B363" s="103"/>
      <c r="C363" s="85" t="e">
        <f>SUMPRODUCT(Datu_ievade!$E$12:$BB$12,Datu_ievade!$E$61:$BB$61)/SUM(Datu_ievade!$E$12:$BB$12)</f>
        <v>#DIV/0!</v>
      </c>
      <c r="D363" s="103"/>
      <c r="E363" s="85" t="e">
        <f>SUMPRODUCT(Datu_ievade!$E$13:$BB$13,Datu_ievade!$E$62:$BB$62)/SUM(Datu_ievade!$E$13:$BB$13)</f>
        <v>#DIV/0!</v>
      </c>
      <c r="F363" s="85" t="e">
        <f t="shared" si="133"/>
        <v>#DIV/0!</v>
      </c>
      <c r="G363" s="127" t="e">
        <f>ROUNDUP((B363+D363)*Datu_ievade!$E$269,0)</f>
        <v>#DIV/0!</v>
      </c>
      <c r="H363" s="141" t="e">
        <f t="shared" si="124"/>
        <v>#DIV/0!</v>
      </c>
      <c r="I363" s="127" t="e">
        <f t="shared" si="134"/>
        <v>#DIV/0!</v>
      </c>
      <c r="K363" s="127" t="e">
        <f t="shared" si="135"/>
        <v>#DIV/0!</v>
      </c>
      <c r="L363" s="127" t="e">
        <f t="shared" si="136"/>
        <v>#DIV/0!</v>
      </c>
      <c r="M363" s="127" t="e">
        <f t="shared" si="137"/>
        <v>#DIV/0!</v>
      </c>
      <c r="N363" s="127" t="e">
        <f t="shared" si="138"/>
        <v>#DIV/0!</v>
      </c>
      <c r="O363" s="141" t="e">
        <f t="shared" si="139"/>
        <v>#DIV/0!</v>
      </c>
      <c r="P363" s="127" t="e">
        <f t="shared" si="125"/>
        <v>#DIV/0!</v>
      </c>
      <c r="Q363" s="127" t="e">
        <f t="shared" si="126"/>
        <v>#DIV/0!</v>
      </c>
      <c r="V363" s="232" t="e">
        <f t="shared" si="127"/>
        <v>#DIV/0!</v>
      </c>
      <c r="W363" s="232" t="e">
        <f t="shared" si="128"/>
        <v>#DIV/0!</v>
      </c>
      <c r="X363" s="232" t="e">
        <f t="shared" si="129"/>
        <v>#DIV/0!</v>
      </c>
      <c r="Y363" s="232" t="e">
        <f t="shared" si="130"/>
        <v>#DIV/0!</v>
      </c>
      <c r="Z363" s="232" t="e">
        <f t="shared" si="131"/>
        <v>#DIV/0!</v>
      </c>
      <c r="AA363" s="232" t="e">
        <f t="shared" si="132"/>
        <v>#DIV/0!</v>
      </c>
      <c r="AD363" s="232" t="e">
        <f t="shared" si="140"/>
        <v>#DIV/0!</v>
      </c>
      <c r="AE363" s="232" t="e">
        <f t="shared" si="141"/>
        <v>#DIV/0!</v>
      </c>
      <c r="AF363" s="90" t="e">
        <f t="shared" si="142"/>
        <v>#DIV/0!</v>
      </c>
      <c r="AG363" s="232" t="e">
        <f t="shared" si="143"/>
        <v>#DIV/0!</v>
      </c>
      <c r="AH363" s="232" t="e">
        <f t="shared" si="144"/>
        <v>#DIV/0!</v>
      </c>
      <c r="AI363" s="90" t="e">
        <f t="shared" si="145"/>
        <v>#DIV/0!</v>
      </c>
      <c r="AJ363" s="154"/>
      <c r="AK363" s="232" t="e">
        <f t="shared" si="146"/>
        <v>#DIV/0!</v>
      </c>
      <c r="AL363" s="232" t="e">
        <f t="shared" si="147"/>
        <v>#DIV/0!</v>
      </c>
    </row>
    <row r="364" spans="1:38">
      <c r="A364" s="128" t="s">
        <v>271</v>
      </c>
      <c r="B364" s="103"/>
      <c r="C364" s="85" t="e">
        <f>SUMPRODUCT(Datu_ievade!$E$12:$BB$12,Datu_ievade!$E$61:$BB$61)/SUM(Datu_ievade!$E$12:$BB$12)</f>
        <v>#DIV/0!</v>
      </c>
      <c r="D364" s="103"/>
      <c r="E364" s="85" t="e">
        <f>SUMPRODUCT(Datu_ievade!$E$13:$BB$13,Datu_ievade!$E$62:$BB$62)/SUM(Datu_ievade!$E$13:$BB$13)</f>
        <v>#DIV/0!</v>
      </c>
      <c r="F364" s="85" t="e">
        <f t="shared" si="133"/>
        <v>#DIV/0!</v>
      </c>
      <c r="G364" s="127" t="e">
        <f>ROUNDUP((B364+D364)*Datu_ievade!$E$269,0)</f>
        <v>#DIV/0!</v>
      </c>
      <c r="H364" s="141" t="e">
        <f t="shared" si="124"/>
        <v>#DIV/0!</v>
      </c>
      <c r="I364" s="127" t="e">
        <f t="shared" si="134"/>
        <v>#DIV/0!</v>
      </c>
      <c r="K364" s="127" t="e">
        <f t="shared" si="135"/>
        <v>#DIV/0!</v>
      </c>
      <c r="L364" s="127" t="e">
        <f t="shared" si="136"/>
        <v>#DIV/0!</v>
      </c>
      <c r="M364" s="127" t="e">
        <f t="shared" si="137"/>
        <v>#DIV/0!</v>
      </c>
      <c r="N364" s="127" t="e">
        <f t="shared" si="138"/>
        <v>#DIV/0!</v>
      </c>
      <c r="O364" s="141" t="e">
        <f t="shared" si="139"/>
        <v>#DIV/0!</v>
      </c>
      <c r="P364" s="127" t="e">
        <f t="shared" si="125"/>
        <v>#DIV/0!</v>
      </c>
      <c r="Q364" s="127" t="e">
        <f t="shared" si="126"/>
        <v>#DIV/0!</v>
      </c>
      <c r="V364" s="232" t="e">
        <f t="shared" si="127"/>
        <v>#DIV/0!</v>
      </c>
      <c r="W364" s="232" t="e">
        <f t="shared" si="128"/>
        <v>#DIV/0!</v>
      </c>
      <c r="X364" s="232" t="e">
        <f t="shared" si="129"/>
        <v>#DIV/0!</v>
      </c>
      <c r="Y364" s="232" t="e">
        <f t="shared" si="130"/>
        <v>#DIV/0!</v>
      </c>
      <c r="Z364" s="232" t="e">
        <f t="shared" si="131"/>
        <v>#DIV/0!</v>
      </c>
      <c r="AA364" s="232" t="e">
        <f t="shared" si="132"/>
        <v>#DIV/0!</v>
      </c>
      <c r="AD364" s="232" t="e">
        <f t="shared" si="140"/>
        <v>#DIV/0!</v>
      </c>
      <c r="AE364" s="232" t="e">
        <f t="shared" si="141"/>
        <v>#DIV/0!</v>
      </c>
      <c r="AF364" s="90" t="e">
        <f t="shared" si="142"/>
        <v>#DIV/0!</v>
      </c>
      <c r="AG364" s="232" t="e">
        <f t="shared" si="143"/>
        <v>#DIV/0!</v>
      </c>
      <c r="AH364" s="232" t="e">
        <f t="shared" si="144"/>
        <v>#DIV/0!</v>
      </c>
      <c r="AI364" s="90" t="e">
        <f t="shared" si="145"/>
        <v>#DIV/0!</v>
      </c>
      <c r="AJ364" s="154"/>
      <c r="AK364" s="232" t="e">
        <f t="shared" si="146"/>
        <v>#DIV/0!</v>
      </c>
      <c r="AL364" s="232" t="e">
        <f t="shared" si="147"/>
        <v>#DIV/0!</v>
      </c>
    </row>
    <row r="365" spans="1:38">
      <c r="A365" s="128" t="s">
        <v>270</v>
      </c>
      <c r="B365" s="103"/>
      <c r="C365" s="85" t="e">
        <f>SUMPRODUCT(Datu_ievade!$E$12:$BB$12,Datu_ievade!$E$61:$BB$61)/SUM(Datu_ievade!$E$12:$BB$12)</f>
        <v>#DIV/0!</v>
      </c>
      <c r="D365" s="103"/>
      <c r="E365" s="85" t="e">
        <f>SUMPRODUCT(Datu_ievade!$E$13:$BB$13,Datu_ievade!$E$62:$BB$62)/SUM(Datu_ievade!$E$13:$BB$13)</f>
        <v>#DIV/0!</v>
      </c>
      <c r="F365" s="85" t="e">
        <f t="shared" si="133"/>
        <v>#DIV/0!</v>
      </c>
      <c r="G365" s="127" t="e">
        <f>ROUNDUP((B365+D365)*Datu_ievade!$E$269,0)</f>
        <v>#DIV/0!</v>
      </c>
      <c r="H365" s="141" t="e">
        <f t="shared" si="124"/>
        <v>#DIV/0!</v>
      </c>
      <c r="I365" s="127" t="e">
        <f t="shared" si="134"/>
        <v>#DIV/0!</v>
      </c>
      <c r="K365" s="127" t="e">
        <f t="shared" si="135"/>
        <v>#DIV/0!</v>
      </c>
      <c r="L365" s="127" t="e">
        <f t="shared" si="136"/>
        <v>#DIV/0!</v>
      </c>
      <c r="M365" s="127" t="e">
        <f t="shared" si="137"/>
        <v>#DIV/0!</v>
      </c>
      <c r="N365" s="127" t="e">
        <f t="shared" si="138"/>
        <v>#DIV/0!</v>
      </c>
      <c r="O365" s="141" t="e">
        <f t="shared" si="139"/>
        <v>#DIV/0!</v>
      </c>
      <c r="P365" s="127" t="e">
        <f t="shared" si="125"/>
        <v>#DIV/0!</v>
      </c>
      <c r="Q365" s="127" t="e">
        <f t="shared" si="126"/>
        <v>#DIV/0!</v>
      </c>
      <c r="V365" s="232" t="e">
        <f t="shared" si="127"/>
        <v>#DIV/0!</v>
      </c>
      <c r="W365" s="232" t="e">
        <f t="shared" si="128"/>
        <v>#DIV/0!</v>
      </c>
      <c r="X365" s="232" t="e">
        <f t="shared" si="129"/>
        <v>#DIV/0!</v>
      </c>
      <c r="Y365" s="232" t="e">
        <f t="shared" si="130"/>
        <v>#DIV/0!</v>
      </c>
      <c r="Z365" s="232" t="e">
        <f t="shared" si="131"/>
        <v>#DIV/0!</v>
      </c>
      <c r="AA365" s="232" t="e">
        <f t="shared" si="132"/>
        <v>#DIV/0!</v>
      </c>
      <c r="AD365" s="232" t="e">
        <f t="shared" si="140"/>
        <v>#DIV/0!</v>
      </c>
      <c r="AE365" s="232" t="e">
        <f t="shared" si="141"/>
        <v>#DIV/0!</v>
      </c>
      <c r="AF365" s="90" t="e">
        <f t="shared" si="142"/>
        <v>#DIV/0!</v>
      </c>
      <c r="AG365" s="232" t="e">
        <f t="shared" si="143"/>
        <v>#DIV/0!</v>
      </c>
      <c r="AH365" s="232" t="e">
        <f t="shared" si="144"/>
        <v>#DIV/0!</v>
      </c>
      <c r="AI365" s="90" t="e">
        <f t="shared" si="145"/>
        <v>#DIV/0!</v>
      </c>
      <c r="AJ365" s="154"/>
      <c r="AK365" s="232" t="e">
        <f t="shared" si="146"/>
        <v>#DIV/0!</v>
      </c>
      <c r="AL365" s="232" t="e">
        <f t="shared" si="147"/>
        <v>#DIV/0!</v>
      </c>
    </row>
    <row r="366" spans="1:38">
      <c r="A366" s="128" t="s">
        <v>269</v>
      </c>
      <c r="B366" s="103"/>
      <c r="C366" s="85" t="e">
        <f>SUMPRODUCT(Datu_ievade!$E$12:$BB$12,Datu_ievade!$E$61:$BB$61)/SUM(Datu_ievade!$E$12:$BB$12)</f>
        <v>#DIV/0!</v>
      </c>
      <c r="D366" s="103"/>
      <c r="E366" s="85" t="e">
        <f>SUMPRODUCT(Datu_ievade!$E$13:$BB$13,Datu_ievade!$E$62:$BB$62)/SUM(Datu_ievade!$E$13:$BB$13)</f>
        <v>#DIV/0!</v>
      </c>
      <c r="F366" s="85" t="e">
        <f t="shared" si="133"/>
        <v>#DIV/0!</v>
      </c>
      <c r="G366" s="127" t="e">
        <f>ROUNDUP((B366+D366)*Datu_ievade!$E$269,0)</f>
        <v>#DIV/0!</v>
      </c>
      <c r="H366" s="141" t="e">
        <f t="shared" si="124"/>
        <v>#DIV/0!</v>
      </c>
      <c r="I366" s="127" t="e">
        <f t="shared" si="134"/>
        <v>#DIV/0!</v>
      </c>
      <c r="K366" s="127" t="e">
        <f t="shared" si="135"/>
        <v>#DIV/0!</v>
      </c>
      <c r="L366" s="127" t="e">
        <f t="shared" si="136"/>
        <v>#DIV/0!</v>
      </c>
      <c r="M366" s="127" t="e">
        <f t="shared" si="137"/>
        <v>#DIV/0!</v>
      </c>
      <c r="N366" s="127" t="e">
        <f t="shared" si="138"/>
        <v>#DIV/0!</v>
      </c>
      <c r="O366" s="141" t="e">
        <f t="shared" si="139"/>
        <v>#DIV/0!</v>
      </c>
      <c r="P366" s="127" t="e">
        <f t="shared" si="125"/>
        <v>#DIV/0!</v>
      </c>
      <c r="Q366" s="127" t="e">
        <f t="shared" si="126"/>
        <v>#DIV/0!</v>
      </c>
      <c r="V366" s="232" t="e">
        <f t="shared" si="127"/>
        <v>#DIV/0!</v>
      </c>
      <c r="W366" s="232" t="e">
        <f t="shared" si="128"/>
        <v>#DIV/0!</v>
      </c>
      <c r="X366" s="232" t="e">
        <f t="shared" si="129"/>
        <v>#DIV/0!</v>
      </c>
      <c r="Y366" s="232" t="e">
        <f t="shared" si="130"/>
        <v>#DIV/0!</v>
      </c>
      <c r="Z366" s="232" t="e">
        <f t="shared" si="131"/>
        <v>#DIV/0!</v>
      </c>
      <c r="AA366" s="232" t="e">
        <f t="shared" si="132"/>
        <v>#DIV/0!</v>
      </c>
      <c r="AD366" s="232" t="e">
        <f t="shared" si="140"/>
        <v>#DIV/0!</v>
      </c>
      <c r="AE366" s="232" t="e">
        <f t="shared" si="141"/>
        <v>#DIV/0!</v>
      </c>
      <c r="AF366" s="90" t="e">
        <f t="shared" si="142"/>
        <v>#DIV/0!</v>
      </c>
      <c r="AG366" s="232" t="e">
        <f t="shared" si="143"/>
        <v>#DIV/0!</v>
      </c>
      <c r="AH366" s="232" t="e">
        <f t="shared" si="144"/>
        <v>#DIV/0!</v>
      </c>
      <c r="AI366" s="90" t="e">
        <f t="shared" si="145"/>
        <v>#DIV/0!</v>
      </c>
      <c r="AJ366" s="154"/>
      <c r="AK366" s="232" t="e">
        <f t="shared" si="146"/>
        <v>#DIV/0!</v>
      </c>
      <c r="AL366" s="232" t="e">
        <f t="shared" si="147"/>
        <v>#DIV/0!</v>
      </c>
    </row>
    <row r="367" spans="1:38">
      <c r="A367" s="128" t="s">
        <v>268</v>
      </c>
      <c r="B367" s="103"/>
      <c r="C367" s="85" t="e">
        <f>SUMPRODUCT(Datu_ievade!$E$12:$BB$12,Datu_ievade!$E$61:$BB$61)/SUM(Datu_ievade!$E$12:$BB$12)</f>
        <v>#DIV/0!</v>
      </c>
      <c r="D367" s="103"/>
      <c r="E367" s="85" t="e">
        <f>SUMPRODUCT(Datu_ievade!$E$13:$BB$13,Datu_ievade!$E$62:$BB$62)/SUM(Datu_ievade!$E$13:$BB$13)</f>
        <v>#DIV/0!</v>
      </c>
      <c r="F367" s="85" t="e">
        <f t="shared" si="133"/>
        <v>#DIV/0!</v>
      </c>
      <c r="G367" s="127" t="e">
        <f>ROUNDUP((B367+D367)*Datu_ievade!$E$269,0)</f>
        <v>#DIV/0!</v>
      </c>
      <c r="H367" s="141" t="e">
        <f t="shared" si="124"/>
        <v>#DIV/0!</v>
      </c>
      <c r="I367" s="127" t="e">
        <f t="shared" si="134"/>
        <v>#DIV/0!</v>
      </c>
      <c r="K367" s="127" t="e">
        <f t="shared" si="135"/>
        <v>#DIV/0!</v>
      </c>
      <c r="L367" s="127" t="e">
        <f t="shared" si="136"/>
        <v>#DIV/0!</v>
      </c>
      <c r="M367" s="127" t="e">
        <f t="shared" si="137"/>
        <v>#DIV/0!</v>
      </c>
      <c r="N367" s="127" t="e">
        <f t="shared" si="138"/>
        <v>#DIV/0!</v>
      </c>
      <c r="O367" s="141" t="e">
        <f t="shared" si="139"/>
        <v>#DIV/0!</v>
      </c>
      <c r="P367" s="127" t="e">
        <f t="shared" si="125"/>
        <v>#DIV/0!</v>
      </c>
      <c r="Q367" s="127" t="e">
        <f t="shared" si="126"/>
        <v>#DIV/0!</v>
      </c>
      <c r="V367" s="232" t="e">
        <f t="shared" si="127"/>
        <v>#DIV/0!</v>
      </c>
      <c r="W367" s="232" t="e">
        <f t="shared" si="128"/>
        <v>#DIV/0!</v>
      </c>
      <c r="X367" s="232" t="e">
        <f t="shared" si="129"/>
        <v>#DIV/0!</v>
      </c>
      <c r="Y367" s="232" t="e">
        <f t="shared" si="130"/>
        <v>#DIV/0!</v>
      </c>
      <c r="Z367" s="232" t="e">
        <f t="shared" si="131"/>
        <v>#DIV/0!</v>
      </c>
      <c r="AA367" s="232" t="e">
        <f t="shared" si="132"/>
        <v>#DIV/0!</v>
      </c>
      <c r="AD367" s="232" t="e">
        <f t="shared" si="140"/>
        <v>#DIV/0!</v>
      </c>
      <c r="AE367" s="232" t="e">
        <f t="shared" si="141"/>
        <v>#DIV/0!</v>
      </c>
      <c r="AF367" s="90" t="e">
        <f t="shared" si="142"/>
        <v>#DIV/0!</v>
      </c>
      <c r="AG367" s="232" t="e">
        <f t="shared" si="143"/>
        <v>#DIV/0!</v>
      </c>
      <c r="AH367" s="232" t="e">
        <f t="shared" si="144"/>
        <v>#DIV/0!</v>
      </c>
      <c r="AI367" s="90" t="e">
        <f t="shared" si="145"/>
        <v>#DIV/0!</v>
      </c>
      <c r="AJ367" s="154"/>
      <c r="AK367" s="232" t="e">
        <f t="shared" si="146"/>
        <v>#DIV/0!</v>
      </c>
      <c r="AL367" s="232" t="e">
        <f t="shared" si="147"/>
        <v>#DIV/0!</v>
      </c>
    </row>
    <row r="368" spans="1:38">
      <c r="A368" s="128" t="s">
        <v>267</v>
      </c>
      <c r="B368" s="103"/>
      <c r="C368" s="85" t="e">
        <f>SUMPRODUCT(Datu_ievade!$E$12:$BB$12,Datu_ievade!$E$61:$BB$61)/SUM(Datu_ievade!$E$12:$BB$12)</f>
        <v>#DIV/0!</v>
      </c>
      <c r="D368" s="103"/>
      <c r="E368" s="85" t="e">
        <f>SUMPRODUCT(Datu_ievade!$E$13:$BB$13,Datu_ievade!$E$62:$BB$62)/SUM(Datu_ievade!$E$13:$BB$13)</f>
        <v>#DIV/0!</v>
      </c>
      <c r="F368" s="85" t="e">
        <f t="shared" si="133"/>
        <v>#DIV/0!</v>
      </c>
      <c r="G368" s="127" t="e">
        <f>ROUNDUP((B368+D368)*Datu_ievade!$E$269,0)</f>
        <v>#DIV/0!</v>
      </c>
      <c r="H368" s="141" t="e">
        <f t="shared" si="124"/>
        <v>#DIV/0!</v>
      </c>
      <c r="I368" s="127" t="e">
        <f t="shared" si="134"/>
        <v>#DIV/0!</v>
      </c>
      <c r="K368" s="127" t="e">
        <f t="shared" si="135"/>
        <v>#DIV/0!</v>
      </c>
      <c r="L368" s="127" t="e">
        <f t="shared" si="136"/>
        <v>#DIV/0!</v>
      </c>
      <c r="M368" s="127" t="e">
        <f t="shared" si="137"/>
        <v>#DIV/0!</v>
      </c>
      <c r="N368" s="127" t="e">
        <f t="shared" si="138"/>
        <v>#DIV/0!</v>
      </c>
      <c r="O368" s="141" t="e">
        <f t="shared" si="139"/>
        <v>#DIV/0!</v>
      </c>
      <c r="P368" s="127" t="e">
        <f t="shared" si="125"/>
        <v>#DIV/0!</v>
      </c>
      <c r="Q368" s="127" t="e">
        <f t="shared" si="126"/>
        <v>#DIV/0!</v>
      </c>
      <c r="V368" s="232" t="e">
        <f t="shared" si="127"/>
        <v>#DIV/0!</v>
      </c>
      <c r="W368" s="232" t="e">
        <f t="shared" si="128"/>
        <v>#DIV/0!</v>
      </c>
      <c r="X368" s="232" t="e">
        <f t="shared" si="129"/>
        <v>#DIV/0!</v>
      </c>
      <c r="Y368" s="232" t="e">
        <f t="shared" si="130"/>
        <v>#DIV/0!</v>
      </c>
      <c r="Z368" s="232" t="e">
        <f t="shared" si="131"/>
        <v>#DIV/0!</v>
      </c>
      <c r="AA368" s="232" t="e">
        <f t="shared" si="132"/>
        <v>#DIV/0!</v>
      </c>
      <c r="AD368" s="232" t="e">
        <f t="shared" si="140"/>
        <v>#DIV/0!</v>
      </c>
      <c r="AE368" s="232" t="e">
        <f t="shared" si="141"/>
        <v>#DIV/0!</v>
      </c>
      <c r="AF368" s="90" t="e">
        <f t="shared" si="142"/>
        <v>#DIV/0!</v>
      </c>
      <c r="AG368" s="232" t="e">
        <f t="shared" si="143"/>
        <v>#DIV/0!</v>
      </c>
      <c r="AH368" s="232" t="e">
        <f t="shared" si="144"/>
        <v>#DIV/0!</v>
      </c>
      <c r="AI368" s="90" t="e">
        <f t="shared" si="145"/>
        <v>#DIV/0!</v>
      </c>
      <c r="AJ368" s="154"/>
      <c r="AK368" s="232" t="e">
        <f t="shared" si="146"/>
        <v>#DIV/0!</v>
      </c>
      <c r="AL368" s="232" t="e">
        <f t="shared" si="147"/>
        <v>#DIV/0!</v>
      </c>
    </row>
    <row r="369" spans="1:38">
      <c r="A369" s="128" t="s">
        <v>266</v>
      </c>
      <c r="B369" s="103"/>
      <c r="C369" s="85" t="e">
        <f>SUMPRODUCT(Datu_ievade!$E$12:$BB$12,Datu_ievade!$E$61:$BB$61)/SUM(Datu_ievade!$E$12:$BB$12)</f>
        <v>#DIV/0!</v>
      </c>
      <c r="D369" s="103"/>
      <c r="E369" s="85" t="e">
        <f>SUMPRODUCT(Datu_ievade!$E$13:$BB$13,Datu_ievade!$E$62:$BB$62)/SUM(Datu_ievade!$E$13:$BB$13)</f>
        <v>#DIV/0!</v>
      </c>
      <c r="F369" s="85" t="e">
        <f t="shared" si="133"/>
        <v>#DIV/0!</v>
      </c>
      <c r="G369" s="127" t="e">
        <f>ROUNDUP((B369+D369)*Datu_ievade!$E$269,0)</f>
        <v>#DIV/0!</v>
      </c>
      <c r="H369" s="141" t="e">
        <f t="shared" si="124"/>
        <v>#DIV/0!</v>
      </c>
      <c r="I369" s="127" t="e">
        <f t="shared" si="134"/>
        <v>#DIV/0!</v>
      </c>
      <c r="K369" s="127" t="e">
        <f t="shared" si="135"/>
        <v>#DIV/0!</v>
      </c>
      <c r="L369" s="127" t="e">
        <f t="shared" si="136"/>
        <v>#DIV/0!</v>
      </c>
      <c r="M369" s="127" t="e">
        <f t="shared" si="137"/>
        <v>#DIV/0!</v>
      </c>
      <c r="N369" s="127" t="e">
        <f t="shared" si="138"/>
        <v>#DIV/0!</v>
      </c>
      <c r="O369" s="141" t="e">
        <f t="shared" si="139"/>
        <v>#DIV/0!</v>
      </c>
      <c r="P369" s="127" t="e">
        <f t="shared" si="125"/>
        <v>#DIV/0!</v>
      </c>
      <c r="Q369" s="127" t="e">
        <f t="shared" si="126"/>
        <v>#DIV/0!</v>
      </c>
      <c r="V369" s="232" t="e">
        <f t="shared" si="127"/>
        <v>#DIV/0!</v>
      </c>
      <c r="W369" s="232" t="e">
        <f t="shared" si="128"/>
        <v>#DIV/0!</v>
      </c>
      <c r="X369" s="232" t="e">
        <f t="shared" si="129"/>
        <v>#DIV/0!</v>
      </c>
      <c r="Y369" s="232" t="e">
        <f t="shared" si="130"/>
        <v>#DIV/0!</v>
      </c>
      <c r="Z369" s="232" t="e">
        <f t="shared" si="131"/>
        <v>#DIV/0!</v>
      </c>
      <c r="AA369" s="232" t="e">
        <f t="shared" si="132"/>
        <v>#DIV/0!</v>
      </c>
      <c r="AD369" s="232" t="e">
        <f t="shared" si="140"/>
        <v>#DIV/0!</v>
      </c>
      <c r="AE369" s="232" t="e">
        <f t="shared" si="141"/>
        <v>#DIV/0!</v>
      </c>
      <c r="AF369" s="90" t="e">
        <f t="shared" si="142"/>
        <v>#DIV/0!</v>
      </c>
      <c r="AG369" s="232" t="e">
        <f t="shared" si="143"/>
        <v>#DIV/0!</v>
      </c>
      <c r="AH369" s="232" t="e">
        <f t="shared" si="144"/>
        <v>#DIV/0!</v>
      </c>
      <c r="AI369" s="90" t="e">
        <f t="shared" si="145"/>
        <v>#DIV/0!</v>
      </c>
      <c r="AJ369" s="154"/>
      <c r="AK369" s="232" t="e">
        <f t="shared" si="146"/>
        <v>#DIV/0!</v>
      </c>
      <c r="AL369" s="232" t="e">
        <f t="shared" si="147"/>
        <v>#DIV/0!</v>
      </c>
    </row>
    <row r="370" spans="1:38">
      <c r="A370" s="128" t="s">
        <v>265</v>
      </c>
      <c r="B370" s="103"/>
      <c r="C370" s="85" t="e">
        <f>SUMPRODUCT(Datu_ievade!$E$12:$BB$12,Datu_ievade!$E$61:$BB$61)/SUM(Datu_ievade!$E$12:$BB$12)</f>
        <v>#DIV/0!</v>
      </c>
      <c r="D370" s="103"/>
      <c r="E370" s="85" t="e">
        <f>SUMPRODUCT(Datu_ievade!$E$13:$BB$13,Datu_ievade!$E$62:$BB$62)/SUM(Datu_ievade!$E$13:$BB$13)</f>
        <v>#DIV/0!</v>
      </c>
      <c r="F370" s="85" t="e">
        <f t="shared" si="133"/>
        <v>#DIV/0!</v>
      </c>
      <c r="G370" s="127" t="e">
        <f>ROUNDUP((B370+D370)*Datu_ievade!$E$269,0)</f>
        <v>#DIV/0!</v>
      </c>
      <c r="H370" s="141" t="e">
        <f t="shared" si="124"/>
        <v>#DIV/0!</v>
      </c>
      <c r="I370" s="127" t="e">
        <f t="shared" si="134"/>
        <v>#DIV/0!</v>
      </c>
      <c r="K370" s="127" t="e">
        <f t="shared" si="135"/>
        <v>#DIV/0!</v>
      </c>
      <c r="L370" s="127" t="e">
        <f t="shared" si="136"/>
        <v>#DIV/0!</v>
      </c>
      <c r="M370" s="127" t="e">
        <f t="shared" si="137"/>
        <v>#DIV/0!</v>
      </c>
      <c r="N370" s="127" t="e">
        <f t="shared" si="138"/>
        <v>#DIV/0!</v>
      </c>
      <c r="O370" s="141" t="e">
        <f t="shared" si="139"/>
        <v>#DIV/0!</v>
      </c>
      <c r="P370" s="127" t="e">
        <f t="shared" si="125"/>
        <v>#DIV/0!</v>
      </c>
      <c r="Q370" s="127" t="e">
        <f t="shared" si="126"/>
        <v>#DIV/0!</v>
      </c>
      <c r="V370" s="232" t="e">
        <f t="shared" si="127"/>
        <v>#DIV/0!</v>
      </c>
      <c r="W370" s="232" t="e">
        <f t="shared" si="128"/>
        <v>#DIV/0!</v>
      </c>
      <c r="X370" s="232" t="e">
        <f t="shared" si="129"/>
        <v>#DIV/0!</v>
      </c>
      <c r="Y370" s="232" t="e">
        <f t="shared" si="130"/>
        <v>#DIV/0!</v>
      </c>
      <c r="Z370" s="232" t="e">
        <f t="shared" si="131"/>
        <v>#DIV/0!</v>
      </c>
      <c r="AA370" s="232" t="e">
        <f t="shared" si="132"/>
        <v>#DIV/0!</v>
      </c>
      <c r="AD370" s="232" t="e">
        <f t="shared" si="140"/>
        <v>#DIV/0!</v>
      </c>
      <c r="AE370" s="232" t="e">
        <f t="shared" si="141"/>
        <v>#DIV/0!</v>
      </c>
      <c r="AF370" s="90" t="e">
        <f t="shared" si="142"/>
        <v>#DIV/0!</v>
      </c>
      <c r="AG370" s="232" t="e">
        <f t="shared" si="143"/>
        <v>#DIV/0!</v>
      </c>
      <c r="AH370" s="232" t="e">
        <f t="shared" si="144"/>
        <v>#DIV/0!</v>
      </c>
      <c r="AI370" s="90" t="e">
        <f t="shared" si="145"/>
        <v>#DIV/0!</v>
      </c>
      <c r="AJ370" s="154"/>
      <c r="AK370" s="232" t="e">
        <f t="shared" si="146"/>
        <v>#DIV/0!</v>
      </c>
      <c r="AL370" s="232" t="e">
        <f t="shared" si="147"/>
        <v>#DIV/0!</v>
      </c>
    </row>
    <row r="371" spans="1:38">
      <c r="A371" s="128" t="s">
        <v>264</v>
      </c>
      <c r="B371" s="103"/>
      <c r="C371" s="85" t="e">
        <f>SUMPRODUCT(Datu_ievade!$E$12:$BB$12,Datu_ievade!$E$61:$BB$61)/SUM(Datu_ievade!$E$12:$BB$12)</f>
        <v>#DIV/0!</v>
      </c>
      <c r="D371" s="103"/>
      <c r="E371" s="85" t="e">
        <f>SUMPRODUCT(Datu_ievade!$E$13:$BB$13,Datu_ievade!$E$62:$BB$62)/SUM(Datu_ievade!$E$13:$BB$13)</f>
        <v>#DIV/0!</v>
      </c>
      <c r="F371" s="85" t="e">
        <f t="shared" si="133"/>
        <v>#DIV/0!</v>
      </c>
      <c r="G371" s="127" t="e">
        <f>ROUNDUP((B371+D371)*Datu_ievade!$E$269,0)</f>
        <v>#DIV/0!</v>
      </c>
      <c r="H371" s="141" t="e">
        <f t="shared" si="124"/>
        <v>#DIV/0!</v>
      </c>
      <c r="I371" s="127" t="e">
        <f t="shared" si="134"/>
        <v>#DIV/0!</v>
      </c>
      <c r="K371" s="127" t="e">
        <f t="shared" si="135"/>
        <v>#DIV/0!</v>
      </c>
      <c r="L371" s="127" t="e">
        <f t="shared" si="136"/>
        <v>#DIV/0!</v>
      </c>
      <c r="M371" s="127" t="e">
        <f t="shared" si="137"/>
        <v>#DIV/0!</v>
      </c>
      <c r="N371" s="127" t="e">
        <f t="shared" si="138"/>
        <v>#DIV/0!</v>
      </c>
      <c r="O371" s="141" t="e">
        <f t="shared" si="139"/>
        <v>#DIV/0!</v>
      </c>
      <c r="P371" s="127" t="e">
        <f t="shared" si="125"/>
        <v>#DIV/0!</v>
      </c>
      <c r="Q371" s="127" t="e">
        <f t="shared" si="126"/>
        <v>#DIV/0!</v>
      </c>
      <c r="V371" s="232" t="e">
        <f t="shared" si="127"/>
        <v>#DIV/0!</v>
      </c>
      <c r="W371" s="232" t="e">
        <f t="shared" si="128"/>
        <v>#DIV/0!</v>
      </c>
      <c r="X371" s="232" t="e">
        <f t="shared" si="129"/>
        <v>#DIV/0!</v>
      </c>
      <c r="Y371" s="232" t="e">
        <f t="shared" si="130"/>
        <v>#DIV/0!</v>
      </c>
      <c r="Z371" s="232" t="e">
        <f t="shared" si="131"/>
        <v>#DIV/0!</v>
      </c>
      <c r="AA371" s="232" t="e">
        <f t="shared" si="132"/>
        <v>#DIV/0!</v>
      </c>
      <c r="AD371" s="232" t="e">
        <f t="shared" si="140"/>
        <v>#DIV/0!</v>
      </c>
      <c r="AE371" s="232" t="e">
        <f t="shared" si="141"/>
        <v>#DIV/0!</v>
      </c>
      <c r="AF371" s="90" t="e">
        <f t="shared" si="142"/>
        <v>#DIV/0!</v>
      </c>
      <c r="AG371" s="232" t="e">
        <f t="shared" si="143"/>
        <v>#DIV/0!</v>
      </c>
      <c r="AH371" s="232" t="e">
        <f t="shared" si="144"/>
        <v>#DIV/0!</v>
      </c>
      <c r="AI371" s="90" t="e">
        <f t="shared" si="145"/>
        <v>#DIV/0!</v>
      </c>
      <c r="AJ371" s="154"/>
      <c r="AK371" s="232" t="e">
        <f t="shared" si="146"/>
        <v>#DIV/0!</v>
      </c>
      <c r="AL371" s="232" t="e">
        <f t="shared" si="147"/>
        <v>#DIV/0!</v>
      </c>
    </row>
    <row r="372" spans="1:38">
      <c r="A372" s="128" t="s">
        <v>263</v>
      </c>
      <c r="B372" s="103"/>
      <c r="C372" s="85" t="e">
        <f>SUMPRODUCT(Datu_ievade!$E$12:$BB$12,Datu_ievade!$E$61:$BB$61)/SUM(Datu_ievade!$E$12:$BB$12)</f>
        <v>#DIV/0!</v>
      </c>
      <c r="D372" s="103"/>
      <c r="E372" s="85" t="e">
        <f>SUMPRODUCT(Datu_ievade!$E$13:$BB$13,Datu_ievade!$E$62:$BB$62)/SUM(Datu_ievade!$E$13:$BB$13)</f>
        <v>#DIV/0!</v>
      </c>
      <c r="F372" s="85" t="e">
        <f t="shared" si="133"/>
        <v>#DIV/0!</v>
      </c>
      <c r="G372" s="127" t="e">
        <f>ROUNDUP((B372+D372)*Datu_ievade!$E$269,0)</f>
        <v>#DIV/0!</v>
      </c>
      <c r="H372" s="141" t="e">
        <f t="shared" si="124"/>
        <v>#DIV/0!</v>
      </c>
      <c r="I372" s="127" t="e">
        <f t="shared" si="134"/>
        <v>#DIV/0!</v>
      </c>
      <c r="K372" s="127" t="e">
        <f t="shared" si="135"/>
        <v>#DIV/0!</v>
      </c>
      <c r="L372" s="127" t="e">
        <f t="shared" si="136"/>
        <v>#DIV/0!</v>
      </c>
      <c r="M372" s="127" t="e">
        <f t="shared" si="137"/>
        <v>#DIV/0!</v>
      </c>
      <c r="N372" s="127" t="e">
        <f t="shared" si="138"/>
        <v>#DIV/0!</v>
      </c>
      <c r="O372" s="141" t="e">
        <f t="shared" si="139"/>
        <v>#DIV/0!</v>
      </c>
      <c r="P372" s="127" t="e">
        <f t="shared" si="125"/>
        <v>#DIV/0!</v>
      </c>
      <c r="Q372" s="127" t="e">
        <f t="shared" si="126"/>
        <v>#DIV/0!</v>
      </c>
      <c r="V372" s="232" t="e">
        <f t="shared" si="127"/>
        <v>#DIV/0!</v>
      </c>
      <c r="W372" s="232" t="e">
        <f t="shared" si="128"/>
        <v>#DIV/0!</v>
      </c>
      <c r="X372" s="232" t="e">
        <f t="shared" si="129"/>
        <v>#DIV/0!</v>
      </c>
      <c r="Y372" s="232" t="e">
        <f t="shared" si="130"/>
        <v>#DIV/0!</v>
      </c>
      <c r="Z372" s="232" t="e">
        <f t="shared" si="131"/>
        <v>#DIV/0!</v>
      </c>
      <c r="AA372" s="232" t="e">
        <f t="shared" si="132"/>
        <v>#DIV/0!</v>
      </c>
      <c r="AD372" s="232" t="e">
        <f t="shared" si="140"/>
        <v>#DIV/0!</v>
      </c>
      <c r="AE372" s="232" t="e">
        <f t="shared" si="141"/>
        <v>#DIV/0!</v>
      </c>
      <c r="AF372" s="90" t="e">
        <f t="shared" si="142"/>
        <v>#DIV/0!</v>
      </c>
      <c r="AG372" s="232" t="e">
        <f t="shared" si="143"/>
        <v>#DIV/0!</v>
      </c>
      <c r="AH372" s="232" t="e">
        <f t="shared" si="144"/>
        <v>#DIV/0!</v>
      </c>
      <c r="AI372" s="90" t="e">
        <f t="shared" si="145"/>
        <v>#DIV/0!</v>
      </c>
      <c r="AJ372" s="154"/>
      <c r="AK372" s="232" t="e">
        <f t="shared" si="146"/>
        <v>#DIV/0!</v>
      </c>
      <c r="AL372" s="232" t="e">
        <f t="shared" si="147"/>
        <v>#DIV/0!</v>
      </c>
    </row>
    <row r="373" spans="1:38">
      <c r="A373" s="128" t="s">
        <v>262</v>
      </c>
      <c r="B373" s="103"/>
      <c r="C373" s="85" t="e">
        <f>SUMPRODUCT(Datu_ievade!$E$12:$BB$12,Datu_ievade!$E$61:$BB$61)/SUM(Datu_ievade!$E$12:$BB$12)</f>
        <v>#DIV/0!</v>
      </c>
      <c r="D373" s="103"/>
      <c r="E373" s="85" t="e">
        <f>SUMPRODUCT(Datu_ievade!$E$13:$BB$13,Datu_ievade!$E$62:$BB$62)/SUM(Datu_ievade!$E$13:$BB$13)</f>
        <v>#DIV/0!</v>
      </c>
      <c r="F373" s="85" t="e">
        <f t="shared" si="133"/>
        <v>#DIV/0!</v>
      </c>
      <c r="G373" s="127" t="e">
        <f>ROUNDUP((B373+D373)*Datu_ievade!$E$269,0)</f>
        <v>#DIV/0!</v>
      </c>
      <c r="H373" s="141" t="e">
        <f t="shared" si="124"/>
        <v>#DIV/0!</v>
      </c>
      <c r="I373" s="127" t="e">
        <f t="shared" si="134"/>
        <v>#DIV/0!</v>
      </c>
      <c r="K373" s="127" t="e">
        <f t="shared" si="135"/>
        <v>#DIV/0!</v>
      </c>
      <c r="L373" s="127" t="e">
        <f t="shared" si="136"/>
        <v>#DIV/0!</v>
      </c>
      <c r="M373" s="127" t="e">
        <f t="shared" si="137"/>
        <v>#DIV/0!</v>
      </c>
      <c r="N373" s="127" t="e">
        <f t="shared" si="138"/>
        <v>#DIV/0!</v>
      </c>
      <c r="O373" s="141" t="e">
        <f t="shared" si="139"/>
        <v>#DIV/0!</v>
      </c>
      <c r="P373" s="127" t="e">
        <f t="shared" si="125"/>
        <v>#DIV/0!</v>
      </c>
      <c r="Q373" s="127" t="e">
        <f t="shared" si="126"/>
        <v>#DIV/0!</v>
      </c>
      <c r="V373" s="232" t="e">
        <f t="shared" si="127"/>
        <v>#DIV/0!</v>
      </c>
      <c r="W373" s="232" t="e">
        <f t="shared" si="128"/>
        <v>#DIV/0!</v>
      </c>
      <c r="X373" s="232" t="e">
        <f t="shared" si="129"/>
        <v>#DIV/0!</v>
      </c>
      <c r="Y373" s="232" t="e">
        <f t="shared" si="130"/>
        <v>#DIV/0!</v>
      </c>
      <c r="Z373" s="232" t="e">
        <f t="shared" si="131"/>
        <v>#DIV/0!</v>
      </c>
      <c r="AA373" s="232" t="e">
        <f t="shared" si="132"/>
        <v>#DIV/0!</v>
      </c>
      <c r="AD373" s="232" t="e">
        <f t="shared" si="140"/>
        <v>#DIV/0!</v>
      </c>
      <c r="AE373" s="232" t="e">
        <f t="shared" si="141"/>
        <v>#DIV/0!</v>
      </c>
      <c r="AF373" s="90" t="e">
        <f t="shared" si="142"/>
        <v>#DIV/0!</v>
      </c>
      <c r="AG373" s="232" t="e">
        <f t="shared" si="143"/>
        <v>#DIV/0!</v>
      </c>
      <c r="AH373" s="232" t="e">
        <f t="shared" si="144"/>
        <v>#DIV/0!</v>
      </c>
      <c r="AI373" s="90" t="e">
        <f t="shared" si="145"/>
        <v>#DIV/0!</v>
      </c>
      <c r="AJ373" s="154"/>
      <c r="AK373" s="232" t="e">
        <f t="shared" si="146"/>
        <v>#DIV/0!</v>
      </c>
      <c r="AL373" s="232" t="e">
        <f t="shared" si="147"/>
        <v>#DIV/0!</v>
      </c>
    </row>
    <row r="374" spans="1:38">
      <c r="A374" s="128" t="s">
        <v>261</v>
      </c>
      <c r="B374" s="103"/>
      <c r="C374" s="85" t="e">
        <f>SUMPRODUCT(Datu_ievade!$E$12:$BB$12,Datu_ievade!$E$61:$BB$61)/SUM(Datu_ievade!$E$12:$BB$12)</f>
        <v>#DIV/0!</v>
      </c>
      <c r="D374" s="103"/>
      <c r="E374" s="85" t="e">
        <f>SUMPRODUCT(Datu_ievade!$E$13:$BB$13,Datu_ievade!$E$62:$BB$62)/SUM(Datu_ievade!$E$13:$BB$13)</f>
        <v>#DIV/0!</v>
      </c>
      <c r="F374" s="85" t="e">
        <f t="shared" si="133"/>
        <v>#DIV/0!</v>
      </c>
      <c r="G374" s="127" t="e">
        <f>ROUNDUP((B374+D374)*Datu_ievade!$E$269,0)</f>
        <v>#DIV/0!</v>
      </c>
      <c r="H374" s="141" t="e">
        <f t="shared" si="124"/>
        <v>#DIV/0!</v>
      </c>
      <c r="I374" s="127" t="e">
        <f t="shared" si="134"/>
        <v>#DIV/0!</v>
      </c>
      <c r="K374" s="127" t="e">
        <f t="shared" si="135"/>
        <v>#DIV/0!</v>
      </c>
      <c r="L374" s="127" t="e">
        <f t="shared" si="136"/>
        <v>#DIV/0!</v>
      </c>
      <c r="M374" s="127" t="e">
        <f t="shared" si="137"/>
        <v>#DIV/0!</v>
      </c>
      <c r="N374" s="127" t="e">
        <f t="shared" si="138"/>
        <v>#DIV/0!</v>
      </c>
      <c r="O374" s="141" t="e">
        <f t="shared" si="139"/>
        <v>#DIV/0!</v>
      </c>
      <c r="P374" s="127" t="e">
        <f t="shared" si="125"/>
        <v>#DIV/0!</v>
      </c>
      <c r="Q374" s="127" t="e">
        <f t="shared" si="126"/>
        <v>#DIV/0!</v>
      </c>
      <c r="V374" s="232" t="e">
        <f t="shared" si="127"/>
        <v>#DIV/0!</v>
      </c>
      <c r="W374" s="232" t="e">
        <f t="shared" si="128"/>
        <v>#DIV/0!</v>
      </c>
      <c r="X374" s="232" t="e">
        <f t="shared" si="129"/>
        <v>#DIV/0!</v>
      </c>
      <c r="Y374" s="232" t="e">
        <f t="shared" si="130"/>
        <v>#DIV/0!</v>
      </c>
      <c r="Z374" s="232" t="e">
        <f t="shared" si="131"/>
        <v>#DIV/0!</v>
      </c>
      <c r="AA374" s="232" t="e">
        <f t="shared" si="132"/>
        <v>#DIV/0!</v>
      </c>
      <c r="AD374" s="232" t="e">
        <f t="shared" si="140"/>
        <v>#DIV/0!</v>
      </c>
      <c r="AE374" s="232" t="e">
        <f t="shared" si="141"/>
        <v>#DIV/0!</v>
      </c>
      <c r="AF374" s="90" t="e">
        <f t="shared" si="142"/>
        <v>#DIV/0!</v>
      </c>
      <c r="AG374" s="232" t="e">
        <f t="shared" si="143"/>
        <v>#DIV/0!</v>
      </c>
      <c r="AH374" s="232" t="e">
        <f t="shared" si="144"/>
        <v>#DIV/0!</v>
      </c>
      <c r="AI374" s="90" t="e">
        <f t="shared" si="145"/>
        <v>#DIV/0!</v>
      </c>
      <c r="AJ374" s="154"/>
      <c r="AK374" s="232" t="e">
        <f t="shared" si="146"/>
        <v>#DIV/0!</v>
      </c>
      <c r="AL374" s="232" t="e">
        <f t="shared" si="147"/>
        <v>#DIV/0!</v>
      </c>
    </row>
    <row r="375" spans="1:38">
      <c r="A375" s="128" t="s">
        <v>260</v>
      </c>
      <c r="B375" s="103"/>
      <c r="C375" s="85" t="e">
        <f>SUMPRODUCT(Datu_ievade!$E$12:$BB$12,Datu_ievade!$E$61:$BB$61)/SUM(Datu_ievade!$E$12:$BB$12)</f>
        <v>#DIV/0!</v>
      </c>
      <c r="D375" s="103"/>
      <c r="E375" s="85" t="e">
        <f>SUMPRODUCT(Datu_ievade!$E$13:$BB$13,Datu_ievade!$E$62:$BB$62)/SUM(Datu_ievade!$E$13:$BB$13)</f>
        <v>#DIV/0!</v>
      </c>
      <c r="F375" s="85" t="e">
        <f t="shared" si="133"/>
        <v>#DIV/0!</v>
      </c>
      <c r="G375" s="127" t="e">
        <f>ROUNDUP((B375+D375)*Datu_ievade!$E$269,0)</f>
        <v>#DIV/0!</v>
      </c>
      <c r="H375" s="141" t="e">
        <f t="shared" si="124"/>
        <v>#DIV/0!</v>
      </c>
      <c r="I375" s="127" t="e">
        <f t="shared" si="134"/>
        <v>#DIV/0!</v>
      </c>
      <c r="K375" s="127" t="e">
        <f t="shared" si="135"/>
        <v>#DIV/0!</v>
      </c>
      <c r="L375" s="127" t="e">
        <f t="shared" si="136"/>
        <v>#DIV/0!</v>
      </c>
      <c r="M375" s="127" t="e">
        <f t="shared" si="137"/>
        <v>#DIV/0!</v>
      </c>
      <c r="N375" s="127" t="e">
        <f t="shared" si="138"/>
        <v>#DIV/0!</v>
      </c>
      <c r="O375" s="141" t="e">
        <f t="shared" si="139"/>
        <v>#DIV/0!</v>
      </c>
      <c r="P375" s="127" t="e">
        <f t="shared" si="125"/>
        <v>#DIV/0!</v>
      </c>
      <c r="Q375" s="127" t="e">
        <f t="shared" si="126"/>
        <v>#DIV/0!</v>
      </c>
      <c r="V375" s="232" t="e">
        <f t="shared" si="127"/>
        <v>#DIV/0!</v>
      </c>
      <c r="W375" s="232" t="e">
        <f t="shared" si="128"/>
        <v>#DIV/0!</v>
      </c>
      <c r="X375" s="232" t="e">
        <f t="shared" si="129"/>
        <v>#DIV/0!</v>
      </c>
      <c r="Y375" s="232" t="e">
        <f t="shared" si="130"/>
        <v>#DIV/0!</v>
      </c>
      <c r="Z375" s="232" t="e">
        <f t="shared" si="131"/>
        <v>#DIV/0!</v>
      </c>
      <c r="AA375" s="232" t="e">
        <f t="shared" si="132"/>
        <v>#DIV/0!</v>
      </c>
      <c r="AD375" s="232" t="e">
        <f t="shared" si="140"/>
        <v>#DIV/0!</v>
      </c>
      <c r="AE375" s="232" t="e">
        <f t="shared" si="141"/>
        <v>#DIV/0!</v>
      </c>
      <c r="AF375" s="90" t="e">
        <f t="shared" si="142"/>
        <v>#DIV/0!</v>
      </c>
      <c r="AG375" s="232" t="e">
        <f t="shared" si="143"/>
        <v>#DIV/0!</v>
      </c>
      <c r="AH375" s="232" t="e">
        <f t="shared" si="144"/>
        <v>#DIV/0!</v>
      </c>
      <c r="AI375" s="90" t="e">
        <f t="shared" si="145"/>
        <v>#DIV/0!</v>
      </c>
      <c r="AJ375" s="154"/>
      <c r="AK375" s="232" t="e">
        <f t="shared" si="146"/>
        <v>#DIV/0!</v>
      </c>
      <c r="AL375" s="232" t="e">
        <f t="shared" si="147"/>
        <v>#DIV/0!</v>
      </c>
    </row>
    <row r="376" spans="1:38">
      <c r="A376" s="128" t="s">
        <v>259</v>
      </c>
      <c r="B376" s="103"/>
      <c r="C376" s="85" t="e">
        <f>SUMPRODUCT(Datu_ievade!$E$12:$BB$12,Datu_ievade!$E$61:$BB$61)/SUM(Datu_ievade!$E$12:$BB$12)</f>
        <v>#DIV/0!</v>
      </c>
      <c r="D376" s="103"/>
      <c r="E376" s="85" t="e">
        <f>SUMPRODUCT(Datu_ievade!$E$13:$BB$13,Datu_ievade!$E$62:$BB$62)/SUM(Datu_ievade!$E$13:$BB$13)</f>
        <v>#DIV/0!</v>
      </c>
      <c r="F376" s="85" t="e">
        <f t="shared" si="133"/>
        <v>#DIV/0!</v>
      </c>
      <c r="G376" s="127" t="e">
        <f>ROUNDUP((B376+D376)*Datu_ievade!$E$269,0)</f>
        <v>#DIV/0!</v>
      </c>
      <c r="H376" s="141" t="e">
        <f t="shared" si="124"/>
        <v>#DIV/0!</v>
      </c>
      <c r="I376" s="127" t="e">
        <f t="shared" si="134"/>
        <v>#DIV/0!</v>
      </c>
      <c r="K376" s="127" t="e">
        <f t="shared" si="135"/>
        <v>#DIV/0!</v>
      </c>
      <c r="L376" s="127" t="e">
        <f t="shared" si="136"/>
        <v>#DIV/0!</v>
      </c>
      <c r="M376" s="127" t="e">
        <f t="shared" si="137"/>
        <v>#DIV/0!</v>
      </c>
      <c r="N376" s="127" t="e">
        <f t="shared" si="138"/>
        <v>#DIV/0!</v>
      </c>
      <c r="O376" s="141" t="e">
        <f t="shared" si="139"/>
        <v>#DIV/0!</v>
      </c>
      <c r="P376" s="127" t="e">
        <f t="shared" si="125"/>
        <v>#DIV/0!</v>
      </c>
      <c r="Q376" s="127" t="e">
        <f t="shared" si="126"/>
        <v>#DIV/0!</v>
      </c>
      <c r="V376" s="232" t="e">
        <f t="shared" si="127"/>
        <v>#DIV/0!</v>
      </c>
      <c r="W376" s="232" t="e">
        <f t="shared" si="128"/>
        <v>#DIV/0!</v>
      </c>
      <c r="X376" s="232" t="e">
        <f t="shared" si="129"/>
        <v>#DIV/0!</v>
      </c>
      <c r="Y376" s="232" t="e">
        <f t="shared" si="130"/>
        <v>#DIV/0!</v>
      </c>
      <c r="Z376" s="232" t="e">
        <f t="shared" si="131"/>
        <v>#DIV/0!</v>
      </c>
      <c r="AA376" s="232" t="e">
        <f t="shared" si="132"/>
        <v>#DIV/0!</v>
      </c>
      <c r="AD376" s="232" t="e">
        <f t="shared" si="140"/>
        <v>#DIV/0!</v>
      </c>
      <c r="AE376" s="232" t="e">
        <f t="shared" si="141"/>
        <v>#DIV/0!</v>
      </c>
      <c r="AF376" s="90" t="e">
        <f t="shared" si="142"/>
        <v>#DIV/0!</v>
      </c>
      <c r="AG376" s="232" t="e">
        <f t="shared" si="143"/>
        <v>#DIV/0!</v>
      </c>
      <c r="AH376" s="232" t="e">
        <f t="shared" si="144"/>
        <v>#DIV/0!</v>
      </c>
      <c r="AI376" s="90" t="e">
        <f t="shared" si="145"/>
        <v>#DIV/0!</v>
      </c>
      <c r="AJ376" s="154"/>
      <c r="AK376" s="232" t="e">
        <f t="shared" si="146"/>
        <v>#DIV/0!</v>
      </c>
      <c r="AL376" s="232" t="e">
        <f t="shared" si="147"/>
        <v>#DIV/0!</v>
      </c>
    </row>
    <row r="377" spans="1:38">
      <c r="A377" s="128" t="s">
        <v>258</v>
      </c>
      <c r="B377" s="103"/>
      <c r="C377" s="85" t="e">
        <f>SUMPRODUCT(Datu_ievade!$E$12:$BB$12,Datu_ievade!$E$61:$BB$61)/SUM(Datu_ievade!$E$12:$BB$12)</f>
        <v>#DIV/0!</v>
      </c>
      <c r="D377" s="103"/>
      <c r="E377" s="85" t="e">
        <f>SUMPRODUCT(Datu_ievade!$E$13:$BB$13,Datu_ievade!$E$62:$BB$62)/SUM(Datu_ievade!$E$13:$BB$13)</f>
        <v>#DIV/0!</v>
      </c>
      <c r="F377" s="85" t="e">
        <f t="shared" si="133"/>
        <v>#DIV/0!</v>
      </c>
      <c r="G377" s="127" t="e">
        <f>ROUNDUP((B377+D377)*Datu_ievade!$E$269,0)</f>
        <v>#DIV/0!</v>
      </c>
      <c r="H377" s="141" t="e">
        <f t="shared" si="124"/>
        <v>#DIV/0!</v>
      </c>
      <c r="I377" s="127" t="e">
        <f t="shared" si="134"/>
        <v>#DIV/0!</v>
      </c>
      <c r="K377" s="127" t="e">
        <f t="shared" si="135"/>
        <v>#DIV/0!</v>
      </c>
      <c r="L377" s="127" t="e">
        <f t="shared" si="136"/>
        <v>#DIV/0!</v>
      </c>
      <c r="M377" s="127" t="e">
        <f t="shared" si="137"/>
        <v>#DIV/0!</v>
      </c>
      <c r="N377" s="127" t="e">
        <f t="shared" si="138"/>
        <v>#DIV/0!</v>
      </c>
      <c r="O377" s="141" t="e">
        <f t="shared" si="139"/>
        <v>#DIV/0!</v>
      </c>
      <c r="P377" s="127" t="e">
        <f t="shared" si="125"/>
        <v>#DIV/0!</v>
      </c>
      <c r="Q377" s="127" t="e">
        <f t="shared" si="126"/>
        <v>#DIV/0!</v>
      </c>
      <c r="V377" s="232" t="e">
        <f t="shared" si="127"/>
        <v>#DIV/0!</v>
      </c>
      <c r="W377" s="232" t="e">
        <f t="shared" si="128"/>
        <v>#DIV/0!</v>
      </c>
      <c r="X377" s="232" t="e">
        <f t="shared" si="129"/>
        <v>#DIV/0!</v>
      </c>
      <c r="Y377" s="232" t="e">
        <f t="shared" si="130"/>
        <v>#DIV/0!</v>
      </c>
      <c r="Z377" s="232" t="e">
        <f t="shared" si="131"/>
        <v>#DIV/0!</v>
      </c>
      <c r="AA377" s="232" t="e">
        <f t="shared" si="132"/>
        <v>#DIV/0!</v>
      </c>
      <c r="AD377" s="232" t="e">
        <f t="shared" si="140"/>
        <v>#DIV/0!</v>
      </c>
      <c r="AE377" s="232" t="e">
        <f t="shared" si="141"/>
        <v>#DIV/0!</v>
      </c>
      <c r="AF377" s="90" t="e">
        <f t="shared" si="142"/>
        <v>#DIV/0!</v>
      </c>
      <c r="AG377" s="232" t="e">
        <f t="shared" si="143"/>
        <v>#DIV/0!</v>
      </c>
      <c r="AH377" s="232" t="e">
        <f t="shared" si="144"/>
        <v>#DIV/0!</v>
      </c>
      <c r="AI377" s="90" t="e">
        <f t="shared" si="145"/>
        <v>#DIV/0!</v>
      </c>
      <c r="AJ377" s="154"/>
      <c r="AK377" s="232" t="e">
        <f t="shared" si="146"/>
        <v>#DIV/0!</v>
      </c>
      <c r="AL377" s="232" t="e">
        <f t="shared" si="147"/>
        <v>#DIV/0!</v>
      </c>
    </row>
    <row r="378" spans="1:38">
      <c r="A378" s="128" t="s">
        <v>257</v>
      </c>
      <c r="B378" s="103"/>
      <c r="C378" s="85" t="e">
        <f>SUMPRODUCT(Datu_ievade!$E$12:$BB$12,Datu_ievade!$E$61:$BB$61)/SUM(Datu_ievade!$E$12:$BB$12)</f>
        <v>#DIV/0!</v>
      </c>
      <c r="D378" s="103"/>
      <c r="E378" s="85" t="e">
        <f>SUMPRODUCT(Datu_ievade!$E$13:$BB$13,Datu_ievade!$E$62:$BB$62)/SUM(Datu_ievade!$E$13:$BB$13)</f>
        <v>#DIV/0!</v>
      </c>
      <c r="F378" s="85" t="e">
        <f t="shared" si="133"/>
        <v>#DIV/0!</v>
      </c>
      <c r="G378" s="127" t="e">
        <f>ROUNDUP((B378+D378)*Datu_ievade!$E$269,0)</f>
        <v>#DIV/0!</v>
      </c>
      <c r="H378" s="141" t="e">
        <f t="shared" si="124"/>
        <v>#DIV/0!</v>
      </c>
      <c r="I378" s="127" t="e">
        <f t="shared" si="134"/>
        <v>#DIV/0!</v>
      </c>
      <c r="K378" s="127" t="e">
        <f t="shared" si="135"/>
        <v>#DIV/0!</v>
      </c>
      <c r="L378" s="127" t="e">
        <f t="shared" si="136"/>
        <v>#DIV/0!</v>
      </c>
      <c r="M378" s="127" t="e">
        <f t="shared" si="137"/>
        <v>#DIV/0!</v>
      </c>
      <c r="N378" s="127" t="e">
        <f t="shared" si="138"/>
        <v>#DIV/0!</v>
      </c>
      <c r="O378" s="141" t="e">
        <f t="shared" si="139"/>
        <v>#DIV/0!</v>
      </c>
      <c r="P378" s="127" t="e">
        <f t="shared" si="125"/>
        <v>#DIV/0!</v>
      </c>
      <c r="Q378" s="127" t="e">
        <f t="shared" si="126"/>
        <v>#DIV/0!</v>
      </c>
      <c r="V378" s="232" t="e">
        <f t="shared" si="127"/>
        <v>#DIV/0!</v>
      </c>
      <c r="W378" s="232" t="e">
        <f t="shared" si="128"/>
        <v>#DIV/0!</v>
      </c>
      <c r="X378" s="232" t="e">
        <f t="shared" si="129"/>
        <v>#DIV/0!</v>
      </c>
      <c r="Y378" s="232" t="e">
        <f t="shared" si="130"/>
        <v>#DIV/0!</v>
      </c>
      <c r="Z378" s="232" t="e">
        <f t="shared" si="131"/>
        <v>#DIV/0!</v>
      </c>
      <c r="AA378" s="232" t="e">
        <f t="shared" si="132"/>
        <v>#DIV/0!</v>
      </c>
      <c r="AD378" s="232" t="e">
        <f t="shared" si="140"/>
        <v>#DIV/0!</v>
      </c>
      <c r="AE378" s="232" t="e">
        <f t="shared" si="141"/>
        <v>#DIV/0!</v>
      </c>
      <c r="AF378" s="90" t="e">
        <f t="shared" si="142"/>
        <v>#DIV/0!</v>
      </c>
      <c r="AG378" s="232" t="e">
        <f t="shared" si="143"/>
        <v>#DIV/0!</v>
      </c>
      <c r="AH378" s="232" t="e">
        <f t="shared" si="144"/>
        <v>#DIV/0!</v>
      </c>
      <c r="AI378" s="90" t="e">
        <f t="shared" si="145"/>
        <v>#DIV/0!</v>
      </c>
      <c r="AJ378" s="154"/>
      <c r="AK378" s="232" t="e">
        <f t="shared" si="146"/>
        <v>#DIV/0!</v>
      </c>
      <c r="AL378" s="232" t="e">
        <f t="shared" si="147"/>
        <v>#DIV/0!</v>
      </c>
    </row>
    <row r="379" spans="1:38">
      <c r="A379" s="128" t="s">
        <v>256</v>
      </c>
      <c r="B379" s="103"/>
      <c r="C379" s="85" t="e">
        <f>SUMPRODUCT(Datu_ievade!$E$12:$BB$12,Datu_ievade!$E$61:$BB$61)/SUM(Datu_ievade!$E$12:$BB$12)</f>
        <v>#DIV/0!</v>
      </c>
      <c r="D379" s="103"/>
      <c r="E379" s="85" t="e">
        <f>SUMPRODUCT(Datu_ievade!$E$13:$BB$13,Datu_ievade!$E$62:$BB$62)/SUM(Datu_ievade!$E$13:$BB$13)</f>
        <v>#DIV/0!</v>
      </c>
      <c r="F379" s="85" t="e">
        <f t="shared" si="133"/>
        <v>#DIV/0!</v>
      </c>
      <c r="G379" s="127" t="e">
        <f>ROUNDUP((B379+D379)*Datu_ievade!$E$269,0)</f>
        <v>#DIV/0!</v>
      </c>
      <c r="H379" s="141" t="e">
        <f t="shared" si="124"/>
        <v>#DIV/0!</v>
      </c>
      <c r="I379" s="127" t="e">
        <f t="shared" si="134"/>
        <v>#DIV/0!</v>
      </c>
      <c r="K379" s="127" t="e">
        <f t="shared" si="135"/>
        <v>#DIV/0!</v>
      </c>
      <c r="L379" s="127" t="e">
        <f t="shared" si="136"/>
        <v>#DIV/0!</v>
      </c>
      <c r="M379" s="127" t="e">
        <f t="shared" si="137"/>
        <v>#DIV/0!</v>
      </c>
      <c r="N379" s="127" t="e">
        <f t="shared" si="138"/>
        <v>#DIV/0!</v>
      </c>
      <c r="O379" s="141" t="e">
        <f t="shared" si="139"/>
        <v>#DIV/0!</v>
      </c>
      <c r="P379" s="127" t="e">
        <f t="shared" si="125"/>
        <v>#DIV/0!</v>
      </c>
      <c r="Q379" s="127" t="e">
        <f t="shared" si="126"/>
        <v>#DIV/0!</v>
      </c>
      <c r="V379" s="232" t="e">
        <f t="shared" si="127"/>
        <v>#DIV/0!</v>
      </c>
      <c r="W379" s="232" t="e">
        <f t="shared" si="128"/>
        <v>#DIV/0!</v>
      </c>
      <c r="X379" s="232" t="e">
        <f t="shared" si="129"/>
        <v>#DIV/0!</v>
      </c>
      <c r="Y379" s="232" t="e">
        <f t="shared" si="130"/>
        <v>#DIV/0!</v>
      </c>
      <c r="Z379" s="232" t="e">
        <f t="shared" si="131"/>
        <v>#DIV/0!</v>
      </c>
      <c r="AA379" s="232" t="e">
        <f t="shared" si="132"/>
        <v>#DIV/0!</v>
      </c>
      <c r="AD379" s="232" t="e">
        <f t="shared" si="140"/>
        <v>#DIV/0!</v>
      </c>
      <c r="AE379" s="232" t="e">
        <f t="shared" si="141"/>
        <v>#DIV/0!</v>
      </c>
      <c r="AF379" s="90" t="e">
        <f t="shared" si="142"/>
        <v>#DIV/0!</v>
      </c>
      <c r="AG379" s="232" t="e">
        <f t="shared" si="143"/>
        <v>#DIV/0!</v>
      </c>
      <c r="AH379" s="232" t="e">
        <f t="shared" si="144"/>
        <v>#DIV/0!</v>
      </c>
      <c r="AI379" s="90" t="e">
        <f t="shared" si="145"/>
        <v>#DIV/0!</v>
      </c>
      <c r="AJ379" s="154"/>
      <c r="AK379" s="232" t="e">
        <f t="shared" si="146"/>
        <v>#DIV/0!</v>
      </c>
      <c r="AL379" s="232" t="e">
        <f t="shared" si="147"/>
        <v>#DIV/0!</v>
      </c>
    </row>
    <row r="380" spans="1:38">
      <c r="A380" s="128" t="s">
        <v>255</v>
      </c>
      <c r="B380" s="103"/>
      <c r="C380" s="85" t="e">
        <f>SUMPRODUCT(Datu_ievade!$E$12:$BB$12,Datu_ievade!$E$61:$BB$61)/SUM(Datu_ievade!$E$12:$BB$12)</f>
        <v>#DIV/0!</v>
      </c>
      <c r="D380" s="103"/>
      <c r="E380" s="85" t="e">
        <f>SUMPRODUCT(Datu_ievade!$E$13:$BB$13,Datu_ievade!$E$62:$BB$62)/SUM(Datu_ievade!$E$13:$BB$13)</f>
        <v>#DIV/0!</v>
      </c>
      <c r="F380" s="85" t="e">
        <f t="shared" si="133"/>
        <v>#DIV/0!</v>
      </c>
      <c r="G380" s="127" t="e">
        <f>ROUNDUP((B380+D380)*Datu_ievade!$E$269,0)</f>
        <v>#DIV/0!</v>
      </c>
      <c r="H380" s="141" t="e">
        <f t="shared" si="124"/>
        <v>#DIV/0!</v>
      </c>
      <c r="I380" s="127" t="e">
        <f t="shared" si="134"/>
        <v>#DIV/0!</v>
      </c>
      <c r="K380" s="127" t="e">
        <f t="shared" si="135"/>
        <v>#DIV/0!</v>
      </c>
      <c r="L380" s="127" t="e">
        <f t="shared" si="136"/>
        <v>#DIV/0!</v>
      </c>
      <c r="M380" s="127" t="e">
        <f t="shared" si="137"/>
        <v>#DIV/0!</v>
      </c>
      <c r="N380" s="127" t="e">
        <f t="shared" si="138"/>
        <v>#DIV/0!</v>
      </c>
      <c r="O380" s="141" t="e">
        <f t="shared" si="139"/>
        <v>#DIV/0!</v>
      </c>
      <c r="P380" s="127" t="e">
        <f t="shared" si="125"/>
        <v>#DIV/0!</v>
      </c>
      <c r="Q380" s="127" t="e">
        <f t="shared" si="126"/>
        <v>#DIV/0!</v>
      </c>
      <c r="V380" s="232" t="e">
        <f t="shared" si="127"/>
        <v>#DIV/0!</v>
      </c>
      <c r="W380" s="232" t="e">
        <f t="shared" si="128"/>
        <v>#DIV/0!</v>
      </c>
      <c r="X380" s="232" t="e">
        <f t="shared" si="129"/>
        <v>#DIV/0!</v>
      </c>
      <c r="Y380" s="232" t="e">
        <f t="shared" si="130"/>
        <v>#DIV/0!</v>
      </c>
      <c r="Z380" s="232" t="e">
        <f t="shared" si="131"/>
        <v>#DIV/0!</v>
      </c>
      <c r="AA380" s="232" t="e">
        <f t="shared" si="132"/>
        <v>#DIV/0!</v>
      </c>
      <c r="AD380" s="232" t="e">
        <f t="shared" si="140"/>
        <v>#DIV/0!</v>
      </c>
      <c r="AE380" s="232" t="e">
        <f t="shared" si="141"/>
        <v>#DIV/0!</v>
      </c>
      <c r="AF380" s="90" t="e">
        <f t="shared" si="142"/>
        <v>#DIV/0!</v>
      </c>
      <c r="AG380" s="232" t="e">
        <f t="shared" si="143"/>
        <v>#DIV/0!</v>
      </c>
      <c r="AH380" s="232" t="e">
        <f t="shared" si="144"/>
        <v>#DIV/0!</v>
      </c>
      <c r="AI380" s="90" t="e">
        <f t="shared" si="145"/>
        <v>#DIV/0!</v>
      </c>
      <c r="AJ380" s="154"/>
      <c r="AK380" s="232" t="e">
        <f t="shared" si="146"/>
        <v>#DIV/0!</v>
      </c>
      <c r="AL380" s="232" t="e">
        <f t="shared" si="147"/>
        <v>#DIV/0!</v>
      </c>
    </row>
    <row r="381" spans="1:38">
      <c r="A381" s="128" t="s">
        <v>254</v>
      </c>
      <c r="B381" s="103"/>
      <c r="C381" s="85" t="e">
        <f>SUMPRODUCT(Datu_ievade!$E$12:$BB$12,Datu_ievade!$E$61:$BB$61)/SUM(Datu_ievade!$E$12:$BB$12)</f>
        <v>#DIV/0!</v>
      </c>
      <c r="D381" s="103"/>
      <c r="E381" s="85" t="e">
        <f>SUMPRODUCT(Datu_ievade!$E$13:$BB$13,Datu_ievade!$E$62:$BB$62)/SUM(Datu_ievade!$E$13:$BB$13)</f>
        <v>#DIV/0!</v>
      </c>
      <c r="F381" s="85" t="e">
        <f t="shared" si="133"/>
        <v>#DIV/0!</v>
      </c>
      <c r="G381" s="127" t="e">
        <f>ROUNDUP((B381+D381)*Datu_ievade!$E$269,0)</f>
        <v>#DIV/0!</v>
      </c>
      <c r="H381" s="141" t="e">
        <f t="shared" si="124"/>
        <v>#DIV/0!</v>
      </c>
      <c r="I381" s="127" t="e">
        <f t="shared" si="134"/>
        <v>#DIV/0!</v>
      </c>
      <c r="K381" s="127" t="e">
        <f t="shared" si="135"/>
        <v>#DIV/0!</v>
      </c>
      <c r="L381" s="127" t="e">
        <f t="shared" si="136"/>
        <v>#DIV/0!</v>
      </c>
      <c r="M381" s="127" t="e">
        <f t="shared" si="137"/>
        <v>#DIV/0!</v>
      </c>
      <c r="N381" s="127" t="e">
        <f t="shared" si="138"/>
        <v>#DIV/0!</v>
      </c>
      <c r="O381" s="141" t="e">
        <f t="shared" si="139"/>
        <v>#DIV/0!</v>
      </c>
      <c r="P381" s="127" t="e">
        <f t="shared" si="125"/>
        <v>#DIV/0!</v>
      </c>
      <c r="Q381" s="127" t="e">
        <f t="shared" si="126"/>
        <v>#DIV/0!</v>
      </c>
      <c r="V381" s="232" t="e">
        <f t="shared" si="127"/>
        <v>#DIV/0!</v>
      </c>
      <c r="W381" s="232" t="e">
        <f t="shared" si="128"/>
        <v>#DIV/0!</v>
      </c>
      <c r="X381" s="232" t="e">
        <f t="shared" si="129"/>
        <v>#DIV/0!</v>
      </c>
      <c r="Y381" s="232" t="e">
        <f t="shared" si="130"/>
        <v>#DIV/0!</v>
      </c>
      <c r="Z381" s="232" t="e">
        <f t="shared" si="131"/>
        <v>#DIV/0!</v>
      </c>
      <c r="AA381" s="232" t="e">
        <f t="shared" si="132"/>
        <v>#DIV/0!</v>
      </c>
      <c r="AD381" s="232" t="e">
        <f t="shared" si="140"/>
        <v>#DIV/0!</v>
      </c>
      <c r="AE381" s="232" t="e">
        <f t="shared" si="141"/>
        <v>#DIV/0!</v>
      </c>
      <c r="AF381" s="90" t="e">
        <f t="shared" si="142"/>
        <v>#DIV/0!</v>
      </c>
      <c r="AG381" s="232" t="e">
        <f t="shared" si="143"/>
        <v>#DIV/0!</v>
      </c>
      <c r="AH381" s="232" t="e">
        <f t="shared" si="144"/>
        <v>#DIV/0!</v>
      </c>
      <c r="AI381" s="90" t="e">
        <f t="shared" si="145"/>
        <v>#DIV/0!</v>
      </c>
      <c r="AJ381" s="154"/>
      <c r="AK381" s="232" t="e">
        <f t="shared" si="146"/>
        <v>#DIV/0!</v>
      </c>
      <c r="AL381" s="232" t="e">
        <f t="shared" si="147"/>
        <v>#DIV/0!</v>
      </c>
    </row>
    <row r="382" spans="1:38">
      <c r="A382" s="128" t="s">
        <v>253</v>
      </c>
      <c r="B382" s="103"/>
      <c r="C382" s="85" t="e">
        <f>SUMPRODUCT(Datu_ievade!$E$12:$BB$12,Datu_ievade!$E$61:$BB$61)/SUM(Datu_ievade!$E$12:$BB$12)</f>
        <v>#DIV/0!</v>
      </c>
      <c r="D382" s="103"/>
      <c r="E382" s="85" t="e">
        <f>SUMPRODUCT(Datu_ievade!$E$13:$BB$13,Datu_ievade!$E$62:$BB$62)/SUM(Datu_ievade!$E$13:$BB$13)</f>
        <v>#DIV/0!</v>
      </c>
      <c r="F382" s="85" t="e">
        <f t="shared" si="133"/>
        <v>#DIV/0!</v>
      </c>
      <c r="G382" s="127" t="e">
        <f>ROUNDUP((B382+D382)*Datu_ievade!$E$269,0)</f>
        <v>#DIV/0!</v>
      </c>
      <c r="H382" s="141" t="e">
        <f t="shared" si="124"/>
        <v>#DIV/0!</v>
      </c>
      <c r="I382" s="127" t="e">
        <f t="shared" si="134"/>
        <v>#DIV/0!</v>
      </c>
      <c r="K382" s="127" t="e">
        <f t="shared" si="135"/>
        <v>#DIV/0!</v>
      </c>
      <c r="L382" s="127" t="e">
        <f t="shared" si="136"/>
        <v>#DIV/0!</v>
      </c>
      <c r="M382" s="127" t="e">
        <f t="shared" si="137"/>
        <v>#DIV/0!</v>
      </c>
      <c r="N382" s="127" t="e">
        <f t="shared" si="138"/>
        <v>#DIV/0!</v>
      </c>
      <c r="O382" s="141" t="e">
        <f t="shared" si="139"/>
        <v>#DIV/0!</v>
      </c>
      <c r="P382" s="127" t="e">
        <f t="shared" si="125"/>
        <v>#DIV/0!</v>
      </c>
      <c r="Q382" s="127" t="e">
        <f t="shared" si="126"/>
        <v>#DIV/0!</v>
      </c>
      <c r="V382" s="232" t="e">
        <f t="shared" si="127"/>
        <v>#DIV/0!</v>
      </c>
      <c r="W382" s="232" t="e">
        <f t="shared" si="128"/>
        <v>#DIV/0!</v>
      </c>
      <c r="X382" s="232" t="e">
        <f t="shared" si="129"/>
        <v>#DIV/0!</v>
      </c>
      <c r="Y382" s="232" t="e">
        <f t="shared" si="130"/>
        <v>#DIV/0!</v>
      </c>
      <c r="Z382" s="232" t="e">
        <f t="shared" si="131"/>
        <v>#DIV/0!</v>
      </c>
      <c r="AA382" s="232" t="e">
        <f t="shared" si="132"/>
        <v>#DIV/0!</v>
      </c>
      <c r="AD382" s="232" t="e">
        <f t="shared" si="140"/>
        <v>#DIV/0!</v>
      </c>
      <c r="AE382" s="232" t="e">
        <f t="shared" si="141"/>
        <v>#DIV/0!</v>
      </c>
      <c r="AF382" s="90" t="e">
        <f t="shared" si="142"/>
        <v>#DIV/0!</v>
      </c>
      <c r="AG382" s="232" t="e">
        <f t="shared" si="143"/>
        <v>#DIV/0!</v>
      </c>
      <c r="AH382" s="232" t="e">
        <f t="shared" si="144"/>
        <v>#DIV/0!</v>
      </c>
      <c r="AI382" s="90" t="e">
        <f t="shared" si="145"/>
        <v>#DIV/0!</v>
      </c>
      <c r="AJ382" s="154"/>
      <c r="AK382" s="232" t="e">
        <f t="shared" si="146"/>
        <v>#DIV/0!</v>
      </c>
      <c r="AL382" s="232" t="e">
        <f t="shared" si="147"/>
        <v>#DIV/0!</v>
      </c>
    </row>
    <row r="383" spans="1:38">
      <c r="A383" s="128" t="s">
        <v>252</v>
      </c>
      <c r="B383" s="103"/>
      <c r="C383" s="85" t="e">
        <f>SUMPRODUCT(Datu_ievade!$E$12:$BB$12,Datu_ievade!$E$61:$BB$61)/SUM(Datu_ievade!$E$12:$BB$12)</f>
        <v>#DIV/0!</v>
      </c>
      <c r="D383" s="103"/>
      <c r="E383" s="85" t="e">
        <f>SUMPRODUCT(Datu_ievade!$E$13:$BB$13,Datu_ievade!$E$62:$BB$62)/SUM(Datu_ievade!$E$13:$BB$13)</f>
        <v>#DIV/0!</v>
      </c>
      <c r="F383" s="85" t="e">
        <f t="shared" si="133"/>
        <v>#DIV/0!</v>
      </c>
      <c r="G383" s="127" t="e">
        <f>ROUNDUP((B383+D383)*Datu_ievade!$E$269,0)</f>
        <v>#DIV/0!</v>
      </c>
      <c r="H383" s="141" t="e">
        <f t="shared" si="124"/>
        <v>#DIV/0!</v>
      </c>
      <c r="I383" s="127" t="e">
        <f t="shared" si="134"/>
        <v>#DIV/0!</v>
      </c>
      <c r="K383" s="127" t="e">
        <f t="shared" si="135"/>
        <v>#DIV/0!</v>
      </c>
      <c r="L383" s="127" t="e">
        <f t="shared" si="136"/>
        <v>#DIV/0!</v>
      </c>
      <c r="M383" s="127" t="e">
        <f t="shared" si="137"/>
        <v>#DIV/0!</v>
      </c>
      <c r="N383" s="127" t="e">
        <f t="shared" si="138"/>
        <v>#DIV/0!</v>
      </c>
      <c r="O383" s="141" t="e">
        <f t="shared" si="139"/>
        <v>#DIV/0!</v>
      </c>
      <c r="P383" s="127" t="e">
        <f t="shared" si="125"/>
        <v>#DIV/0!</v>
      </c>
      <c r="Q383" s="127" t="e">
        <f t="shared" si="126"/>
        <v>#DIV/0!</v>
      </c>
      <c r="V383" s="232" t="e">
        <f t="shared" si="127"/>
        <v>#DIV/0!</v>
      </c>
      <c r="W383" s="232" t="e">
        <f t="shared" si="128"/>
        <v>#DIV/0!</v>
      </c>
      <c r="X383" s="232" t="e">
        <f t="shared" si="129"/>
        <v>#DIV/0!</v>
      </c>
      <c r="Y383" s="232" t="e">
        <f t="shared" si="130"/>
        <v>#DIV/0!</v>
      </c>
      <c r="Z383" s="232" t="e">
        <f t="shared" si="131"/>
        <v>#DIV/0!</v>
      </c>
      <c r="AA383" s="232" t="e">
        <f t="shared" si="132"/>
        <v>#DIV/0!</v>
      </c>
      <c r="AD383" s="232" t="e">
        <f t="shared" si="140"/>
        <v>#DIV/0!</v>
      </c>
      <c r="AE383" s="232" t="e">
        <f t="shared" si="141"/>
        <v>#DIV/0!</v>
      </c>
      <c r="AF383" s="90" t="e">
        <f t="shared" si="142"/>
        <v>#DIV/0!</v>
      </c>
      <c r="AG383" s="232" t="e">
        <f t="shared" si="143"/>
        <v>#DIV/0!</v>
      </c>
      <c r="AH383" s="232" t="e">
        <f t="shared" si="144"/>
        <v>#DIV/0!</v>
      </c>
      <c r="AI383" s="90" t="e">
        <f t="shared" si="145"/>
        <v>#DIV/0!</v>
      </c>
      <c r="AJ383" s="154"/>
      <c r="AK383" s="232" t="e">
        <f t="shared" si="146"/>
        <v>#DIV/0!</v>
      </c>
      <c r="AL383" s="232" t="e">
        <f t="shared" si="147"/>
        <v>#DIV/0!</v>
      </c>
    </row>
    <row r="384" spans="1:38">
      <c r="A384" s="128" t="s">
        <v>251</v>
      </c>
      <c r="B384" s="103"/>
      <c r="C384" s="85" t="e">
        <f>SUMPRODUCT(Datu_ievade!$E$12:$BB$12,Datu_ievade!$E$61:$BB$61)/SUM(Datu_ievade!$E$12:$BB$12)</f>
        <v>#DIV/0!</v>
      </c>
      <c r="D384" s="103"/>
      <c r="E384" s="85" t="e">
        <f>SUMPRODUCT(Datu_ievade!$E$13:$BB$13,Datu_ievade!$E$62:$BB$62)/SUM(Datu_ievade!$E$13:$BB$13)</f>
        <v>#DIV/0!</v>
      </c>
      <c r="F384" s="85" t="e">
        <f t="shared" si="133"/>
        <v>#DIV/0!</v>
      </c>
      <c r="G384" s="127" t="e">
        <f>ROUNDUP((B384+D384)*Datu_ievade!$E$269,0)</f>
        <v>#DIV/0!</v>
      </c>
      <c r="H384" s="141" t="e">
        <f t="shared" si="124"/>
        <v>#DIV/0!</v>
      </c>
      <c r="I384" s="127" t="e">
        <f t="shared" si="134"/>
        <v>#DIV/0!</v>
      </c>
      <c r="K384" s="127" t="e">
        <f t="shared" si="135"/>
        <v>#DIV/0!</v>
      </c>
      <c r="L384" s="127" t="e">
        <f t="shared" si="136"/>
        <v>#DIV/0!</v>
      </c>
      <c r="M384" s="127" t="e">
        <f t="shared" si="137"/>
        <v>#DIV/0!</v>
      </c>
      <c r="N384" s="127" t="e">
        <f t="shared" si="138"/>
        <v>#DIV/0!</v>
      </c>
      <c r="O384" s="141" t="e">
        <f t="shared" si="139"/>
        <v>#DIV/0!</v>
      </c>
      <c r="P384" s="127" t="e">
        <f t="shared" si="125"/>
        <v>#DIV/0!</v>
      </c>
      <c r="Q384" s="127" t="e">
        <f t="shared" si="126"/>
        <v>#DIV/0!</v>
      </c>
      <c r="V384" s="232" t="e">
        <f t="shared" si="127"/>
        <v>#DIV/0!</v>
      </c>
      <c r="W384" s="232" t="e">
        <f t="shared" si="128"/>
        <v>#DIV/0!</v>
      </c>
      <c r="X384" s="232" t="e">
        <f t="shared" si="129"/>
        <v>#DIV/0!</v>
      </c>
      <c r="Y384" s="232" t="e">
        <f t="shared" si="130"/>
        <v>#DIV/0!</v>
      </c>
      <c r="Z384" s="232" t="e">
        <f t="shared" si="131"/>
        <v>#DIV/0!</v>
      </c>
      <c r="AA384" s="232" t="e">
        <f t="shared" si="132"/>
        <v>#DIV/0!</v>
      </c>
      <c r="AD384" s="232" t="e">
        <f t="shared" si="140"/>
        <v>#DIV/0!</v>
      </c>
      <c r="AE384" s="232" t="e">
        <f t="shared" si="141"/>
        <v>#DIV/0!</v>
      </c>
      <c r="AF384" s="90" t="e">
        <f t="shared" si="142"/>
        <v>#DIV/0!</v>
      </c>
      <c r="AG384" s="232" t="e">
        <f t="shared" si="143"/>
        <v>#DIV/0!</v>
      </c>
      <c r="AH384" s="232" t="e">
        <f t="shared" si="144"/>
        <v>#DIV/0!</v>
      </c>
      <c r="AI384" s="90" t="e">
        <f t="shared" si="145"/>
        <v>#DIV/0!</v>
      </c>
      <c r="AJ384" s="154"/>
      <c r="AK384" s="232" t="e">
        <f t="shared" si="146"/>
        <v>#DIV/0!</v>
      </c>
      <c r="AL384" s="232" t="e">
        <f t="shared" si="147"/>
        <v>#DIV/0!</v>
      </c>
    </row>
    <row r="385" spans="1:38">
      <c r="A385" s="128" t="s">
        <v>250</v>
      </c>
      <c r="B385" s="103"/>
      <c r="C385" s="85" t="e">
        <f>SUMPRODUCT(Datu_ievade!$E$12:$BB$12,Datu_ievade!$E$61:$BB$61)/SUM(Datu_ievade!$E$12:$BB$12)</f>
        <v>#DIV/0!</v>
      </c>
      <c r="D385" s="103"/>
      <c r="E385" s="85" t="e">
        <f>SUMPRODUCT(Datu_ievade!$E$13:$BB$13,Datu_ievade!$E$62:$BB$62)/SUM(Datu_ievade!$E$13:$BB$13)</f>
        <v>#DIV/0!</v>
      </c>
      <c r="F385" s="85" t="e">
        <f t="shared" si="133"/>
        <v>#DIV/0!</v>
      </c>
      <c r="G385" s="127" t="e">
        <f>ROUNDUP((B385+D385)*Datu_ievade!$E$269,0)</f>
        <v>#DIV/0!</v>
      </c>
      <c r="H385" s="141" t="e">
        <f t="shared" si="124"/>
        <v>#DIV/0!</v>
      </c>
      <c r="I385" s="127" t="e">
        <f t="shared" si="134"/>
        <v>#DIV/0!</v>
      </c>
      <c r="K385" s="127" t="e">
        <f t="shared" si="135"/>
        <v>#DIV/0!</v>
      </c>
      <c r="L385" s="127" t="e">
        <f t="shared" si="136"/>
        <v>#DIV/0!</v>
      </c>
      <c r="M385" s="127" t="e">
        <f t="shared" si="137"/>
        <v>#DIV/0!</v>
      </c>
      <c r="N385" s="127" t="e">
        <f t="shared" si="138"/>
        <v>#DIV/0!</v>
      </c>
      <c r="O385" s="141" t="e">
        <f t="shared" si="139"/>
        <v>#DIV/0!</v>
      </c>
      <c r="P385" s="127" t="e">
        <f t="shared" si="125"/>
        <v>#DIV/0!</v>
      </c>
      <c r="Q385" s="127" t="e">
        <f t="shared" si="126"/>
        <v>#DIV/0!</v>
      </c>
      <c r="V385" s="232" t="e">
        <f t="shared" si="127"/>
        <v>#DIV/0!</v>
      </c>
      <c r="W385" s="232" t="e">
        <f t="shared" si="128"/>
        <v>#DIV/0!</v>
      </c>
      <c r="X385" s="232" t="e">
        <f t="shared" si="129"/>
        <v>#DIV/0!</v>
      </c>
      <c r="Y385" s="232" t="e">
        <f t="shared" si="130"/>
        <v>#DIV/0!</v>
      </c>
      <c r="Z385" s="232" t="e">
        <f t="shared" si="131"/>
        <v>#DIV/0!</v>
      </c>
      <c r="AA385" s="232" t="e">
        <f t="shared" si="132"/>
        <v>#DIV/0!</v>
      </c>
      <c r="AD385" s="232" t="e">
        <f t="shared" si="140"/>
        <v>#DIV/0!</v>
      </c>
      <c r="AE385" s="232" t="e">
        <f t="shared" si="141"/>
        <v>#DIV/0!</v>
      </c>
      <c r="AF385" s="90" t="e">
        <f t="shared" si="142"/>
        <v>#DIV/0!</v>
      </c>
      <c r="AG385" s="232" t="e">
        <f t="shared" si="143"/>
        <v>#DIV/0!</v>
      </c>
      <c r="AH385" s="232" t="e">
        <f t="shared" si="144"/>
        <v>#DIV/0!</v>
      </c>
      <c r="AI385" s="90" t="e">
        <f t="shared" si="145"/>
        <v>#DIV/0!</v>
      </c>
      <c r="AJ385" s="154"/>
      <c r="AK385" s="232" t="e">
        <f t="shared" si="146"/>
        <v>#DIV/0!</v>
      </c>
      <c r="AL385" s="232" t="e">
        <f t="shared" si="147"/>
        <v>#DIV/0!</v>
      </c>
    </row>
    <row r="386" spans="1:38">
      <c r="A386" s="128" t="s">
        <v>249</v>
      </c>
      <c r="B386" s="103"/>
      <c r="C386" s="85" t="e">
        <f>SUMPRODUCT(Datu_ievade!$E$12:$BB$12,Datu_ievade!$E$61:$BB$61)/SUM(Datu_ievade!$E$12:$BB$12)</f>
        <v>#DIV/0!</v>
      </c>
      <c r="D386" s="103"/>
      <c r="E386" s="85" t="e">
        <f>SUMPRODUCT(Datu_ievade!$E$13:$BB$13,Datu_ievade!$E$62:$BB$62)/SUM(Datu_ievade!$E$13:$BB$13)</f>
        <v>#DIV/0!</v>
      </c>
      <c r="F386" s="85" t="e">
        <f t="shared" si="133"/>
        <v>#DIV/0!</v>
      </c>
      <c r="G386" s="127" t="e">
        <f>ROUNDUP((B386+D386)*Datu_ievade!$E$269,0)</f>
        <v>#DIV/0!</v>
      </c>
      <c r="H386" s="141" t="e">
        <f t="shared" si="124"/>
        <v>#DIV/0!</v>
      </c>
      <c r="I386" s="127" t="e">
        <f t="shared" si="134"/>
        <v>#DIV/0!</v>
      </c>
      <c r="K386" s="127" t="e">
        <f t="shared" si="135"/>
        <v>#DIV/0!</v>
      </c>
      <c r="L386" s="127" t="e">
        <f t="shared" si="136"/>
        <v>#DIV/0!</v>
      </c>
      <c r="M386" s="127" t="e">
        <f t="shared" si="137"/>
        <v>#DIV/0!</v>
      </c>
      <c r="N386" s="127" t="e">
        <f t="shared" si="138"/>
        <v>#DIV/0!</v>
      </c>
      <c r="O386" s="141" t="e">
        <f t="shared" si="139"/>
        <v>#DIV/0!</v>
      </c>
      <c r="P386" s="127" t="e">
        <f t="shared" si="125"/>
        <v>#DIV/0!</v>
      </c>
      <c r="Q386" s="127" t="e">
        <f t="shared" si="126"/>
        <v>#DIV/0!</v>
      </c>
      <c r="V386" s="232" t="e">
        <f t="shared" si="127"/>
        <v>#DIV/0!</v>
      </c>
      <c r="W386" s="232" t="e">
        <f t="shared" si="128"/>
        <v>#DIV/0!</v>
      </c>
      <c r="X386" s="232" t="e">
        <f t="shared" si="129"/>
        <v>#DIV/0!</v>
      </c>
      <c r="Y386" s="232" t="e">
        <f t="shared" si="130"/>
        <v>#DIV/0!</v>
      </c>
      <c r="Z386" s="232" t="e">
        <f t="shared" si="131"/>
        <v>#DIV/0!</v>
      </c>
      <c r="AA386" s="232" t="e">
        <f t="shared" si="132"/>
        <v>#DIV/0!</v>
      </c>
      <c r="AD386" s="232" t="e">
        <f t="shared" si="140"/>
        <v>#DIV/0!</v>
      </c>
      <c r="AE386" s="232" t="e">
        <f t="shared" si="141"/>
        <v>#DIV/0!</v>
      </c>
      <c r="AF386" s="90" t="e">
        <f t="shared" si="142"/>
        <v>#DIV/0!</v>
      </c>
      <c r="AG386" s="232" t="e">
        <f t="shared" si="143"/>
        <v>#DIV/0!</v>
      </c>
      <c r="AH386" s="232" t="e">
        <f t="shared" si="144"/>
        <v>#DIV/0!</v>
      </c>
      <c r="AI386" s="90" t="e">
        <f t="shared" si="145"/>
        <v>#DIV/0!</v>
      </c>
      <c r="AJ386" s="154"/>
      <c r="AK386" s="232" t="e">
        <f t="shared" si="146"/>
        <v>#DIV/0!</v>
      </c>
      <c r="AL386" s="232" t="e">
        <f t="shared" si="147"/>
        <v>#DIV/0!</v>
      </c>
    </row>
    <row r="387" spans="1:38">
      <c r="A387" s="128" t="s">
        <v>248</v>
      </c>
      <c r="B387" s="103"/>
      <c r="C387" s="85" t="e">
        <f>SUMPRODUCT(Datu_ievade!$E$12:$BB$12,Datu_ievade!$E$61:$BB$61)/SUM(Datu_ievade!$E$12:$BB$12)</f>
        <v>#DIV/0!</v>
      </c>
      <c r="D387" s="103"/>
      <c r="E387" s="85" t="e">
        <f>SUMPRODUCT(Datu_ievade!$E$13:$BB$13,Datu_ievade!$E$62:$BB$62)/SUM(Datu_ievade!$E$13:$BB$13)</f>
        <v>#DIV/0!</v>
      </c>
      <c r="F387" s="85" t="e">
        <f t="shared" si="133"/>
        <v>#DIV/0!</v>
      </c>
      <c r="G387" s="127" t="e">
        <f>ROUNDUP((B387+D387)*Datu_ievade!$E$269,0)</f>
        <v>#DIV/0!</v>
      </c>
      <c r="H387" s="141" t="e">
        <f t="shared" si="124"/>
        <v>#DIV/0!</v>
      </c>
      <c r="I387" s="127" t="e">
        <f t="shared" si="134"/>
        <v>#DIV/0!</v>
      </c>
      <c r="K387" s="127" t="e">
        <f t="shared" si="135"/>
        <v>#DIV/0!</v>
      </c>
      <c r="L387" s="127" t="e">
        <f t="shared" si="136"/>
        <v>#DIV/0!</v>
      </c>
      <c r="M387" s="127" t="e">
        <f t="shared" si="137"/>
        <v>#DIV/0!</v>
      </c>
      <c r="N387" s="127" t="e">
        <f t="shared" si="138"/>
        <v>#DIV/0!</v>
      </c>
      <c r="O387" s="141" t="e">
        <f t="shared" si="139"/>
        <v>#DIV/0!</v>
      </c>
      <c r="P387" s="127" t="e">
        <f t="shared" si="125"/>
        <v>#DIV/0!</v>
      </c>
      <c r="Q387" s="127" t="e">
        <f t="shared" si="126"/>
        <v>#DIV/0!</v>
      </c>
      <c r="V387" s="232" t="e">
        <f t="shared" si="127"/>
        <v>#DIV/0!</v>
      </c>
      <c r="W387" s="232" t="e">
        <f t="shared" si="128"/>
        <v>#DIV/0!</v>
      </c>
      <c r="X387" s="232" t="e">
        <f t="shared" si="129"/>
        <v>#DIV/0!</v>
      </c>
      <c r="Y387" s="232" t="e">
        <f t="shared" si="130"/>
        <v>#DIV/0!</v>
      </c>
      <c r="Z387" s="232" t="e">
        <f t="shared" si="131"/>
        <v>#DIV/0!</v>
      </c>
      <c r="AA387" s="232" t="e">
        <f t="shared" si="132"/>
        <v>#DIV/0!</v>
      </c>
      <c r="AD387" s="232" t="e">
        <f t="shared" si="140"/>
        <v>#DIV/0!</v>
      </c>
      <c r="AE387" s="232" t="e">
        <f t="shared" si="141"/>
        <v>#DIV/0!</v>
      </c>
      <c r="AF387" s="90" t="e">
        <f t="shared" si="142"/>
        <v>#DIV/0!</v>
      </c>
      <c r="AG387" s="232" t="e">
        <f t="shared" si="143"/>
        <v>#DIV/0!</v>
      </c>
      <c r="AH387" s="232" t="e">
        <f t="shared" si="144"/>
        <v>#DIV/0!</v>
      </c>
      <c r="AI387" s="90" t="e">
        <f t="shared" si="145"/>
        <v>#DIV/0!</v>
      </c>
      <c r="AJ387" s="154"/>
      <c r="AK387" s="232" t="e">
        <f t="shared" si="146"/>
        <v>#DIV/0!</v>
      </c>
      <c r="AL387" s="232" t="e">
        <f t="shared" si="147"/>
        <v>#DIV/0!</v>
      </c>
    </row>
    <row r="388" spans="1:38">
      <c r="A388" s="128" t="s">
        <v>247</v>
      </c>
      <c r="B388" s="103"/>
      <c r="C388" s="85" t="e">
        <f>SUMPRODUCT(Datu_ievade!$E$12:$BB$12,Datu_ievade!$E$61:$BB$61)/SUM(Datu_ievade!$E$12:$BB$12)</f>
        <v>#DIV/0!</v>
      </c>
      <c r="D388" s="103"/>
      <c r="E388" s="85" t="e">
        <f>SUMPRODUCT(Datu_ievade!$E$13:$BB$13,Datu_ievade!$E$62:$BB$62)/SUM(Datu_ievade!$E$13:$BB$13)</f>
        <v>#DIV/0!</v>
      </c>
      <c r="F388" s="85" t="e">
        <f t="shared" si="133"/>
        <v>#DIV/0!</v>
      </c>
      <c r="G388" s="127" t="e">
        <f>ROUNDUP((B388+D388)*Datu_ievade!$E$269,0)</f>
        <v>#DIV/0!</v>
      </c>
      <c r="H388" s="141" t="e">
        <f t="shared" si="124"/>
        <v>#DIV/0!</v>
      </c>
      <c r="I388" s="127" t="e">
        <f t="shared" si="134"/>
        <v>#DIV/0!</v>
      </c>
      <c r="K388" s="127" t="e">
        <f t="shared" si="135"/>
        <v>#DIV/0!</v>
      </c>
      <c r="L388" s="127" t="e">
        <f t="shared" si="136"/>
        <v>#DIV/0!</v>
      </c>
      <c r="M388" s="127" t="e">
        <f t="shared" si="137"/>
        <v>#DIV/0!</v>
      </c>
      <c r="N388" s="127" t="e">
        <f t="shared" si="138"/>
        <v>#DIV/0!</v>
      </c>
      <c r="O388" s="141" t="e">
        <f t="shared" si="139"/>
        <v>#DIV/0!</v>
      </c>
      <c r="P388" s="127" t="e">
        <f t="shared" si="125"/>
        <v>#DIV/0!</v>
      </c>
      <c r="Q388" s="127" t="e">
        <f t="shared" si="126"/>
        <v>#DIV/0!</v>
      </c>
      <c r="V388" s="232" t="e">
        <f t="shared" si="127"/>
        <v>#DIV/0!</v>
      </c>
      <c r="W388" s="232" t="e">
        <f t="shared" si="128"/>
        <v>#DIV/0!</v>
      </c>
      <c r="X388" s="232" t="e">
        <f t="shared" si="129"/>
        <v>#DIV/0!</v>
      </c>
      <c r="Y388" s="232" t="e">
        <f t="shared" si="130"/>
        <v>#DIV/0!</v>
      </c>
      <c r="Z388" s="232" t="e">
        <f t="shared" si="131"/>
        <v>#DIV/0!</v>
      </c>
      <c r="AA388" s="232" t="e">
        <f t="shared" si="132"/>
        <v>#DIV/0!</v>
      </c>
      <c r="AD388" s="232" t="e">
        <f t="shared" si="140"/>
        <v>#DIV/0!</v>
      </c>
      <c r="AE388" s="232" t="e">
        <f t="shared" si="141"/>
        <v>#DIV/0!</v>
      </c>
      <c r="AF388" s="90" t="e">
        <f t="shared" si="142"/>
        <v>#DIV/0!</v>
      </c>
      <c r="AG388" s="232" t="e">
        <f t="shared" si="143"/>
        <v>#DIV/0!</v>
      </c>
      <c r="AH388" s="232" t="e">
        <f t="shared" si="144"/>
        <v>#DIV/0!</v>
      </c>
      <c r="AI388" s="90" t="e">
        <f t="shared" si="145"/>
        <v>#DIV/0!</v>
      </c>
      <c r="AJ388" s="154"/>
      <c r="AK388" s="232" t="e">
        <f t="shared" si="146"/>
        <v>#DIV/0!</v>
      </c>
      <c r="AL388" s="232" t="e">
        <f t="shared" si="147"/>
        <v>#DIV/0!</v>
      </c>
    </row>
    <row r="389" spans="1:38">
      <c r="A389" s="128" t="s">
        <v>246</v>
      </c>
      <c r="B389" s="103"/>
      <c r="C389" s="85" t="e">
        <f>SUMPRODUCT(Datu_ievade!$E$12:$BB$12,Datu_ievade!$E$61:$BB$61)/SUM(Datu_ievade!$E$12:$BB$12)</f>
        <v>#DIV/0!</v>
      </c>
      <c r="D389" s="103"/>
      <c r="E389" s="85" t="e">
        <f>SUMPRODUCT(Datu_ievade!$E$13:$BB$13,Datu_ievade!$E$62:$BB$62)/SUM(Datu_ievade!$E$13:$BB$13)</f>
        <v>#DIV/0!</v>
      </c>
      <c r="F389" s="85" t="e">
        <f t="shared" si="133"/>
        <v>#DIV/0!</v>
      </c>
      <c r="G389" s="127" t="e">
        <f>ROUNDUP((B389+D389)*Datu_ievade!$E$269,0)</f>
        <v>#DIV/0!</v>
      </c>
      <c r="H389" s="141" t="e">
        <f t="shared" si="124"/>
        <v>#DIV/0!</v>
      </c>
      <c r="I389" s="127" t="e">
        <f t="shared" si="134"/>
        <v>#DIV/0!</v>
      </c>
      <c r="K389" s="127" t="e">
        <f t="shared" si="135"/>
        <v>#DIV/0!</v>
      </c>
      <c r="L389" s="127" t="e">
        <f t="shared" si="136"/>
        <v>#DIV/0!</v>
      </c>
      <c r="M389" s="127" t="e">
        <f t="shared" si="137"/>
        <v>#DIV/0!</v>
      </c>
      <c r="N389" s="127" t="e">
        <f t="shared" si="138"/>
        <v>#DIV/0!</v>
      </c>
      <c r="O389" s="141" t="e">
        <f t="shared" si="139"/>
        <v>#DIV/0!</v>
      </c>
      <c r="P389" s="127" t="e">
        <f t="shared" si="125"/>
        <v>#DIV/0!</v>
      </c>
      <c r="Q389" s="127" t="e">
        <f t="shared" si="126"/>
        <v>#DIV/0!</v>
      </c>
      <c r="V389" s="232" t="e">
        <f t="shared" si="127"/>
        <v>#DIV/0!</v>
      </c>
      <c r="W389" s="232" t="e">
        <f t="shared" si="128"/>
        <v>#DIV/0!</v>
      </c>
      <c r="X389" s="232" t="e">
        <f t="shared" si="129"/>
        <v>#DIV/0!</v>
      </c>
      <c r="Y389" s="232" t="e">
        <f t="shared" si="130"/>
        <v>#DIV/0!</v>
      </c>
      <c r="Z389" s="232" t="e">
        <f t="shared" si="131"/>
        <v>#DIV/0!</v>
      </c>
      <c r="AA389" s="232" t="e">
        <f t="shared" si="132"/>
        <v>#DIV/0!</v>
      </c>
      <c r="AD389" s="232" t="e">
        <f t="shared" si="140"/>
        <v>#DIV/0!</v>
      </c>
      <c r="AE389" s="232" t="e">
        <f t="shared" si="141"/>
        <v>#DIV/0!</v>
      </c>
      <c r="AF389" s="90" t="e">
        <f t="shared" si="142"/>
        <v>#DIV/0!</v>
      </c>
      <c r="AG389" s="232" t="e">
        <f t="shared" si="143"/>
        <v>#DIV/0!</v>
      </c>
      <c r="AH389" s="232" t="e">
        <f t="shared" si="144"/>
        <v>#DIV/0!</v>
      </c>
      <c r="AI389" s="90" t="e">
        <f t="shared" si="145"/>
        <v>#DIV/0!</v>
      </c>
      <c r="AJ389" s="154"/>
      <c r="AK389" s="232" t="e">
        <f t="shared" si="146"/>
        <v>#DIV/0!</v>
      </c>
      <c r="AL389" s="232" t="e">
        <f t="shared" si="147"/>
        <v>#DIV/0!</v>
      </c>
    </row>
    <row r="390" spans="1:38">
      <c r="A390" s="128" t="s">
        <v>245</v>
      </c>
      <c r="B390" s="103"/>
      <c r="C390" s="85" t="e">
        <f>SUMPRODUCT(Datu_ievade!$E$12:$BB$12,Datu_ievade!$E$61:$BB$61)/SUM(Datu_ievade!$E$12:$BB$12)</f>
        <v>#DIV/0!</v>
      </c>
      <c r="D390" s="103"/>
      <c r="E390" s="85" t="e">
        <f>SUMPRODUCT(Datu_ievade!$E$13:$BB$13,Datu_ievade!$E$62:$BB$62)/SUM(Datu_ievade!$E$13:$BB$13)</f>
        <v>#DIV/0!</v>
      </c>
      <c r="F390" s="85" t="e">
        <f t="shared" si="133"/>
        <v>#DIV/0!</v>
      </c>
      <c r="G390" s="127" t="e">
        <f>ROUNDUP((B390+D390)*Datu_ievade!$E$269,0)</f>
        <v>#DIV/0!</v>
      </c>
      <c r="H390" s="141" t="e">
        <f t="shared" si="124"/>
        <v>#DIV/0!</v>
      </c>
      <c r="I390" s="127" t="e">
        <f t="shared" si="134"/>
        <v>#DIV/0!</v>
      </c>
      <c r="K390" s="127" t="e">
        <f t="shared" si="135"/>
        <v>#DIV/0!</v>
      </c>
      <c r="L390" s="127" t="e">
        <f t="shared" si="136"/>
        <v>#DIV/0!</v>
      </c>
      <c r="M390" s="127" t="e">
        <f t="shared" si="137"/>
        <v>#DIV/0!</v>
      </c>
      <c r="N390" s="127" t="e">
        <f t="shared" si="138"/>
        <v>#DIV/0!</v>
      </c>
      <c r="O390" s="141" t="e">
        <f t="shared" si="139"/>
        <v>#DIV/0!</v>
      </c>
      <c r="P390" s="127" t="e">
        <f t="shared" si="125"/>
        <v>#DIV/0!</v>
      </c>
      <c r="Q390" s="127" t="e">
        <f t="shared" si="126"/>
        <v>#DIV/0!</v>
      </c>
      <c r="V390" s="232" t="e">
        <f t="shared" si="127"/>
        <v>#DIV/0!</v>
      </c>
      <c r="W390" s="232" t="e">
        <f t="shared" si="128"/>
        <v>#DIV/0!</v>
      </c>
      <c r="X390" s="232" t="e">
        <f t="shared" si="129"/>
        <v>#DIV/0!</v>
      </c>
      <c r="Y390" s="232" t="e">
        <f t="shared" si="130"/>
        <v>#DIV/0!</v>
      </c>
      <c r="Z390" s="232" t="e">
        <f t="shared" si="131"/>
        <v>#DIV/0!</v>
      </c>
      <c r="AA390" s="232" t="e">
        <f t="shared" si="132"/>
        <v>#DIV/0!</v>
      </c>
      <c r="AD390" s="232" t="e">
        <f t="shared" si="140"/>
        <v>#DIV/0!</v>
      </c>
      <c r="AE390" s="232" t="e">
        <f t="shared" si="141"/>
        <v>#DIV/0!</v>
      </c>
      <c r="AF390" s="90" t="e">
        <f t="shared" si="142"/>
        <v>#DIV/0!</v>
      </c>
      <c r="AG390" s="232" t="e">
        <f t="shared" si="143"/>
        <v>#DIV/0!</v>
      </c>
      <c r="AH390" s="232" t="e">
        <f t="shared" si="144"/>
        <v>#DIV/0!</v>
      </c>
      <c r="AI390" s="90" t="e">
        <f t="shared" si="145"/>
        <v>#DIV/0!</v>
      </c>
      <c r="AJ390" s="154"/>
      <c r="AK390" s="232" t="e">
        <f t="shared" si="146"/>
        <v>#DIV/0!</v>
      </c>
      <c r="AL390" s="232" t="e">
        <f t="shared" si="147"/>
        <v>#DIV/0!</v>
      </c>
    </row>
    <row r="391" spans="1:38">
      <c r="A391" s="128" t="s">
        <v>244</v>
      </c>
      <c r="B391" s="103"/>
      <c r="C391" s="85" t="e">
        <f>SUMPRODUCT(Datu_ievade!$E$12:$BB$12,Datu_ievade!$E$61:$BB$61)/SUM(Datu_ievade!$E$12:$BB$12)</f>
        <v>#DIV/0!</v>
      </c>
      <c r="D391" s="103"/>
      <c r="E391" s="85" t="e">
        <f>SUMPRODUCT(Datu_ievade!$E$13:$BB$13,Datu_ievade!$E$62:$BB$62)/SUM(Datu_ievade!$E$13:$BB$13)</f>
        <v>#DIV/0!</v>
      </c>
      <c r="F391" s="85" t="e">
        <f t="shared" si="133"/>
        <v>#DIV/0!</v>
      </c>
      <c r="G391" s="127" t="e">
        <f>ROUNDUP((B391+D391)*Datu_ievade!$E$269,0)</f>
        <v>#DIV/0!</v>
      </c>
      <c r="H391" s="141" t="e">
        <f t="shared" si="124"/>
        <v>#DIV/0!</v>
      </c>
      <c r="I391" s="127" t="e">
        <f t="shared" si="134"/>
        <v>#DIV/0!</v>
      </c>
      <c r="K391" s="127" t="e">
        <f t="shared" si="135"/>
        <v>#DIV/0!</v>
      </c>
      <c r="L391" s="127" t="e">
        <f t="shared" si="136"/>
        <v>#DIV/0!</v>
      </c>
      <c r="M391" s="127" t="e">
        <f t="shared" si="137"/>
        <v>#DIV/0!</v>
      </c>
      <c r="N391" s="127" t="e">
        <f t="shared" si="138"/>
        <v>#DIV/0!</v>
      </c>
      <c r="O391" s="141" t="e">
        <f t="shared" si="139"/>
        <v>#DIV/0!</v>
      </c>
      <c r="P391" s="127" t="e">
        <f t="shared" si="125"/>
        <v>#DIV/0!</v>
      </c>
      <c r="Q391" s="127" t="e">
        <f t="shared" si="126"/>
        <v>#DIV/0!</v>
      </c>
      <c r="V391" s="232" t="e">
        <f t="shared" si="127"/>
        <v>#DIV/0!</v>
      </c>
      <c r="W391" s="232" t="e">
        <f t="shared" si="128"/>
        <v>#DIV/0!</v>
      </c>
      <c r="X391" s="232" t="e">
        <f t="shared" si="129"/>
        <v>#DIV/0!</v>
      </c>
      <c r="Y391" s="232" t="e">
        <f t="shared" si="130"/>
        <v>#DIV/0!</v>
      </c>
      <c r="Z391" s="232" t="e">
        <f t="shared" si="131"/>
        <v>#DIV/0!</v>
      </c>
      <c r="AA391" s="232" t="e">
        <f t="shared" si="132"/>
        <v>#DIV/0!</v>
      </c>
      <c r="AD391" s="232" t="e">
        <f t="shared" si="140"/>
        <v>#DIV/0!</v>
      </c>
      <c r="AE391" s="232" t="e">
        <f t="shared" si="141"/>
        <v>#DIV/0!</v>
      </c>
      <c r="AF391" s="90" t="e">
        <f t="shared" si="142"/>
        <v>#DIV/0!</v>
      </c>
      <c r="AG391" s="232" t="e">
        <f t="shared" si="143"/>
        <v>#DIV/0!</v>
      </c>
      <c r="AH391" s="232" t="e">
        <f t="shared" si="144"/>
        <v>#DIV/0!</v>
      </c>
      <c r="AI391" s="90" t="e">
        <f t="shared" si="145"/>
        <v>#DIV/0!</v>
      </c>
      <c r="AJ391" s="154"/>
      <c r="AK391" s="232" t="e">
        <f t="shared" si="146"/>
        <v>#DIV/0!</v>
      </c>
      <c r="AL391" s="232" t="e">
        <f t="shared" si="147"/>
        <v>#DIV/0!</v>
      </c>
    </row>
    <row r="392" spans="1:38">
      <c r="A392" s="128" t="s">
        <v>243</v>
      </c>
      <c r="B392" s="103"/>
      <c r="C392" s="85" t="e">
        <f>SUMPRODUCT(Datu_ievade!$E$12:$BB$12,Datu_ievade!$E$61:$BB$61)/SUM(Datu_ievade!$E$12:$BB$12)</f>
        <v>#DIV/0!</v>
      </c>
      <c r="D392" s="103"/>
      <c r="E392" s="85" t="e">
        <f>SUMPRODUCT(Datu_ievade!$E$13:$BB$13,Datu_ievade!$E$62:$BB$62)/SUM(Datu_ievade!$E$13:$BB$13)</f>
        <v>#DIV/0!</v>
      </c>
      <c r="F392" s="85" t="e">
        <f t="shared" si="133"/>
        <v>#DIV/0!</v>
      </c>
      <c r="G392" s="127" t="e">
        <f>ROUNDUP((B392+D392)*Datu_ievade!$E$269,0)</f>
        <v>#DIV/0!</v>
      </c>
      <c r="H392" s="141" t="e">
        <f t="shared" si="124"/>
        <v>#DIV/0!</v>
      </c>
      <c r="I392" s="127" t="e">
        <f t="shared" si="134"/>
        <v>#DIV/0!</v>
      </c>
      <c r="K392" s="127" t="e">
        <f t="shared" si="135"/>
        <v>#DIV/0!</v>
      </c>
      <c r="L392" s="127" t="e">
        <f t="shared" si="136"/>
        <v>#DIV/0!</v>
      </c>
      <c r="M392" s="127" t="e">
        <f t="shared" si="137"/>
        <v>#DIV/0!</v>
      </c>
      <c r="N392" s="127" t="e">
        <f t="shared" si="138"/>
        <v>#DIV/0!</v>
      </c>
      <c r="O392" s="141" t="e">
        <f t="shared" si="139"/>
        <v>#DIV/0!</v>
      </c>
      <c r="P392" s="127" t="e">
        <f t="shared" si="125"/>
        <v>#DIV/0!</v>
      </c>
      <c r="Q392" s="127" t="e">
        <f t="shared" si="126"/>
        <v>#DIV/0!</v>
      </c>
      <c r="V392" s="232" t="e">
        <f t="shared" si="127"/>
        <v>#DIV/0!</v>
      </c>
      <c r="W392" s="232" t="e">
        <f t="shared" si="128"/>
        <v>#DIV/0!</v>
      </c>
      <c r="X392" s="232" t="e">
        <f t="shared" si="129"/>
        <v>#DIV/0!</v>
      </c>
      <c r="Y392" s="232" t="e">
        <f t="shared" si="130"/>
        <v>#DIV/0!</v>
      </c>
      <c r="Z392" s="232" t="e">
        <f t="shared" si="131"/>
        <v>#DIV/0!</v>
      </c>
      <c r="AA392" s="232" t="e">
        <f t="shared" si="132"/>
        <v>#DIV/0!</v>
      </c>
      <c r="AD392" s="232" t="e">
        <f t="shared" si="140"/>
        <v>#DIV/0!</v>
      </c>
      <c r="AE392" s="232" t="e">
        <f t="shared" si="141"/>
        <v>#DIV/0!</v>
      </c>
      <c r="AF392" s="90" t="e">
        <f t="shared" si="142"/>
        <v>#DIV/0!</v>
      </c>
      <c r="AG392" s="232" t="e">
        <f t="shared" si="143"/>
        <v>#DIV/0!</v>
      </c>
      <c r="AH392" s="232" t="e">
        <f t="shared" si="144"/>
        <v>#DIV/0!</v>
      </c>
      <c r="AI392" s="90" t="e">
        <f t="shared" si="145"/>
        <v>#DIV/0!</v>
      </c>
      <c r="AJ392" s="154"/>
      <c r="AK392" s="232" t="e">
        <f t="shared" si="146"/>
        <v>#DIV/0!</v>
      </c>
      <c r="AL392" s="232" t="e">
        <f t="shared" si="147"/>
        <v>#DIV/0!</v>
      </c>
    </row>
    <row r="393" spans="1:38">
      <c r="A393" s="128" t="s">
        <v>242</v>
      </c>
      <c r="B393" s="103"/>
      <c r="C393" s="85" t="e">
        <f>SUMPRODUCT(Datu_ievade!$E$12:$BB$12,Datu_ievade!$E$61:$BB$61)/SUM(Datu_ievade!$E$12:$BB$12)</f>
        <v>#DIV/0!</v>
      </c>
      <c r="D393" s="103"/>
      <c r="E393" s="85" t="e">
        <f>SUMPRODUCT(Datu_ievade!$E$13:$BB$13,Datu_ievade!$E$62:$BB$62)/SUM(Datu_ievade!$E$13:$BB$13)</f>
        <v>#DIV/0!</v>
      </c>
      <c r="F393" s="85" t="e">
        <f t="shared" si="133"/>
        <v>#DIV/0!</v>
      </c>
      <c r="G393" s="127" t="e">
        <f>ROUNDUP((B393+D393)*Datu_ievade!$E$269,0)</f>
        <v>#DIV/0!</v>
      </c>
      <c r="H393" s="141" t="e">
        <f t="shared" si="124"/>
        <v>#DIV/0!</v>
      </c>
      <c r="I393" s="127" t="e">
        <f t="shared" si="134"/>
        <v>#DIV/0!</v>
      </c>
      <c r="K393" s="127" t="e">
        <f t="shared" si="135"/>
        <v>#DIV/0!</v>
      </c>
      <c r="L393" s="127" t="e">
        <f t="shared" si="136"/>
        <v>#DIV/0!</v>
      </c>
      <c r="M393" s="127" t="e">
        <f t="shared" si="137"/>
        <v>#DIV/0!</v>
      </c>
      <c r="N393" s="127" t="e">
        <f t="shared" si="138"/>
        <v>#DIV/0!</v>
      </c>
      <c r="O393" s="141" t="e">
        <f t="shared" si="139"/>
        <v>#DIV/0!</v>
      </c>
      <c r="P393" s="127" t="e">
        <f t="shared" si="125"/>
        <v>#DIV/0!</v>
      </c>
      <c r="Q393" s="127" t="e">
        <f t="shared" si="126"/>
        <v>#DIV/0!</v>
      </c>
      <c r="V393" s="232" t="e">
        <f t="shared" si="127"/>
        <v>#DIV/0!</v>
      </c>
      <c r="W393" s="232" t="e">
        <f t="shared" si="128"/>
        <v>#DIV/0!</v>
      </c>
      <c r="X393" s="232" t="e">
        <f t="shared" si="129"/>
        <v>#DIV/0!</v>
      </c>
      <c r="Y393" s="232" t="e">
        <f t="shared" si="130"/>
        <v>#DIV/0!</v>
      </c>
      <c r="Z393" s="232" t="e">
        <f t="shared" si="131"/>
        <v>#DIV/0!</v>
      </c>
      <c r="AA393" s="232" t="e">
        <f t="shared" si="132"/>
        <v>#DIV/0!</v>
      </c>
      <c r="AD393" s="232" t="e">
        <f t="shared" si="140"/>
        <v>#DIV/0!</v>
      </c>
      <c r="AE393" s="232" t="e">
        <f t="shared" si="141"/>
        <v>#DIV/0!</v>
      </c>
      <c r="AF393" s="90" t="e">
        <f t="shared" si="142"/>
        <v>#DIV/0!</v>
      </c>
      <c r="AG393" s="232" t="e">
        <f t="shared" si="143"/>
        <v>#DIV/0!</v>
      </c>
      <c r="AH393" s="232" t="e">
        <f t="shared" si="144"/>
        <v>#DIV/0!</v>
      </c>
      <c r="AI393" s="90" t="e">
        <f t="shared" si="145"/>
        <v>#DIV/0!</v>
      </c>
      <c r="AJ393" s="154"/>
      <c r="AK393" s="232" t="e">
        <f t="shared" si="146"/>
        <v>#DIV/0!</v>
      </c>
      <c r="AL393" s="232" t="e">
        <f t="shared" si="147"/>
        <v>#DIV/0!</v>
      </c>
    </row>
    <row r="394" spans="1:38">
      <c r="A394" s="128" t="s">
        <v>241</v>
      </c>
      <c r="B394" s="103"/>
      <c r="C394" s="85" t="e">
        <f>SUMPRODUCT(Datu_ievade!$E$12:$BB$12,Datu_ievade!$E$61:$BB$61)/SUM(Datu_ievade!$E$12:$BB$12)</f>
        <v>#DIV/0!</v>
      </c>
      <c r="D394" s="103"/>
      <c r="E394" s="85" t="e">
        <f>SUMPRODUCT(Datu_ievade!$E$13:$BB$13,Datu_ievade!$E$62:$BB$62)/SUM(Datu_ievade!$E$13:$BB$13)</f>
        <v>#DIV/0!</v>
      </c>
      <c r="F394" s="85" t="e">
        <f t="shared" si="133"/>
        <v>#DIV/0!</v>
      </c>
      <c r="G394" s="127" t="e">
        <f>ROUNDUP((B394+D394)*Datu_ievade!$E$269,0)</f>
        <v>#DIV/0!</v>
      </c>
      <c r="H394" s="141" t="e">
        <f t="shared" ref="H394:H457" si="148">G394*F394</f>
        <v>#DIV/0!</v>
      </c>
      <c r="I394" s="127" t="e">
        <f t="shared" si="134"/>
        <v>#DIV/0!</v>
      </c>
      <c r="K394" s="127" t="e">
        <f t="shared" si="135"/>
        <v>#DIV/0!</v>
      </c>
      <c r="L394" s="127" t="e">
        <f t="shared" si="136"/>
        <v>#DIV/0!</v>
      </c>
      <c r="M394" s="127" t="e">
        <f t="shared" si="137"/>
        <v>#DIV/0!</v>
      </c>
      <c r="N394" s="127" t="e">
        <f t="shared" si="138"/>
        <v>#DIV/0!</v>
      </c>
      <c r="O394" s="141" t="e">
        <f t="shared" si="139"/>
        <v>#DIV/0!</v>
      </c>
      <c r="P394" s="127" t="e">
        <f t="shared" ref="P394:P457" si="149">O394*$O$4</f>
        <v>#DIV/0!</v>
      </c>
      <c r="Q394" s="127" t="e">
        <f t="shared" ref="Q394:Q457" si="150">IF(G394&gt;0,$P$4*$Q$4+$R$4+$S$4,0)</f>
        <v>#DIV/0!</v>
      </c>
      <c r="V394" s="232" t="e">
        <f t="shared" ref="V394:V457" si="151">IF(I394&gt;0,IF(I394&lt;=0.01,ROUNDUP(I394,0),IF(MOD(I394,100)&lt;=0.01,ROUNDUP(MOD(I394,100),0),0)),0)</f>
        <v>#DIV/0!</v>
      </c>
      <c r="W394" s="232" t="e">
        <f t="shared" ref="W394:W457" si="152">IF(AND(I394&gt;0,I394&gt;0.01),IF(AND(I394&gt;1,I394&lt;=0.1),ROUNDUP(I394/0.1,0),IF(MOD(I394,100)&lt;=0.1,ROUNDUP(MOD(I394,100),-1),0)/10),0)</f>
        <v>#DIV/0!</v>
      </c>
      <c r="X394" s="232" t="e">
        <f t="shared" ref="X394:X457" si="153">IF(AND(I394&gt;0,I394&gt;0.1),IF(AND(I394&gt;1,I394&lt;=1),ROUNDUP(I394/1,0),IF(MOD(I394,100)&lt;=1,ROUNDUP(MOD(I394,100),-1),0)/10),0)</f>
        <v>#DIV/0!</v>
      </c>
      <c r="Y394" s="232" t="e">
        <f t="shared" ref="Y394:Y457" si="154">IF(AND(I394&gt;0,I394&gt;1),IF(AND(I394&gt;1,I394&lt;=10),ROUNDUP(I394/10,0),IF(MOD(I394,100)&lt;=10,ROUNDUP(MOD(I394,100),-1),0)/10),0)</f>
        <v>#DIV/0!</v>
      </c>
      <c r="Z394" s="232" t="e">
        <f t="shared" ref="Z394:Z457" si="155">IF(AND(I394&gt;0,I394&gt;10),IF(AND(I394&gt;1,I394&lt;=100),ROUNDUP(I394/100,0),IF(MOD(I394,100)&lt;=100,ROUNDUP(MOD(I394,100),-1),0)/10),0)</f>
        <v>#DIV/0!</v>
      </c>
      <c r="AA394" s="232" t="e">
        <f t="shared" ref="AA394:AA457" si="156">IF(AND(I394&gt;0,I394&gt;100),IF(AND(I394&gt;1,I394&lt;=400),ROUNDUP(I394/400,0),IF(MOD(I394,100)&lt;=400,ROUNDUP(MOD(I394,100),-1),0)/10),0)</f>
        <v>#DIV/0!</v>
      </c>
      <c r="AD394" s="232" t="e">
        <f t="shared" si="140"/>
        <v>#DIV/0!</v>
      </c>
      <c r="AE394" s="232" t="e">
        <f t="shared" si="141"/>
        <v>#DIV/0!</v>
      </c>
      <c r="AF394" s="90" t="e">
        <f t="shared" si="142"/>
        <v>#DIV/0!</v>
      </c>
      <c r="AG394" s="232" t="e">
        <f t="shared" si="143"/>
        <v>#DIV/0!</v>
      </c>
      <c r="AH394" s="232" t="e">
        <f t="shared" si="144"/>
        <v>#DIV/0!</v>
      </c>
      <c r="AI394" s="90" t="e">
        <f t="shared" si="145"/>
        <v>#DIV/0!</v>
      </c>
      <c r="AJ394" s="154"/>
      <c r="AK394" s="232" t="e">
        <f t="shared" si="146"/>
        <v>#DIV/0!</v>
      </c>
      <c r="AL394" s="232" t="e">
        <f t="shared" si="147"/>
        <v>#DIV/0!</v>
      </c>
    </row>
    <row r="395" spans="1:38">
      <c r="A395" s="128" t="s">
        <v>240</v>
      </c>
      <c r="B395" s="103"/>
      <c r="C395" s="85" t="e">
        <f>SUMPRODUCT(Datu_ievade!$E$12:$BB$12,Datu_ievade!$E$61:$BB$61)/SUM(Datu_ievade!$E$12:$BB$12)</f>
        <v>#DIV/0!</v>
      </c>
      <c r="D395" s="103"/>
      <c r="E395" s="85" t="e">
        <f>SUMPRODUCT(Datu_ievade!$E$13:$BB$13,Datu_ievade!$E$62:$BB$62)/SUM(Datu_ievade!$E$13:$BB$13)</f>
        <v>#DIV/0!</v>
      </c>
      <c r="F395" s="85" t="e">
        <f t="shared" ref="F395:F458" si="157">(E395*D395+C395*B395)/(D395+B395)</f>
        <v>#DIV/0!</v>
      </c>
      <c r="G395" s="127" t="e">
        <f>ROUNDUP((B395+D395)*Datu_ievade!$E$269,0)</f>
        <v>#DIV/0!</v>
      </c>
      <c r="H395" s="141" t="e">
        <f t="shared" si="148"/>
        <v>#DIV/0!</v>
      </c>
      <c r="I395" s="127" t="e">
        <f t="shared" ref="I395:I458" si="158">(H395*$I$5)/1000</f>
        <v>#DIV/0!</v>
      </c>
      <c r="K395" s="127" t="e">
        <f t="shared" ref="K395:K458" si="159">IF(I395&lt;=1,"1 Gbps",IF(I395&lt;=2,"1 Gbps",IF(I395&gt;2,"10 Gbps","")))</f>
        <v>#DIV/0!</v>
      </c>
      <c r="L395" s="127" t="e">
        <f t="shared" ref="L395:L458" si="160">IF(AND(K395="1 Gbps",I395&lt;=1),1,IF(AND(K395="1 Gbps",I395&gt;1,I395&lt;=2),2,IF(K395="10 Gbps",ROUNDUP(I395/10,0),"")))</f>
        <v>#DIV/0!</v>
      </c>
      <c r="M395" s="127" t="e">
        <f t="shared" ref="M395:M458" si="161">IF(K395="1 Gbps",L395*$M$4,0)</f>
        <v>#DIV/0!</v>
      </c>
      <c r="N395" s="127" t="e">
        <f t="shared" ref="N395:N458" si="162">IF(K395="10 Gbps",L395*$N$4,0)</f>
        <v>#DIV/0!</v>
      </c>
      <c r="O395" s="141" t="e">
        <f t="shared" ref="O395:O458" si="163">L395</f>
        <v>#DIV/0!</v>
      </c>
      <c r="P395" s="127" t="e">
        <f t="shared" si="149"/>
        <v>#DIV/0!</v>
      </c>
      <c r="Q395" s="127" t="e">
        <f t="shared" si="150"/>
        <v>#DIV/0!</v>
      </c>
      <c r="V395" s="232" t="e">
        <f t="shared" si="151"/>
        <v>#DIV/0!</v>
      </c>
      <c r="W395" s="232" t="e">
        <f t="shared" si="152"/>
        <v>#DIV/0!</v>
      </c>
      <c r="X395" s="232" t="e">
        <f t="shared" si="153"/>
        <v>#DIV/0!</v>
      </c>
      <c r="Y395" s="232" t="e">
        <f t="shared" si="154"/>
        <v>#DIV/0!</v>
      </c>
      <c r="Z395" s="232" t="e">
        <f t="shared" si="155"/>
        <v>#DIV/0!</v>
      </c>
      <c r="AA395" s="232" t="e">
        <f t="shared" si="156"/>
        <v>#DIV/0!</v>
      </c>
      <c r="AD395" s="232" t="e">
        <f t="shared" ref="AD395:AD458" si="164">V395*$AC$7</f>
        <v>#DIV/0!</v>
      </c>
      <c r="AE395" s="232" t="e">
        <f t="shared" ref="AE395:AE458" si="165">W395*$AC$7</f>
        <v>#DIV/0!</v>
      </c>
      <c r="AF395" s="90" t="e">
        <f t="shared" ref="AF395:AF458" si="166">X395*$AC$7</f>
        <v>#DIV/0!</v>
      </c>
      <c r="AG395" s="232" t="e">
        <f t="shared" ref="AG395:AG458" si="167">Y395*$AC$7</f>
        <v>#DIV/0!</v>
      </c>
      <c r="AH395" s="232" t="e">
        <f t="shared" ref="AH395:AH458" si="168">Z395*$AC$7</f>
        <v>#DIV/0!</v>
      </c>
      <c r="AI395" s="90" t="e">
        <f t="shared" ref="AI395:AI458" si="169">AA395*$AC$7</f>
        <v>#DIV/0!</v>
      </c>
      <c r="AJ395" s="154"/>
      <c r="AK395" s="232" t="e">
        <f t="shared" ref="AK395:AK458" si="170">SUM(AD395:AF395)</f>
        <v>#DIV/0!</v>
      </c>
      <c r="AL395" s="232" t="e">
        <f t="shared" ref="AL395:AL458" si="171">AG395+AH395*10+AI395*40</f>
        <v>#DIV/0!</v>
      </c>
    </row>
    <row r="396" spans="1:38">
      <c r="A396" s="128" t="s">
        <v>239</v>
      </c>
      <c r="B396" s="103"/>
      <c r="C396" s="85" t="e">
        <f>SUMPRODUCT(Datu_ievade!$E$12:$BB$12,Datu_ievade!$E$61:$BB$61)/SUM(Datu_ievade!$E$12:$BB$12)</f>
        <v>#DIV/0!</v>
      </c>
      <c r="D396" s="103"/>
      <c r="E396" s="85" t="e">
        <f>SUMPRODUCT(Datu_ievade!$E$13:$BB$13,Datu_ievade!$E$62:$BB$62)/SUM(Datu_ievade!$E$13:$BB$13)</f>
        <v>#DIV/0!</v>
      </c>
      <c r="F396" s="85" t="e">
        <f t="shared" si="157"/>
        <v>#DIV/0!</v>
      </c>
      <c r="G396" s="127" t="e">
        <f>ROUNDUP((B396+D396)*Datu_ievade!$E$269,0)</f>
        <v>#DIV/0!</v>
      </c>
      <c r="H396" s="141" t="e">
        <f t="shared" si="148"/>
        <v>#DIV/0!</v>
      </c>
      <c r="I396" s="127" t="e">
        <f t="shared" si="158"/>
        <v>#DIV/0!</v>
      </c>
      <c r="K396" s="127" t="e">
        <f t="shared" si="159"/>
        <v>#DIV/0!</v>
      </c>
      <c r="L396" s="127" t="e">
        <f t="shared" si="160"/>
        <v>#DIV/0!</v>
      </c>
      <c r="M396" s="127" t="e">
        <f t="shared" si="161"/>
        <v>#DIV/0!</v>
      </c>
      <c r="N396" s="127" t="e">
        <f t="shared" si="162"/>
        <v>#DIV/0!</v>
      </c>
      <c r="O396" s="141" t="e">
        <f t="shared" si="163"/>
        <v>#DIV/0!</v>
      </c>
      <c r="P396" s="127" t="e">
        <f t="shared" si="149"/>
        <v>#DIV/0!</v>
      </c>
      <c r="Q396" s="127" t="e">
        <f t="shared" si="150"/>
        <v>#DIV/0!</v>
      </c>
      <c r="V396" s="232" t="e">
        <f t="shared" si="151"/>
        <v>#DIV/0!</v>
      </c>
      <c r="W396" s="232" t="e">
        <f t="shared" si="152"/>
        <v>#DIV/0!</v>
      </c>
      <c r="X396" s="232" t="e">
        <f t="shared" si="153"/>
        <v>#DIV/0!</v>
      </c>
      <c r="Y396" s="232" t="e">
        <f t="shared" si="154"/>
        <v>#DIV/0!</v>
      </c>
      <c r="Z396" s="232" t="e">
        <f t="shared" si="155"/>
        <v>#DIV/0!</v>
      </c>
      <c r="AA396" s="232" t="e">
        <f t="shared" si="156"/>
        <v>#DIV/0!</v>
      </c>
      <c r="AD396" s="232" t="e">
        <f t="shared" si="164"/>
        <v>#DIV/0!</v>
      </c>
      <c r="AE396" s="232" t="e">
        <f t="shared" si="165"/>
        <v>#DIV/0!</v>
      </c>
      <c r="AF396" s="90" t="e">
        <f t="shared" si="166"/>
        <v>#DIV/0!</v>
      </c>
      <c r="AG396" s="232" t="e">
        <f t="shared" si="167"/>
        <v>#DIV/0!</v>
      </c>
      <c r="AH396" s="232" t="e">
        <f t="shared" si="168"/>
        <v>#DIV/0!</v>
      </c>
      <c r="AI396" s="90" t="e">
        <f t="shared" si="169"/>
        <v>#DIV/0!</v>
      </c>
      <c r="AJ396" s="154"/>
      <c r="AK396" s="232" t="e">
        <f t="shared" si="170"/>
        <v>#DIV/0!</v>
      </c>
      <c r="AL396" s="232" t="e">
        <f t="shared" si="171"/>
        <v>#DIV/0!</v>
      </c>
    </row>
    <row r="397" spans="1:38">
      <c r="A397" s="128" t="s">
        <v>238</v>
      </c>
      <c r="B397" s="103"/>
      <c r="C397" s="85" t="e">
        <f>SUMPRODUCT(Datu_ievade!$E$12:$BB$12,Datu_ievade!$E$61:$BB$61)/SUM(Datu_ievade!$E$12:$BB$12)</f>
        <v>#DIV/0!</v>
      </c>
      <c r="D397" s="103"/>
      <c r="E397" s="85" t="e">
        <f>SUMPRODUCT(Datu_ievade!$E$13:$BB$13,Datu_ievade!$E$62:$BB$62)/SUM(Datu_ievade!$E$13:$BB$13)</f>
        <v>#DIV/0!</v>
      </c>
      <c r="F397" s="85" t="e">
        <f t="shared" si="157"/>
        <v>#DIV/0!</v>
      </c>
      <c r="G397" s="127" t="e">
        <f>ROUNDUP((B397+D397)*Datu_ievade!$E$269,0)</f>
        <v>#DIV/0!</v>
      </c>
      <c r="H397" s="141" t="e">
        <f t="shared" si="148"/>
        <v>#DIV/0!</v>
      </c>
      <c r="I397" s="127" t="e">
        <f t="shared" si="158"/>
        <v>#DIV/0!</v>
      </c>
      <c r="K397" s="127" t="e">
        <f t="shared" si="159"/>
        <v>#DIV/0!</v>
      </c>
      <c r="L397" s="127" t="e">
        <f t="shared" si="160"/>
        <v>#DIV/0!</v>
      </c>
      <c r="M397" s="127" t="e">
        <f t="shared" si="161"/>
        <v>#DIV/0!</v>
      </c>
      <c r="N397" s="127" t="e">
        <f t="shared" si="162"/>
        <v>#DIV/0!</v>
      </c>
      <c r="O397" s="141" t="e">
        <f t="shared" si="163"/>
        <v>#DIV/0!</v>
      </c>
      <c r="P397" s="127" t="e">
        <f t="shared" si="149"/>
        <v>#DIV/0!</v>
      </c>
      <c r="Q397" s="127" t="e">
        <f t="shared" si="150"/>
        <v>#DIV/0!</v>
      </c>
      <c r="V397" s="232" t="e">
        <f t="shared" si="151"/>
        <v>#DIV/0!</v>
      </c>
      <c r="W397" s="232" t="e">
        <f t="shared" si="152"/>
        <v>#DIV/0!</v>
      </c>
      <c r="X397" s="232" t="e">
        <f t="shared" si="153"/>
        <v>#DIV/0!</v>
      </c>
      <c r="Y397" s="232" t="e">
        <f t="shared" si="154"/>
        <v>#DIV/0!</v>
      </c>
      <c r="Z397" s="232" t="e">
        <f t="shared" si="155"/>
        <v>#DIV/0!</v>
      </c>
      <c r="AA397" s="232" t="e">
        <f t="shared" si="156"/>
        <v>#DIV/0!</v>
      </c>
      <c r="AD397" s="232" t="e">
        <f t="shared" si="164"/>
        <v>#DIV/0!</v>
      </c>
      <c r="AE397" s="232" t="e">
        <f t="shared" si="165"/>
        <v>#DIV/0!</v>
      </c>
      <c r="AF397" s="90" t="e">
        <f t="shared" si="166"/>
        <v>#DIV/0!</v>
      </c>
      <c r="AG397" s="232" t="e">
        <f t="shared" si="167"/>
        <v>#DIV/0!</v>
      </c>
      <c r="AH397" s="232" t="e">
        <f t="shared" si="168"/>
        <v>#DIV/0!</v>
      </c>
      <c r="AI397" s="90" t="e">
        <f t="shared" si="169"/>
        <v>#DIV/0!</v>
      </c>
      <c r="AJ397" s="154"/>
      <c r="AK397" s="232" t="e">
        <f t="shared" si="170"/>
        <v>#DIV/0!</v>
      </c>
      <c r="AL397" s="232" t="e">
        <f t="shared" si="171"/>
        <v>#DIV/0!</v>
      </c>
    </row>
    <row r="398" spans="1:38">
      <c r="A398" s="128" t="s">
        <v>237</v>
      </c>
      <c r="B398" s="103"/>
      <c r="C398" s="85" t="e">
        <f>SUMPRODUCT(Datu_ievade!$E$12:$BB$12,Datu_ievade!$E$61:$BB$61)/SUM(Datu_ievade!$E$12:$BB$12)</f>
        <v>#DIV/0!</v>
      </c>
      <c r="D398" s="103"/>
      <c r="E398" s="85" t="e">
        <f>SUMPRODUCT(Datu_ievade!$E$13:$BB$13,Datu_ievade!$E$62:$BB$62)/SUM(Datu_ievade!$E$13:$BB$13)</f>
        <v>#DIV/0!</v>
      </c>
      <c r="F398" s="85" t="e">
        <f t="shared" si="157"/>
        <v>#DIV/0!</v>
      </c>
      <c r="G398" s="127" t="e">
        <f>ROUNDUP((B398+D398)*Datu_ievade!$E$269,0)</f>
        <v>#DIV/0!</v>
      </c>
      <c r="H398" s="141" t="e">
        <f t="shared" si="148"/>
        <v>#DIV/0!</v>
      </c>
      <c r="I398" s="127" t="e">
        <f t="shared" si="158"/>
        <v>#DIV/0!</v>
      </c>
      <c r="K398" s="127" t="e">
        <f t="shared" si="159"/>
        <v>#DIV/0!</v>
      </c>
      <c r="L398" s="127" t="e">
        <f t="shared" si="160"/>
        <v>#DIV/0!</v>
      </c>
      <c r="M398" s="127" t="e">
        <f t="shared" si="161"/>
        <v>#DIV/0!</v>
      </c>
      <c r="N398" s="127" t="e">
        <f t="shared" si="162"/>
        <v>#DIV/0!</v>
      </c>
      <c r="O398" s="141" t="e">
        <f t="shared" si="163"/>
        <v>#DIV/0!</v>
      </c>
      <c r="P398" s="127" t="e">
        <f t="shared" si="149"/>
        <v>#DIV/0!</v>
      </c>
      <c r="Q398" s="127" t="e">
        <f t="shared" si="150"/>
        <v>#DIV/0!</v>
      </c>
      <c r="V398" s="232" t="e">
        <f t="shared" si="151"/>
        <v>#DIV/0!</v>
      </c>
      <c r="W398" s="232" t="e">
        <f t="shared" si="152"/>
        <v>#DIV/0!</v>
      </c>
      <c r="X398" s="232" t="e">
        <f t="shared" si="153"/>
        <v>#DIV/0!</v>
      </c>
      <c r="Y398" s="232" t="e">
        <f t="shared" si="154"/>
        <v>#DIV/0!</v>
      </c>
      <c r="Z398" s="232" t="e">
        <f t="shared" si="155"/>
        <v>#DIV/0!</v>
      </c>
      <c r="AA398" s="232" t="e">
        <f t="shared" si="156"/>
        <v>#DIV/0!</v>
      </c>
      <c r="AD398" s="232" t="e">
        <f t="shared" si="164"/>
        <v>#DIV/0!</v>
      </c>
      <c r="AE398" s="232" t="e">
        <f t="shared" si="165"/>
        <v>#DIV/0!</v>
      </c>
      <c r="AF398" s="90" t="e">
        <f t="shared" si="166"/>
        <v>#DIV/0!</v>
      </c>
      <c r="AG398" s="232" t="e">
        <f t="shared" si="167"/>
        <v>#DIV/0!</v>
      </c>
      <c r="AH398" s="232" t="e">
        <f t="shared" si="168"/>
        <v>#DIV/0!</v>
      </c>
      <c r="AI398" s="90" t="e">
        <f t="shared" si="169"/>
        <v>#DIV/0!</v>
      </c>
      <c r="AJ398" s="154"/>
      <c r="AK398" s="232" t="e">
        <f t="shared" si="170"/>
        <v>#DIV/0!</v>
      </c>
      <c r="AL398" s="232" t="e">
        <f t="shared" si="171"/>
        <v>#DIV/0!</v>
      </c>
    </row>
    <row r="399" spans="1:38">
      <c r="A399" s="128" t="s">
        <v>236</v>
      </c>
      <c r="B399" s="103"/>
      <c r="C399" s="85" t="e">
        <f>SUMPRODUCT(Datu_ievade!$E$12:$BB$12,Datu_ievade!$E$61:$BB$61)/SUM(Datu_ievade!$E$12:$BB$12)</f>
        <v>#DIV/0!</v>
      </c>
      <c r="D399" s="103"/>
      <c r="E399" s="85" t="e">
        <f>SUMPRODUCT(Datu_ievade!$E$13:$BB$13,Datu_ievade!$E$62:$BB$62)/SUM(Datu_ievade!$E$13:$BB$13)</f>
        <v>#DIV/0!</v>
      </c>
      <c r="F399" s="85" t="e">
        <f t="shared" si="157"/>
        <v>#DIV/0!</v>
      </c>
      <c r="G399" s="127" t="e">
        <f>ROUNDUP((B399+D399)*Datu_ievade!$E$269,0)</f>
        <v>#DIV/0!</v>
      </c>
      <c r="H399" s="141" t="e">
        <f t="shared" si="148"/>
        <v>#DIV/0!</v>
      </c>
      <c r="I399" s="127" t="e">
        <f t="shared" si="158"/>
        <v>#DIV/0!</v>
      </c>
      <c r="K399" s="127" t="e">
        <f t="shared" si="159"/>
        <v>#DIV/0!</v>
      </c>
      <c r="L399" s="127" t="e">
        <f t="shared" si="160"/>
        <v>#DIV/0!</v>
      </c>
      <c r="M399" s="127" t="e">
        <f t="shared" si="161"/>
        <v>#DIV/0!</v>
      </c>
      <c r="N399" s="127" t="e">
        <f t="shared" si="162"/>
        <v>#DIV/0!</v>
      </c>
      <c r="O399" s="141" t="e">
        <f t="shared" si="163"/>
        <v>#DIV/0!</v>
      </c>
      <c r="P399" s="127" t="e">
        <f t="shared" si="149"/>
        <v>#DIV/0!</v>
      </c>
      <c r="Q399" s="127" t="e">
        <f t="shared" si="150"/>
        <v>#DIV/0!</v>
      </c>
      <c r="V399" s="232" t="e">
        <f t="shared" si="151"/>
        <v>#DIV/0!</v>
      </c>
      <c r="W399" s="232" t="e">
        <f t="shared" si="152"/>
        <v>#DIV/0!</v>
      </c>
      <c r="X399" s="232" t="e">
        <f t="shared" si="153"/>
        <v>#DIV/0!</v>
      </c>
      <c r="Y399" s="232" t="e">
        <f t="shared" si="154"/>
        <v>#DIV/0!</v>
      </c>
      <c r="Z399" s="232" t="e">
        <f t="shared" si="155"/>
        <v>#DIV/0!</v>
      </c>
      <c r="AA399" s="232" t="e">
        <f t="shared" si="156"/>
        <v>#DIV/0!</v>
      </c>
      <c r="AD399" s="232" t="e">
        <f t="shared" si="164"/>
        <v>#DIV/0!</v>
      </c>
      <c r="AE399" s="232" t="e">
        <f t="shared" si="165"/>
        <v>#DIV/0!</v>
      </c>
      <c r="AF399" s="90" t="e">
        <f t="shared" si="166"/>
        <v>#DIV/0!</v>
      </c>
      <c r="AG399" s="232" t="e">
        <f t="shared" si="167"/>
        <v>#DIV/0!</v>
      </c>
      <c r="AH399" s="232" t="e">
        <f t="shared" si="168"/>
        <v>#DIV/0!</v>
      </c>
      <c r="AI399" s="90" t="e">
        <f t="shared" si="169"/>
        <v>#DIV/0!</v>
      </c>
      <c r="AJ399" s="154"/>
      <c r="AK399" s="232" t="e">
        <f t="shared" si="170"/>
        <v>#DIV/0!</v>
      </c>
      <c r="AL399" s="232" t="e">
        <f t="shared" si="171"/>
        <v>#DIV/0!</v>
      </c>
    </row>
    <row r="400" spans="1:38">
      <c r="A400" s="128" t="s">
        <v>235</v>
      </c>
      <c r="B400" s="103"/>
      <c r="C400" s="85" t="e">
        <f>SUMPRODUCT(Datu_ievade!$E$12:$BB$12,Datu_ievade!$E$61:$BB$61)/SUM(Datu_ievade!$E$12:$BB$12)</f>
        <v>#DIV/0!</v>
      </c>
      <c r="D400" s="103"/>
      <c r="E400" s="85" t="e">
        <f>SUMPRODUCT(Datu_ievade!$E$13:$BB$13,Datu_ievade!$E$62:$BB$62)/SUM(Datu_ievade!$E$13:$BB$13)</f>
        <v>#DIV/0!</v>
      </c>
      <c r="F400" s="85" t="e">
        <f t="shared" si="157"/>
        <v>#DIV/0!</v>
      </c>
      <c r="G400" s="127" t="e">
        <f>ROUNDUP((B400+D400)*Datu_ievade!$E$269,0)</f>
        <v>#DIV/0!</v>
      </c>
      <c r="H400" s="141" t="e">
        <f t="shared" si="148"/>
        <v>#DIV/0!</v>
      </c>
      <c r="I400" s="127" t="e">
        <f t="shared" si="158"/>
        <v>#DIV/0!</v>
      </c>
      <c r="K400" s="127" t="e">
        <f t="shared" si="159"/>
        <v>#DIV/0!</v>
      </c>
      <c r="L400" s="127" t="e">
        <f t="shared" si="160"/>
        <v>#DIV/0!</v>
      </c>
      <c r="M400" s="127" t="e">
        <f t="shared" si="161"/>
        <v>#DIV/0!</v>
      </c>
      <c r="N400" s="127" t="e">
        <f t="shared" si="162"/>
        <v>#DIV/0!</v>
      </c>
      <c r="O400" s="141" t="e">
        <f t="shared" si="163"/>
        <v>#DIV/0!</v>
      </c>
      <c r="P400" s="127" t="e">
        <f t="shared" si="149"/>
        <v>#DIV/0!</v>
      </c>
      <c r="Q400" s="127" t="e">
        <f t="shared" si="150"/>
        <v>#DIV/0!</v>
      </c>
      <c r="V400" s="232" t="e">
        <f t="shared" si="151"/>
        <v>#DIV/0!</v>
      </c>
      <c r="W400" s="232" t="e">
        <f t="shared" si="152"/>
        <v>#DIV/0!</v>
      </c>
      <c r="X400" s="232" t="e">
        <f t="shared" si="153"/>
        <v>#DIV/0!</v>
      </c>
      <c r="Y400" s="232" t="e">
        <f t="shared" si="154"/>
        <v>#DIV/0!</v>
      </c>
      <c r="Z400" s="232" t="e">
        <f t="shared" si="155"/>
        <v>#DIV/0!</v>
      </c>
      <c r="AA400" s="232" t="e">
        <f t="shared" si="156"/>
        <v>#DIV/0!</v>
      </c>
      <c r="AD400" s="232" t="e">
        <f t="shared" si="164"/>
        <v>#DIV/0!</v>
      </c>
      <c r="AE400" s="232" t="e">
        <f t="shared" si="165"/>
        <v>#DIV/0!</v>
      </c>
      <c r="AF400" s="90" t="e">
        <f t="shared" si="166"/>
        <v>#DIV/0!</v>
      </c>
      <c r="AG400" s="232" t="e">
        <f t="shared" si="167"/>
        <v>#DIV/0!</v>
      </c>
      <c r="AH400" s="232" t="e">
        <f t="shared" si="168"/>
        <v>#DIV/0!</v>
      </c>
      <c r="AI400" s="90" t="e">
        <f t="shared" si="169"/>
        <v>#DIV/0!</v>
      </c>
      <c r="AJ400" s="154"/>
      <c r="AK400" s="232" t="e">
        <f t="shared" si="170"/>
        <v>#DIV/0!</v>
      </c>
      <c r="AL400" s="232" t="e">
        <f t="shared" si="171"/>
        <v>#DIV/0!</v>
      </c>
    </row>
    <row r="401" spans="1:38">
      <c r="A401" s="128" t="s">
        <v>234</v>
      </c>
      <c r="B401" s="103"/>
      <c r="C401" s="85" t="e">
        <f>SUMPRODUCT(Datu_ievade!$E$12:$BB$12,Datu_ievade!$E$61:$BB$61)/SUM(Datu_ievade!$E$12:$BB$12)</f>
        <v>#DIV/0!</v>
      </c>
      <c r="D401" s="103"/>
      <c r="E401" s="85" t="e">
        <f>SUMPRODUCT(Datu_ievade!$E$13:$BB$13,Datu_ievade!$E$62:$BB$62)/SUM(Datu_ievade!$E$13:$BB$13)</f>
        <v>#DIV/0!</v>
      </c>
      <c r="F401" s="85" t="e">
        <f t="shared" si="157"/>
        <v>#DIV/0!</v>
      </c>
      <c r="G401" s="127" t="e">
        <f>ROUNDUP((B401+D401)*Datu_ievade!$E$269,0)</f>
        <v>#DIV/0!</v>
      </c>
      <c r="H401" s="141" t="e">
        <f t="shared" si="148"/>
        <v>#DIV/0!</v>
      </c>
      <c r="I401" s="127" t="e">
        <f t="shared" si="158"/>
        <v>#DIV/0!</v>
      </c>
      <c r="K401" s="127" t="e">
        <f t="shared" si="159"/>
        <v>#DIV/0!</v>
      </c>
      <c r="L401" s="127" t="e">
        <f t="shared" si="160"/>
        <v>#DIV/0!</v>
      </c>
      <c r="M401" s="127" t="e">
        <f t="shared" si="161"/>
        <v>#DIV/0!</v>
      </c>
      <c r="N401" s="127" t="e">
        <f t="shared" si="162"/>
        <v>#DIV/0!</v>
      </c>
      <c r="O401" s="141" t="e">
        <f t="shared" si="163"/>
        <v>#DIV/0!</v>
      </c>
      <c r="P401" s="127" t="e">
        <f t="shared" si="149"/>
        <v>#DIV/0!</v>
      </c>
      <c r="Q401" s="127" t="e">
        <f t="shared" si="150"/>
        <v>#DIV/0!</v>
      </c>
      <c r="V401" s="232" t="e">
        <f t="shared" si="151"/>
        <v>#DIV/0!</v>
      </c>
      <c r="W401" s="232" t="e">
        <f t="shared" si="152"/>
        <v>#DIV/0!</v>
      </c>
      <c r="X401" s="232" t="e">
        <f t="shared" si="153"/>
        <v>#DIV/0!</v>
      </c>
      <c r="Y401" s="232" t="e">
        <f t="shared" si="154"/>
        <v>#DIV/0!</v>
      </c>
      <c r="Z401" s="232" t="e">
        <f t="shared" si="155"/>
        <v>#DIV/0!</v>
      </c>
      <c r="AA401" s="232" t="e">
        <f t="shared" si="156"/>
        <v>#DIV/0!</v>
      </c>
      <c r="AD401" s="232" t="e">
        <f t="shared" si="164"/>
        <v>#DIV/0!</v>
      </c>
      <c r="AE401" s="232" t="e">
        <f t="shared" si="165"/>
        <v>#DIV/0!</v>
      </c>
      <c r="AF401" s="90" t="e">
        <f t="shared" si="166"/>
        <v>#DIV/0!</v>
      </c>
      <c r="AG401" s="232" t="e">
        <f t="shared" si="167"/>
        <v>#DIV/0!</v>
      </c>
      <c r="AH401" s="232" t="e">
        <f t="shared" si="168"/>
        <v>#DIV/0!</v>
      </c>
      <c r="AI401" s="90" t="e">
        <f t="shared" si="169"/>
        <v>#DIV/0!</v>
      </c>
      <c r="AJ401" s="154"/>
      <c r="AK401" s="232" t="e">
        <f t="shared" si="170"/>
        <v>#DIV/0!</v>
      </c>
      <c r="AL401" s="232" t="e">
        <f t="shared" si="171"/>
        <v>#DIV/0!</v>
      </c>
    </row>
    <row r="402" spans="1:38">
      <c r="A402" s="128" t="s">
        <v>233</v>
      </c>
      <c r="B402" s="103"/>
      <c r="C402" s="85" t="e">
        <f>SUMPRODUCT(Datu_ievade!$E$12:$BB$12,Datu_ievade!$E$61:$BB$61)/SUM(Datu_ievade!$E$12:$BB$12)</f>
        <v>#DIV/0!</v>
      </c>
      <c r="D402" s="103"/>
      <c r="E402" s="85" t="e">
        <f>SUMPRODUCT(Datu_ievade!$E$13:$BB$13,Datu_ievade!$E$62:$BB$62)/SUM(Datu_ievade!$E$13:$BB$13)</f>
        <v>#DIV/0!</v>
      </c>
      <c r="F402" s="85" t="e">
        <f t="shared" si="157"/>
        <v>#DIV/0!</v>
      </c>
      <c r="G402" s="127" t="e">
        <f>ROUNDUP((B402+D402)*Datu_ievade!$E$269,0)</f>
        <v>#DIV/0!</v>
      </c>
      <c r="H402" s="141" t="e">
        <f t="shared" si="148"/>
        <v>#DIV/0!</v>
      </c>
      <c r="I402" s="127" t="e">
        <f t="shared" si="158"/>
        <v>#DIV/0!</v>
      </c>
      <c r="K402" s="127" t="e">
        <f t="shared" si="159"/>
        <v>#DIV/0!</v>
      </c>
      <c r="L402" s="127" t="e">
        <f t="shared" si="160"/>
        <v>#DIV/0!</v>
      </c>
      <c r="M402" s="127" t="e">
        <f t="shared" si="161"/>
        <v>#DIV/0!</v>
      </c>
      <c r="N402" s="127" t="e">
        <f t="shared" si="162"/>
        <v>#DIV/0!</v>
      </c>
      <c r="O402" s="141" t="e">
        <f t="shared" si="163"/>
        <v>#DIV/0!</v>
      </c>
      <c r="P402" s="127" t="e">
        <f t="shared" si="149"/>
        <v>#DIV/0!</v>
      </c>
      <c r="Q402" s="127" t="e">
        <f t="shared" si="150"/>
        <v>#DIV/0!</v>
      </c>
      <c r="V402" s="232" t="e">
        <f t="shared" si="151"/>
        <v>#DIV/0!</v>
      </c>
      <c r="W402" s="232" t="e">
        <f t="shared" si="152"/>
        <v>#DIV/0!</v>
      </c>
      <c r="X402" s="232" t="e">
        <f t="shared" si="153"/>
        <v>#DIV/0!</v>
      </c>
      <c r="Y402" s="232" t="e">
        <f t="shared" si="154"/>
        <v>#DIV/0!</v>
      </c>
      <c r="Z402" s="232" t="e">
        <f t="shared" si="155"/>
        <v>#DIV/0!</v>
      </c>
      <c r="AA402" s="232" t="e">
        <f t="shared" si="156"/>
        <v>#DIV/0!</v>
      </c>
      <c r="AD402" s="232" t="e">
        <f t="shared" si="164"/>
        <v>#DIV/0!</v>
      </c>
      <c r="AE402" s="232" t="e">
        <f t="shared" si="165"/>
        <v>#DIV/0!</v>
      </c>
      <c r="AF402" s="90" t="e">
        <f t="shared" si="166"/>
        <v>#DIV/0!</v>
      </c>
      <c r="AG402" s="232" t="e">
        <f t="shared" si="167"/>
        <v>#DIV/0!</v>
      </c>
      <c r="AH402" s="232" t="e">
        <f t="shared" si="168"/>
        <v>#DIV/0!</v>
      </c>
      <c r="AI402" s="90" t="e">
        <f t="shared" si="169"/>
        <v>#DIV/0!</v>
      </c>
      <c r="AJ402" s="154"/>
      <c r="AK402" s="232" t="e">
        <f t="shared" si="170"/>
        <v>#DIV/0!</v>
      </c>
      <c r="AL402" s="232" t="e">
        <f t="shared" si="171"/>
        <v>#DIV/0!</v>
      </c>
    </row>
    <row r="403" spans="1:38">
      <c r="A403" s="128" t="s">
        <v>232</v>
      </c>
      <c r="B403" s="103"/>
      <c r="C403" s="85" t="e">
        <f>SUMPRODUCT(Datu_ievade!$E$12:$BB$12,Datu_ievade!$E$61:$BB$61)/SUM(Datu_ievade!$E$12:$BB$12)</f>
        <v>#DIV/0!</v>
      </c>
      <c r="D403" s="103"/>
      <c r="E403" s="85" t="e">
        <f>SUMPRODUCT(Datu_ievade!$E$13:$BB$13,Datu_ievade!$E$62:$BB$62)/SUM(Datu_ievade!$E$13:$BB$13)</f>
        <v>#DIV/0!</v>
      </c>
      <c r="F403" s="85" t="e">
        <f t="shared" si="157"/>
        <v>#DIV/0!</v>
      </c>
      <c r="G403" s="127" t="e">
        <f>ROUNDUP((B403+D403)*Datu_ievade!$E$269,0)</f>
        <v>#DIV/0!</v>
      </c>
      <c r="H403" s="141" t="e">
        <f t="shared" si="148"/>
        <v>#DIV/0!</v>
      </c>
      <c r="I403" s="127" t="e">
        <f t="shared" si="158"/>
        <v>#DIV/0!</v>
      </c>
      <c r="K403" s="127" t="e">
        <f t="shared" si="159"/>
        <v>#DIV/0!</v>
      </c>
      <c r="L403" s="127" t="e">
        <f t="shared" si="160"/>
        <v>#DIV/0!</v>
      </c>
      <c r="M403" s="127" t="e">
        <f t="shared" si="161"/>
        <v>#DIV/0!</v>
      </c>
      <c r="N403" s="127" t="e">
        <f t="shared" si="162"/>
        <v>#DIV/0!</v>
      </c>
      <c r="O403" s="141" t="e">
        <f t="shared" si="163"/>
        <v>#DIV/0!</v>
      </c>
      <c r="P403" s="127" t="e">
        <f t="shared" si="149"/>
        <v>#DIV/0!</v>
      </c>
      <c r="Q403" s="127" t="e">
        <f t="shared" si="150"/>
        <v>#DIV/0!</v>
      </c>
      <c r="V403" s="232" t="e">
        <f t="shared" si="151"/>
        <v>#DIV/0!</v>
      </c>
      <c r="W403" s="232" t="e">
        <f t="shared" si="152"/>
        <v>#DIV/0!</v>
      </c>
      <c r="X403" s="232" t="e">
        <f t="shared" si="153"/>
        <v>#DIV/0!</v>
      </c>
      <c r="Y403" s="232" t="e">
        <f t="shared" si="154"/>
        <v>#DIV/0!</v>
      </c>
      <c r="Z403" s="232" t="e">
        <f t="shared" si="155"/>
        <v>#DIV/0!</v>
      </c>
      <c r="AA403" s="232" t="e">
        <f t="shared" si="156"/>
        <v>#DIV/0!</v>
      </c>
      <c r="AD403" s="232" t="e">
        <f t="shared" si="164"/>
        <v>#DIV/0!</v>
      </c>
      <c r="AE403" s="232" t="e">
        <f t="shared" si="165"/>
        <v>#DIV/0!</v>
      </c>
      <c r="AF403" s="90" t="e">
        <f t="shared" si="166"/>
        <v>#DIV/0!</v>
      </c>
      <c r="AG403" s="232" t="e">
        <f t="shared" si="167"/>
        <v>#DIV/0!</v>
      </c>
      <c r="AH403" s="232" t="e">
        <f t="shared" si="168"/>
        <v>#DIV/0!</v>
      </c>
      <c r="AI403" s="90" t="e">
        <f t="shared" si="169"/>
        <v>#DIV/0!</v>
      </c>
      <c r="AJ403" s="154"/>
      <c r="AK403" s="232" t="e">
        <f t="shared" si="170"/>
        <v>#DIV/0!</v>
      </c>
      <c r="AL403" s="232" t="e">
        <f t="shared" si="171"/>
        <v>#DIV/0!</v>
      </c>
    </row>
    <row r="404" spans="1:38">
      <c r="A404" s="128" t="s">
        <v>231</v>
      </c>
      <c r="B404" s="103"/>
      <c r="C404" s="85" t="e">
        <f>SUMPRODUCT(Datu_ievade!$E$12:$BB$12,Datu_ievade!$E$61:$BB$61)/SUM(Datu_ievade!$E$12:$BB$12)</f>
        <v>#DIV/0!</v>
      </c>
      <c r="D404" s="103"/>
      <c r="E404" s="85" t="e">
        <f>SUMPRODUCT(Datu_ievade!$E$13:$BB$13,Datu_ievade!$E$62:$BB$62)/SUM(Datu_ievade!$E$13:$BB$13)</f>
        <v>#DIV/0!</v>
      </c>
      <c r="F404" s="85" t="e">
        <f t="shared" si="157"/>
        <v>#DIV/0!</v>
      </c>
      <c r="G404" s="127" t="e">
        <f>ROUNDUP((B404+D404)*Datu_ievade!$E$269,0)</f>
        <v>#DIV/0!</v>
      </c>
      <c r="H404" s="141" t="e">
        <f t="shared" si="148"/>
        <v>#DIV/0!</v>
      </c>
      <c r="I404" s="127" t="e">
        <f t="shared" si="158"/>
        <v>#DIV/0!</v>
      </c>
      <c r="K404" s="127" t="e">
        <f t="shared" si="159"/>
        <v>#DIV/0!</v>
      </c>
      <c r="L404" s="127" t="e">
        <f t="shared" si="160"/>
        <v>#DIV/0!</v>
      </c>
      <c r="M404" s="127" t="e">
        <f t="shared" si="161"/>
        <v>#DIV/0!</v>
      </c>
      <c r="N404" s="127" t="e">
        <f t="shared" si="162"/>
        <v>#DIV/0!</v>
      </c>
      <c r="O404" s="141" t="e">
        <f t="shared" si="163"/>
        <v>#DIV/0!</v>
      </c>
      <c r="P404" s="127" t="e">
        <f t="shared" si="149"/>
        <v>#DIV/0!</v>
      </c>
      <c r="Q404" s="127" t="e">
        <f t="shared" si="150"/>
        <v>#DIV/0!</v>
      </c>
      <c r="V404" s="232" t="e">
        <f t="shared" si="151"/>
        <v>#DIV/0!</v>
      </c>
      <c r="W404" s="232" t="e">
        <f t="shared" si="152"/>
        <v>#DIV/0!</v>
      </c>
      <c r="X404" s="232" t="e">
        <f t="shared" si="153"/>
        <v>#DIV/0!</v>
      </c>
      <c r="Y404" s="232" t="e">
        <f t="shared" si="154"/>
        <v>#DIV/0!</v>
      </c>
      <c r="Z404" s="232" t="e">
        <f t="shared" si="155"/>
        <v>#DIV/0!</v>
      </c>
      <c r="AA404" s="232" t="e">
        <f t="shared" si="156"/>
        <v>#DIV/0!</v>
      </c>
      <c r="AD404" s="232" t="e">
        <f t="shared" si="164"/>
        <v>#DIV/0!</v>
      </c>
      <c r="AE404" s="232" t="e">
        <f t="shared" si="165"/>
        <v>#DIV/0!</v>
      </c>
      <c r="AF404" s="90" t="e">
        <f t="shared" si="166"/>
        <v>#DIV/0!</v>
      </c>
      <c r="AG404" s="232" t="e">
        <f t="shared" si="167"/>
        <v>#DIV/0!</v>
      </c>
      <c r="AH404" s="232" t="e">
        <f t="shared" si="168"/>
        <v>#DIV/0!</v>
      </c>
      <c r="AI404" s="90" t="e">
        <f t="shared" si="169"/>
        <v>#DIV/0!</v>
      </c>
      <c r="AJ404" s="154"/>
      <c r="AK404" s="232" t="e">
        <f t="shared" si="170"/>
        <v>#DIV/0!</v>
      </c>
      <c r="AL404" s="232" t="e">
        <f t="shared" si="171"/>
        <v>#DIV/0!</v>
      </c>
    </row>
    <row r="405" spans="1:38">
      <c r="A405" s="128" t="s">
        <v>230</v>
      </c>
      <c r="B405" s="103"/>
      <c r="C405" s="85" t="e">
        <f>SUMPRODUCT(Datu_ievade!$E$12:$BB$12,Datu_ievade!$E$61:$BB$61)/SUM(Datu_ievade!$E$12:$BB$12)</f>
        <v>#DIV/0!</v>
      </c>
      <c r="D405" s="103"/>
      <c r="E405" s="85" t="e">
        <f>SUMPRODUCT(Datu_ievade!$E$13:$BB$13,Datu_ievade!$E$62:$BB$62)/SUM(Datu_ievade!$E$13:$BB$13)</f>
        <v>#DIV/0!</v>
      </c>
      <c r="F405" s="85" t="e">
        <f t="shared" si="157"/>
        <v>#DIV/0!</v>
      </c>
      <c r="G405" s="127" t="e">
        <f>ROUNDUP((B405+D405)*Datu_ievade!$E$269,0)</f>
        <v>#DIV/0!</v>
      </c>
      <c r="H405" s="141" t="e">
        <f t="shared" si="148"/>
        <v>#DIV/0!</v>
      </c>
      <c r="I405" s="127" t="e">
        <f t="shared" si="158"/>
        <v>#DIV/0!</v>
      </c>
      <c r="K405" s="127" t="e">
        <f t="shared" si="159"/>
        <v>#DIV/0!</v>
      </c>
      <c r="L405" s="127" t="e">
        <f t="shared" si="160"/>
        <v>#DIV/0!</v>
      </c>
      <c r="M405" s="127" t="e">
        <f t="shared" si="161"/>
        <v>#DIV/0!</v>
      </c>
      <c r="N405" s="127" t="e">
        <f t="shared" si="162"/>
        <v>#DIV/0!</v>
      </c>
      <c r="O405" s="141" t="e">
        <f t="shared" si="163"/>
        <v>#DIV/0!</v>
      </c>
      <c r="P405" s="127" t="e">
        <f t="shared" si="149"/>
        <v>#DIV/0!</v>
      </c>
      <c r="Q405" s="127" t="e">
        <f t="shared" si="150"/>
        <v>#DIV/0!</v>
      </c>
      <c r="V405" s="232" t="e">
        <f t="shared" si="151"/>
        <v>#DIV/0!</v>
      </c>
      <c r="W405" s="232" t="e">
        <f t="shared" si="152"/>
        <v>#DIV/0!</v>
      </c>
      <c r="X405" s="232" t="e">
        <f t="shared" si="153"/>
        <v>#DIV/0!</v>
      </c>
      <c r="Y405" s="232" t="e">
        <f t="shared" si="154"/>
        <v>#DIV/0!</v>
      </c>
      <c r="Z405" s="232" t="e">
        <f t="shared" si="155"/>
        <v>#DIV/0!</v>
      </c>
      <c r="AA405" s="232" t="e">
        <f t="shared" si="156"/>
        <v>#DIV/0!</v>
      </c>
      <c r="AD405" s="232" t="e">
        <f t="shared" si="164"/>
        <v>#DIV/0!</v>
      </c>
      <c r="AE405" s="232" t="e">
        <f t="shared" si="165"/>
        <v>#DIV/0!</v>
      </c>
      <c r="AF405" s="90" t="e">
        <f t="shared" si="166"/>
        <v>#DIV/0!</v>
      </c>
      <c r="AG405" s="232" t="e">
        <f t="shared" si="167"/>
        <v>#DIV/0!</v>
      </c>
      <c r="AH405" s="232" t="e">
        <f t="shared" si="168"/>
        <v>#DIV/0!</v>
      </c>
      <c r="AI405" s="90" t="e">
        <f t="shared" si="169"/>
        <v>#DIV/0!</v>
      </c>
      <c r="AJ405" s="154"/>
      <c r="AK405" s="232" t="e">
        <f t="shared" si="170"/>
        <v>#DIV/0!</v>
      </c>
      <c r="AL405" s="232" t="e">
        <f t="shared" si="171"/>
        <v>#DIV/0!</v>
      </c>
    </row>
    <row r="406" spans="1:38">
      <c r="A406" s="128" t="s">
        <v>229</v>
      </c>
      <c r="B406" s="103"/>
      <c r="C406" s="85" t="e">
        <f>SUMPRODUCT(Datu_ievade!$E$12:$BB$12,Datu_ievade!$E$61:$BB$61)/SUM(Datu_ievade!$E$12:$BB$12)</f>
        <v>#DIV/0!</v>
      </c>
      <c r="D406" s="103"/>
      <c r="E406" s="85" t="e">
        <f>SUMPRODUCT(Datu_ievade!$E$13:$BB$13,Datu_ievade!$E$62:$BB$62)/SUM(Datu_ievade!$E$13:$BB$13)</f>
        <v>#DIV/0!</v>
      </c>
      <c r="F406" s="85" t="e">
        <f t="shared" si="157"/>
        <v>#DIV/0!</v>
      </c>
      <c r="G406" s="127" t="e">
        <f>ROUNDUP((B406+D406)*Datu_ievade!$E$269,0)</f>
        <v>#DIV/0!</v>
      </c>
      <c r="H406" s="141" t="e">
        <f t="shared" si="148"/>
        <v>#DIV/0!</v>
      </c>
      <c r="I406" s="127" t="e">
        <f t="shared" si="158"/>
        <v>#DIV/0!</v>
      </c>
      <c r="K406" s="127" t="e">
        <f t="shared" si="159"/>
        <v>#DIV/0!</v>
      </c>
      <c r="L406" s="127" t="e">
        <f t="shared" si="160"/>
        <v>#DIV/0!</v>
      </c>
      <c r="M406" s="127" t="e">
        <f t="shared" si="161"/>
        <v>#DIV/0!</v>
      </c>
      <c r="N406" s="127" t="e">
        <f t="shared" si="162"/>
        <v>#DIV/0!</v>
      </c>
      <c r="O406" s="141" t="e">
        <f t="shared" si="163"/>
        <v>#DIV/0!</v>
      </c>
      <c r="P406" s="127" t="e">
        <f t="shared" si="149"/>
        <v>#DIV/0!</v>
      </c>
      <c r="Q406" s="127" t="e">
        <f t="shared" si="150"/>
        <v>#DIV/0!</v>
      </c>
      <c r="V406" s="232" t="e">
        <f t="shared" si="151"/>
        <v>#DIV/0!</v>
      </c>
      <c r="W406" s="232" t="e">
        <f t="shared" si="152"/>
        <v>#DIV/0!</v>
      </c>
      <c r="X406" s="232" t="e">
        <f t="shared" si="153"/>
        <v>#DIV/0!</v>
      </c>
      <c r="Y406" s="232" t="e">
        <f t="shared" si="154"/>
        <v>#DIV/0!</v>
      </c>
      <c r="Z406" s="232" t="e">
        <f t="shared" si="155"/>
        <v>#DIV/0!</v>
      </c>
      <c r="AA406" s="232" t="e">
        <f t="shared" si="156"/>
        <v>#DIV/0!</v>
      </c>
      <c r="AD406" s="232" t="e">
        <f t="shared" si="164"/>
        <v>#DIV/0!</v>
      </c>
      <c r="AE406" s="232" t="e">
        <f t="shared" si="165"/>
        <v>#DIV/0!</v>
      </c>
      <c r="AF406" s="90" t="e">
        <f t="shared" si="166"/>
        <v>#DIV/0!</v>
      </c>
      <c r="AG406" s="232" t="e">
        <f t="shared" si="167"/>
        <v>#DIV/0!</v>
      </c>
      <c r="AH406" s="232" t="e">
        <f t="shared" si="168"/>
        <v>#DIV/0!</v>
      </c>
      <c r="AI406" s="90" t="e">
        <f t="shared" si="169"/>
        <v>#DIV/0!</v>
      </c>
      <c r="AJ406" s="154"/>
      <c r="AK406" s="232" t="e">
        <f t="shared" si="170"/>
        <v>#DIV/0!</v>
      </c>
      <c r="AL406" s="232" t="e">
        <f t="shared" si="171"/>
        <v>#DIV/0!</v>
      </c>
    </row>
    <row r="407" spans="1:38">
      <c r="A407" s="128" t="s">
        <v>228</v>
      </c>
      <c r="B407" s="103"/>
      <c r="C407" s="85" t="e">
        <f>SUMPRODUCT(Datu_ievade!$E$12:$BB$12,Datu_ievade!$E$61:$BB$61)/SUM(Datu_ievade!$E$12:$BB$12)</f>
        <v>#DIV/0!</v>
      </c>
      <c r="D407" s="103"/>
      <c r="E407" s="85" t="e">
        <f>SUMPRODUCT(Datu_ievade!$E$13:$BB$13,Datu_ievade!$E$62:$BB$62)/SUM(Datu_ievade!$E$13:$BB$13)</f>
        <v>#DIV/0!</v>
      </c>
      <c r="F407" s="85" t="e">
        <f t="shared" si="157"/>
        <v>#DIV/0!</v>
      </c>
      <c r="G407" s="127" t="e">
        <f>ROUNDUP((B407+D407)*Datu_ievade!$E$269,0)</f>
        <v>#DIV/0!</v>
      </c>
      <c r="H407" s="141" t="e">
        <f t="shared" si="148"/>
        <v>#DIV/0!</v>
      </c>
      <c r="I407" s="127" t="e">
        <f t="shared" si="158"/>
        <v>#DIV/0!</v>
      </c>
      <c r="K407" s="127" t="e">
        <f t="shared" si="159"/>
        <v>#DIV/0!</v>
      </c>
      <c r="L407" s="127" t="e">
        <f t="shared" si="160"/>
        <v>#DIV/0!</v>
      </c>
      <c r="M407" s="127" t="e">
        <f t="shared" si="161"/>
        <v>#DIV/0!</v>
      </c>
      <c r="N407" s="127" t="e">
        <f t="shared" si="162"/>
        <v>#DIV/0!</v>
      </c>
      <c r="O407" s="141" t="e">
        <f t="shared" si="163"/>
        <v>#DIV/0!</v>
      </c>
      <c r="P407" s="127" t="e">
        <f t="shared" si="149"/>
        <v>#DIV/0!</v>
      </c>
      <c r="Q407" s="127" t="e">
        <f t="shared" si="150"/>
        <v>#DIV/0!</v>
      </c>
      <c r="V407" s="232" t="e">
        <f t="shared" si="151"/>
        <v>#DIV/0!</v>
      </c>
      <c r="W407" s="232" t="e">
        <f t="shared" si="152"/>
        <v>#DIV/0!</v>
      </c>
      <c r="X407" s="232" t="e">
        <f t="shared" si="153"/>
        <v>#DIV/0!</v>
      </c>
      <c r="Y407" s="232" t="e">
        <f t="shared" si="154"/>
        <v>#DIV/0!</v>
      </c>
      <c r="Z407" s="232" t="e">
        <f t="shared" si="155"/>
        <v>#DIV/0!</v>
      </c>
      <c r="AA407" s="232" t="e">
        <f t="shared" si="156"/>
        <v>#DIV/0!</v>
      </c>
      <c r="AD407" s="232" t="e">
        <f t="shared" si="164"/>
        <v>#DIV/0!</v>
      </c>
      <c r="AE407" s="232" t="e">
        <f t="shared" si="165"/>
        <v>#DIV/0!</v>
      </c>
      <c r="AF407" s="90" t="e">
        <f t="shared" si="166"/>
        <v>#DIV/0!</v>
      </c>
      <c r="AG407" s="232" t="e">
        <f t="shared" si="167"/>
        <v>#DIV/0!</v>
      </c>
      <c r="AH407" s="232" t="e">
        <f t="shared" si="168"/>
        <v>#DIV/0!</v>
      </c>
      <c r="AI407" s="90" t="e">
        <f t="shared" si="169"/>
        <v>#DIV/0!</v>
      </c>
      <c r="AJ407" s="154"/>
      <c r="AK407" s="232" t="e">
        <f t="shared" si="170"/>
        <v>#DIV/0!</v>
      </c>
      <c r="AL407" s="232" t="e">
        <f t="shared" si="171"/>
        <v>#DIV/0!</v>
      </c>
    </row>
    <row r="408" spans="1:38">
      <c r="A408" s="128" t="s">
        <v>227</v>
      </c>
      <c r="B408" s="103"/>
      <c r="C408" s="85" t="e">
        <f>SUMPRODUCT(Datu_ievade!$E$12:$BB$12,Datu_ievade!$E$61:$BB$61)/SUM(Datu_ievade!$E$12:$BB$12)</f>
        <v>#DIV/0!</v>
      </c>
      <c r="D408" s="103"/>
      <c r="E408" s="85" t="e">
        <f>SUMPRODUCT(Datu_ievade!$E$13:$BB$13,Datu_ievade!$E$62:$BB$62)/SUM(Datu_ievade!$E$13:$BB$13)</f>
        <v>#DIV/0!</v>
      </c>
      <c r="F408" s="85" t="e">
        <f t="shared" si="157"/>
        <v>#DIV/0!</v>
      </c>
      <c r="G408" s="127" t="e">
        <f>ROUNDUP((B408+D408)*Datu_ievade!$E$269,0)</f>
        <v>#DIV/0!</v>
      </c>
      <c r="H408" s="141" t="e">
        <f t="shared" si="148"/>
        <v>#DIV/0!</v>
      </c>
      <c r="I408" s="127" t="e">
        <f t="shared" si="158"/>
        <v>#DIV/0!</v>
      </c>
      <c r="K408" s="127" t="e">
        <f t="shared" si="159"/>
        <v>#DIV/0!</v>
      </c>
      <c r="L408" s="127" t="e">
        <f t="shared" si="160"/>
        <v>#DIV/0!</v>
      </c>
      <c r="M408" s="127" t="e">
        <f t="shared" si="161"/>
        <v>#DIV/0!</v>
      </c>
      <c r="N408" s="127" t="e">
        <f t="shared" si="162"/>
        <v>#DIV/0!</v>
      </c>
      <c r="O408" s="141" t="e">
        <f t="shared" si="163"/>
        <v>#DIV/0!</v>
      </c>
      <c r="P408" s="127" t="e">
        <f t="shared" si="149"/>
        <v>#DIV/0!</v>
      </c>
      <c r="Q408" s="127" t="e">
        <f t="shared" si="150"/>
        <v>#DIV/0!</v>
      </c>
      <c r="V408" s="232" t="e">
        <f t="shared" si="151"/>
        <v>#DIV/0!</v>
      </c>
      <c r="W408" s="232" t="e">
        <f t="shared" si="152"/>
        <v>#DIV/0!</v>
      </c>
      <c r="X408" s="232" t="e">
        <f t="shared" si="153"/>
        <v>#DIV/0!</v>
      </c>
      <c r="Y408" s="232" t="e">
        <f t="shared" si="154"/>
        <v>#DIV/0!</v>
      </c>
      <c r="Z408" s="232" t="e">
        <f t="shared" si="155"/>
        <v>#DIV/0!</v>
      </c>
      <c r="AA408" s="232" t="e">
        <f t="shared" si="156"/>
        <v>#DIV/0!</v>
      </c>
      <c r="AD408" s="232" t="e">
        <f t="shared" si="164"/>
        <v>#DIV/0!</v>
      </c>
      <c r="AE408" s="232" t="e">
        <f t="shared" si="165"/>
        <v>#DIV/0!</v>
      </c>
      <c r="AF408" s="90" t="e">
        <f t="shared" si="166"/>
        <v>#DIV/0!</v>
      </c>
      <c r="AG408" s="232" t="e">
        <f t="shared" si="167"/>
        <v>#DIV/0!</v>
      </c>
      <c r="AH408" s="232" t="e">
        <f t="shared" si="168"/>
        <v>#DIV/0!</v>
      </c>
      <c r="AI408" s="90" t="e">
        <f t="shared" si="169"/>
        <v>#DIV/0!</v>
      </c>
      <c r="AJ408" s="154"/>
      <c r="AK408" s="232" t="e">
        <f t="shared" si="170"/>
        <v>#DIV/0!</v>
      </c>
      <c r="AL408" s="232" t="e">
        <f t="shared" si="171"/>
        <v>#DIV/0!</v>
      </c>
    </row>
    <row r="409" spans="1:38">
      <c r="A409" s="128" t="s">
        <v>226</v>
      </c>
      <c r="B409" s="103"/>
      <c r="C409" s="85" t="e">
        <f>SUMPRODUCT(Datu_ievade!$E$12:$BB$12,Datu_ievade!$E$61:$BB$61)/SUM(Datu_ievade!$E$12:$BB$12)</f>
        <v>#DIV/0!</v>
      </c>
      <c r="D409" s="103"/>
      <c r="E409" s="85" t="e">
        <f>SUMPRODUCT(Datu_ievade!$E$13:$BB$13,Datu_ievade!$E$62:$BB$62)/SUM(Datu_ievade!$E$13:$BB$13)</f>
        <v>#DIV/0!</v>
      </c>
      <c r="F409" s="85" t="e">
        <f t="shared" si="157"/>
        <v>#DIV/0!</v>
      </c>
      <c r="G409" s="127" t="e">
        <f>ROUNDUP((B409+D409)*Datu_ievade!$E$269,0)</f>
        <v>#DIV/0!</v>
      </c>
      <c r="H409" s="141" t="e">
        <f t="shared" si="148"/>
        <v>#DIV/0!</v>
      </c>
      <c r="I409" s="127" t="e">
        <f t="shared" si="158"/>
        <v>#DIV/0!</v>
      </c>
      <c r="K409" s="127" t="e">
        <f t="shared" si="159"/>
        <v>#DIV/0!</v>
      </c>
      <c r="L409" s="127" t="e">
        <f t="shared" si="160"/>
        <v>#DIV/0!</v>
      </c>
      <c r="M409" s="127" t="e">
        <f t="shared" si="161"/>
        <v>#DIV/0!</v>
      </c>
      <c r="N409" s="127" t="e">
        <f t="shared" si="162"/>
        <v>#DIV/0!</v>
      </c>
      <c r="O409" s="141" t="e">
        <f t="shared" si="163"/>
        <v>#DIV/0!</v>
      </c>
      <c r="P409" s="127" t="e">
        <f t="shared" si="149"/>
        <v>#DIV/0!</v>
      </c>
      <c r="Q409" s="127" t="e">
        <f t="shared" si="150"/>
        <v>#DIV/0!</v>
      </c>
      <c r="V409" s="232" t="e">
        <f t="shared" si="151"/>
        <v>#DIV/0!</v>
      </c>
      <c r="W409" s="232" t="e">
        <f t="shared" si="152"/>
        <v>#DIV/0!</v>
      </c>
      <c r="X409" s="232" t="e">
        <f t="shared" si="153"/>
        <v>#DIV/0!</v>
      </c>
      <c r="Y409" s="232" t="e">
        <f t="shared" si="154"/>
        <v>#DIV/0!</v>
      </c>
      <c r="Z409" s="232" t="e">
        <f t="shared" si="155"/>
        <v>#DIV/0!</v>
      </c>
      <c r="AA409" s="232" t="e">
        <f t="shared" si="156"/>
        <v>#DIV/0!</v>
      </c>
      <c r="AD409" s="232" t="e">
        <f t="shared" si="164"/>
        <v>#DIV/0!</v>
      </c>
      <c r="AE409" s="232" t="e">
        <f t="shared" si="165"/>
        <v>#DIV/0!</v>
      </c>
      <c r="AF409" s="90" t="e">
        <f t="shared" si="166"/>
        <v>#DIV/0!</v>
      </c>
      <c r="AG409" s="232" t="e">
        <f t="shared" si="167"/>
        <v>#DIV/0!</v>
      </c>
      <c r="AH409" s="232" t="e">
        <f t="shared" si="168"/>
        <v>#DIV/0!</v>
      </c>
      <c r="AI409" s="90" t="e">
        <f t="shared" si="169"/>
        <v>#DIV/0!</v>
      </c>
      <c r="AJ409" s="154"/>
      <c r="AK409" s="232" t="e">
        <f t="shared" si="170"/>
        <v>#DIV/0!</v>
      </c>
      <c r="AL409" s="232" t="e">
        <f t="shared" si="171"/>
        <v>#DIV/0!</v>
      </c>
    </row>
    <row r="410" spans="1:38">
      <c r="A410" s="128" t="s">
        <v>225</v>
      </c>
      <c r="B410" s="103"/>
      <c r="C410" s="85" t="e">
        <f>SUMPRODUCT(Datu_ievade!$E$12:$BB$12,Datu_ievade!$E$61:$BB$61)/SUM(Datu_ievade!$E$12:$BB$12)</f>
        <v>#DIV/0!</v>
      </c>
      <c r="D410" s="103"/>
      <c r="E410" s="85" t="e">
        <f>SUMPRODUCT(Datu_ievade!$E$13:$BB$13,Datu_ievade!$E$62:$BB$62)/SUM(Datu_ievade!$E$13:$BB$13)</f>
        <v>#DIV/0!</v>
      </c>
      <c r="F410" s="85" t="e">
        <f t="shared" si="157"/>
        <v>#DIV/0!</v>
      </c>
      <c r="G410" s="127" t="e">
        <f>ROUNDUP((B410+D410)*Datu_ievade!$E$269,0)</f>
        <v>#DIV/0!</v>
      </c>
      <c r="H410" s="141" t="e">
        <f t="shared" si="148"/>
        <v>#DIV/0!</v>
      </c>
      <c r="I410" s="127" t="e">
        <f t="shared" si="158"/>
        <v>#DIV/0!</v>
      </c>
      <c r="K410" s="127" t="e">
        <f t="shared" si="159"/>
        <v>#DIV/0!</v>
      </c>
      <c r="L410" s="127" t="e">
        <f t="shared" si="160"/>
        <v>#DIV/0!</v>
      </c>
      <c r="M410" s="127" t="e">
        <f t="shared" si="161"/>
        <v>#DIV/0!</v>
      </c>
      <c r="N410" s="127" t="e">
        <f t="shared" si="162"/>
        <v>#DIV/0!</v>
      </c>
      <c r="O410" s="141" t="e">
        <f t="shared" si="163"/>
        <v>#DIV/0!</v>
      </c>
      <c r="P410" s="127" t="e">
        <f t="shared" si="149"/>
        <v>#DIV/0!</v>
      </c>
      <c r="Q410" s="127" t="e">
        <f t="shared" si="150"/>
        <v>#DIV/0!</v>
      </c>
      <c r="V410" s="232" t="e">
        <f t="shared" si="151"/>
        <v>#DIV/0!</v>
      </c>
      <c r="W410" s="232" t="e">
        <f t="shared" si="152"/>
        <v>#DIV/0!</v>
      </c>
      <c r="X410" s="232" t="e">
        <f t="shared" si="153"/>
        <v>#DIV/0!</v>
      </c>
      <c r="Y410" s="232" t="e">
        <f t="shared" si="154"/>
        <v>#DIV/0!</v>
      </c>
      <c r="Z410" s="232" t="e">
        <f t="shared" si="155"/>
        <v>#DIV/0!</v>
      </c>
      <c r="AA410" s="232" t="e">
        <f t="shared" si="156"/>
        <v>#DIV/0!</v>
      </c>
      <c r="AD410" s="232" t="e">
        <f t="shared" si="164"/>
        <v>#DIV/0!</v>
      </c>
      <c r="AE410" s="232" t="e">
        <f t="shared" si="165"/>
        <v>#DIV/0!</v>
      </c>
      <c r="AF410" s="90" t="e">
        <f t="shared" si="166"/>
        <v>#DIV/0!</v>
      </c>
      <c r="AG410" s="232" t="e">
        <f t="shared" si="167"/>
        <v>#DIV/0!</v>
      </c>
      <c r="AH410" s="232" t="e">
        <f t="shared" si="168"/>
        <v>#DIV/0!</v>
      </c>
      <c r="AI410" s="90" t="e">
        <f t="shared" si="169"/>
        <v>#DIV/0!</v>
      </c>
      <c r="AJ410" s="154"/>
      <c r="AK410" s="232" t="e">
        <f t="shared" si="170"/>
        <v>#DIV/0!</v>
      </c>
      <c r="AL410" s="232" t="e">
        <f t="shared" si="171"/>
        <v>#DIV/0!</v>
      </c>
    </row>
    <row r="411" spans="1:38">
      <c r="A411" s="128" t="s">
        <v>224</v>
      </c>
      <c r="B411" s="103"/>
      <c r="C411" s="85" t="e">
        <f>SUMPRODUCT(Datu_ievade!$E$12:$BB$12,Datu_ievade!$E$61:$BB$61)/SUM(Datu_ievade!$E$12:$BB$12)</f>
        <v>#DIV/0!</v>
      </c>
      <c r="D411" s="103"/>
      <c r="E411" s="85" t="e">
        <f>SUMPRODUCT(Datu_ievade!$E$13:$BB$13,Datu_ievade!$E$62:$BB$62)/SUM(Datu_ievade!$E$13:$BB$13)</f>
        <v>#DIV/0!</v>
      </c>
      <c r="F411" s="85" t="e">
        <f t="shared" si="157"/>
        <v>#DIV/0!</v>
      </c>
      <c r="G411" s="127" t="e">
        <f>ROUNDUP((B411+D411)*Datu_ievade!$E$269,0)</f>
        <v>#DIV/0!</v>
      </c>
      <c r="H411" s="141" t="e">
        <f t="shared" si="148"/>
        <v>#DIV/0!</v>
      </c>
      <c r="I411" s="127" t="e">
        <f t="shared" si="158"/>
        <v>#DIV/0!</v>
      </c>
      <c r="K411" s="127" t="e">
        <f t="shared" si="159"/>
        <v>#DIV/0!</v>
      </c>
      <c r="L411" s="127" t="e">
        <f t="shared" si="160"/>
        <v>#DIV/0!</v>
      </c>
      <c r="M411" s="127" t="e">
        <f t="shared" si="161"/>
        <v>#DIV/0!</v>
      </c>
      <c r="N411" s="127" t="e">
        <f t="shared" si="162"/>
        <v>#DIV/0!</v>
      </c>
      <c r="O411" s="141" t="e">
        <f t="shared" si="163"/>
        <v>#DIV/0!</v>
      </c>
      <c r="P411" s="127" t="e">
        <f t="shared" si="149"/>
        <v>#DIV/0!</v>
      </c>
      <c r="Q411" s="127" t="e">
        <f t="shared" si="150"/>
        <v>#DIV/0!</v>
      </c>
      <c r="V411" s="232" t="e">
        <f t="shared" si="151"/>
        <v>#DIV/0!</v>
      </c>
      <c r="W411" s="232" t="e">
        <f t="shared" si="152"/>
        <v>#DIV/0!</v>
      </c>
      <c r="X411" s="232" t="e">
        <f t="shared" si="153"/>
        <v>#DIV/0!</v>
      </c>
      <c r="Y411" s="232" t="e">
        <f t="shared" si="154"/>
        <v>#DIV/0!</v>
      </c>
      <c r="Z411" s="232" t="e">
        <f t="shared" si="155"/>
        <v>#DIV/0!</v>
      </c>
      <c r="AA411" s="232" t="e">
        <f t="shared" si="156"/>
        <v>#DIV/0!</v>
      </c>
      <c r="AD411" s="232" t="e">
        <f t="shared" si="164"/>
        <v>#DIV/0!</v>
      </c>
      <c r="AE411" s="232" t="e">
        <f t="shared" si="165"/>
        <v>#DIV/0!</v>
      </c>
      <c r="AF411" s="90" t="e">
        <f t="shared" si="166"/>
        <v>#DIV/0!</v>
      </c>
      <c r="AG411" s="232" t="e">
        <f t="shared" si="167"/>
        <v>#DIV/0!</v>
      </c>
      <c r="AH411" s="232" t="e">
        <f t="shared" si="168"/>
        <v>#DIV/0!</v>
      </c>
      <c r="AI411" s="90" t="e">
        <f t="shared" si="169"/>
        <v>#DIV/0!</v>
      </c>
      <c r="AJ411" s="154"/>
      <c r="AK411" s="232" t="e">
        <f t="shared" si="170"/>
        <v>#DIV/0!</v>
      </c>
      <c r="AL411" s="232" t="e">
        <f t="shared" si="171"/>
        <v>#DIV/0!</v>
      </c>
    </row>
    <row r="412" spans="1:38">
      <c r="A412" s="128" t="s">
        <v>223</v>
      </c>
      <c r="B412" s="103"/>
      <c r="C412" s="85" t="e">
        <f>SUMPRODUCT(Datu_ievade!$E$12:$BB$12,Datu_ievade!$E$61:$BB$61)/SUM(Datu_ievade!$E$12:$BB$12)</f>
        <v>#DIV/0!</v>
      </c>
      <c r="D412" s="103"/>
      <c r="E412" s="85" t="e">
        <f>SUMPRODUCT(Datu_ievade!$E$13:$BB$13,Datu_ievade!$E$62:$BB$62)/SUM(Datu_ievade!$E$13:$BB$13)</f>
        <v>#DIV/0!</v>
      </c>
      <c r="F412" s="85" t="e">
        <f t="shared" si="157"/>
        <v>#DIV/0!</v>
      </c>
      <c r="G412" s="127" t="e">
        <f>ROUNDUP((B412+D412)*Datu_ievade!$E$269,0)</f>
        <v>#DIV/0!</v>
      </c>
      <c r="H412" s="141" t="e">
        <f t="shared" si="148"/>
        <v>#DIV/0!</v>
      </c>
      <c r="I412" s="127" t="e">
        <f t="shared" si="158"/>
        <v>#DIV/0!</v>
      </c>
      <c r="K412" s="127" t="e">
        <f t="shared" si="159"/>
        <v>#DIV/0!</v>
      </c>
      <c r="L412" s="127" t="e">
        <f t="shared" si="160"/>
        <v>#DIV/0!</v>
      </c>
      <c r="M412" s="127" t="e">
        <f t="shared" si="161"/>
        <v>#DIV/0!</v>
      </c>
      <c r="N412" s="127" t="e">
        <f t="shared" si="162"/>
        <v>#DIV/0!</v>
      </c>
      <c r="O412" s="141" t="e">
        <f t="shared" si="163"/>
        <v>#DIV/0!</v>
      </c>
      <c r="P412" s="127" t="e">
        <f t="shared" si="149"/>
        <v>#DIV/0!</v>
      </c>
      <c r="Q412" s="127" t="e">
        <f t="shared" si="150"/>
        <v>#DIV/0!</v>
      </c>
      <c r="V412" s="232" t="e">
        <f t="shared" si="151"/>
        <v>#DIV/0!</v>
      </c>
      <c r="W412" s="232" t="e">
        <f t="shared" si="152"/>
        <v>#DIV/0!</v>
      </c>
      <c r="X412" s="232" t="e">
        <f t="shared" si="153"/>
        <v>#DIV/0!</v>
      </c>
      <c r="Y412" s="232" t="e">
        <f t="shared" si="154"/>
        <v>#DIV/0!</v>
      </c>
      <c r="Z412" s="232" t="e">
        <f t="shared" si="155"/>
        <v>#DIV/0!</v>
      </c>
      <c r="AA412" s="232" t="e">
        <f t="shared" si="156"/>
        <v>#DIV/0!</v>
      </c>
      <c r="AD412" s="232" t="e">
        <f t="shared" si="164"/>
        <v>#DIV/0!</v>
      </c>
      <c r="AE412" s="232" t="e">
        <f t="shared" si="165"/>
        <v>#DIV/0!</v>
      </c>
      <c r="AF412" s="90" t="e">
        <f t="shared" si="166"/>
        <v>#DIV/0!</v>
      </c>
      <c r="AG412" s="232" t="e">
        <f t="shared" si="167"/>
        <v>#DIV/0!</v>
      </c>
      <c r="AH412" s="232" t="e">
        <f t="shared" si="168"/>
        <v>#DIV/0!</v>
      </c>
      <c r="AI412" s="90" t="e">
        <f t="shared" si="169"/>
        <v>#DIV/0!</v>
      </c>
      <c r="AJ412" s="154"/>
      <c r="AK412" s="232" t="e">
        <f t="shared" si="170"/>
        <v>#DIV/0!</v>
      </c>
      <c r="AL412" s="232" t="e">
        <f t="shared" si="171"/>
        <v>#DIV/0!</v>
      </c>
    </row>
    <row r="413" spans="1:38">
      <c r="A413" s="128" t="s">
        <v>222</v>
      </c>
      <c r="B413" s="103"/>
      <c r="C413" s="85" t="e">
        <f>SUMPRODUCT(Datu_ievade!$E$12:$BB$12,Datu_ievade!$E$61:$BB$61)/SUM(Datu_ievade!$E$12:$BB$12)</f>
        <v>#DIV/0!</v>
      </c>
      <c r="D413" s="103"/>
      <c r="E413" s="85" t="e">
        <f>SUMPRODUCT(Datu_ievade!$E$13:$BB$13,Datu_ievade!$E$62:$BB$62)/SUM(Datu_ievade!$E$13:$BB$13)</f>
        <v>#DIV/0!</v>
      </c>
      <c r="F413" s="85" t="e">
        <f t="shared" si="157"/>
        <v>#DIV/0!</v>
      </c>
      <c r="G413" s="127" t="e">
        <f>ROUNDUP((B413+D413)*Datu_ievade!$E$269,0)</f>
        <v>#DIV/0!</v>
      </c>
      <c r="H413" s="141" t="e">
        <f t="shared" si="148"/>
        <v>#DIV/0!</v>
      </c>
      <c r="I413" s="127" t="e">
        <f t="shared" si="158"/>
        <v>#DIV/0!</v>
      </c>
      <c r="K413" s="127" t="e">
        <f t="shared" si="159"/>
        <v>#DIV/0!</v>
      </c>
      <c r="L413" s="127" t="e">
        <f t="shared" si="160"/>
        <v>#DIV/0!</v>
      </c>
      <c r="M413" s="127" t="e">
        <f t="shared" si="161"/>
        <v>#DIV/0!</v>
      </c>
      <c r="N413" s="127" t="e">
        <f t="shared" si="162"/>
        <v>#DIV/0!</v>
      </c>
      <c r="O413" s="141" t="e">
        <f t="shared" si="163"/>
        <v>#DIV/0!</v>
      </c>
      <c r="P413" s="127" t="e">
        <f t="shared" si="149"/>
        <v>#DIV/0!</v>
      </c>
      <c r="Q413" s="127" t="e">
        <f t="shared" si="150"/>
        <v>#DIV/0!</v>
      </c>
      <c r="V413" s="232" t="e">
        <f t="shared" si="151"/>
        <v>#DIV/0!</v>
      </c>
      <c r="W413" s="232" t="e">
        <f t="shared" si="152"/>
        <v>#DIV/0!</v>
      </c>
      <c r="X413" s="232" t="e">
        <f t="shared" si="153"/>
        <v>#DIV/0!</v>
      </c>
      <c r="Y413" s="232" t="e">
        <f t="shared" si="154"/>
        <v>#DIV/0!</v>
      </c>
      <c r="Z413" s="232" t="e">
        <f t="shared" si="155"/>
        <v>#DIV/0!</v>
      </c>
      <c r="AA413" s="232" t="e">
        <f t="shared" si="156"/>
        <v>#DIV/0!</v>
      </c>
      <c r="AD413" s="232" t="e">
        <f t="shared" si="164"/>
        <v>#DIV/0!</v>
      </c>
      <c r="AE413" s="232" t="e">
        <f t="shared" si="165"/>
        <v>#DIV/0!</v>
      </c>
      <c r="AF413" s="90" t="e">
        <f t="shared" si="166"/>
        <v>#DIV/0!</v>
      </c>
      <c r="AG413" s="232" t="e">
        <f t="shared" si="167"/>
        <v>#DIV/0!</v>
      </c>
      <c r="AH413" s="232" t="e">
        <f t="shared" si="168"/>
        <v>#DIV/0!</v>
      </c>
      <c r="AI413" s="90" t="e">
        <f t="shared" si="169"/>
        <v>#DIV/0!</v>
      </c>
      <c r="AJ413" s="154"/>
      <c r="AK413" s="232" t="e">
        <f t="shared" si="170"/>
        <v>#DIV/0!</v>
      </c>
      <c r="AL413" s="232" t="e">
        <f t="shared" si="171"/>
        <v>#DIV/0!</v>
      </c>
    </row>
    <row r="414" spans="1:38">
      <c r="A414" s="128" t="s">
        <v>221</v>
      </c>
      <c r="B414" s="103"/>
      <c r="C414" s="85" t="e">
        <f>SUMPRODUCT(Datu_ievade!$E$12:$BB$12,Datu_ievade!$E$61:$BB$61)/SUM(Datu_ievade!$E$12:$BB$12)</f>
        <v>#DIV/0!</v>
      </c>
      <c r="D414" s="103"/>
      <c r="E414" s="85" t="e">
        <f>SUMPRODUCT(Datu_ievade!$E$13:$BB$13,Datu_ievade!$E$62:$BB$62)/SUM(Datu_ievade!$E$13:$BB$13)</f>
        <v>#DIV/0!</v>
      </c>
      <c r="F414" s="85" t="e">
        <f t="shared" si="157"/>
        <v>#DIV/0!</v>
      </c>
      <c r="G414" s="127" t="e">
        <f>ROUNDUP((B414+D414)*Datu_ievade!$E$269,0)</f>
        <v>#DIV/0!</v>
      </c>
      <c r="H414" s="141" t="e">
        <f t="shared" si="148"/>
        <v>#DIV/0!</v>
      </c>
      <c r="I414" s="127" t="e">
        <f t="shared" si="158"/>
        <v>#DIV/0!</v>
      </c>
      <c r="K414" s="127" t="e">
        <f t="shared" si="159"/>
        <v>#DIV/0!</v>
      </c>
      <c r="L414" s="127" t="e">
        <f t="shared" si="160"/>
        <v>#DIV/0!</v>
      </c>
      <c r="M414" s="127" t="e">
        <f t="shared" si="161"/>
        <v>#DIV/0!</v>
      </c>
      <c r="N414" s="127" t="e">
        <f t="shared" si="162"/>
        <v>#DIV/0!</v>
      </c>
      <c r="O414" s="141" t="e">
        <f t="shared" si="163"/>
        <v>#DIV/0!</v>
      </c>
      <c r="P414" s="127" t="e">
        <f t="shared" si="149"/>
        <v>#DIV/0!</v>
      </c>
      <c r="Q414" s="127" t="e">
        <f t="shared" si="150"/>
        <v>#DIV/0!</v>
      </c>
      <c r="V414" s="232" t="e">
        <f t="shared" si="151"/>
        <v>#DIV/0!</v>
      </c>
      <c r="W414" s="232" t="e">
        <f t="shared" si="152"/>
        <v>#DIV/0!</v>
      </c>
      <c r="X414" s="232" t="e">
        <f t="shared" si="153"/>
        <v>#DIV/0!</v>
      </c>
      <c r="Y414" s="232" t="e">
        <f t="shared" si="154"/>
        <v>#DIV/0!</v>
      </c>
      <c r="Z414" s="232" t="e">
        <f t="shared" si="155"/>
        <v>#DIV/0!</v>
      </c>
      <c r="AA414" s="232" t="e">
        <f t="shared" si="156"/>
        <v>#DIV/0!</v>
      </c>
      <c r="AD414" s="232" t="e">
        <f t="shared" si="164"/>
        <v>#DIV/0!</v>
      </c>
      <c r="AE414" s="232" t="e">
        <f t="shared" si="165"/>
        <v>#DIV/0!</v>
      </c>
      <c r="AF414" s="90" t="e">
        <f t="shared" si="166"/>
        <v>#DIV/0!</v>
      </c>
      <c r="AG414" s="232" t="e">
        <f t="shared" si="167"/>
        <v>#DIV/0!</v>
      </c>
      <c r="AH414" s="232" t="e">
        <f t="shared" si="168"/>
        <v>#DIV/0!</v>
      </c>
      <c r="AI414" s="90" t="e">
        <f t="shared" si="169"/>
        <v>#DIV/0!</v>
      </c>
      <c r="AJ414" s="154"/>
      <c r="AK414" s="232" t="e">
        <f t="shared" si="170"/>
        <v>#DIV/0!</v>
      </c>
      <c r="AL414" s="232" t="e">
        <f t="shared" si="171"/>
        <v>#DIV/0!</v>
      </c>
    </row>
    <row r="415" spans="1:38">
      <c r="A415" s="128" t="s">
        <v>220</v>
      </c>
      <c r="B415" s="103"/>
      <c r="C415" s="85" t="e">
        <f>SUMPRODUCT(Datu_ievade!$E$12:$BB$12,Datu_ievade!$E$61:$BB$61)/SUM(Datu_ievade!$E$12:$BB$12)</f>
        <v>#DIV/0!</v>
      </c>
      <c r="D415" s="103"/>
      <c r="E415" s="85" t="e">
        <f>SUMPRODUCT(Datu_ievade!$E$13:$BB$13,Datu_ievade!$E$62:$BB$62)/SUM(Datu_ievade!$E$13:$BB$13)</f>
        <v>#DIV/0!</v>
      </c>
      <c r="F415" s="85" t="e">
        <f t="shared" si="157"/>
        <v>#DIV/0!</v>
      </c>
      <c r="G415" s="127" t="e">
        <f>ROUNDUP((B415+D415)*Datu_ievade!$E$269,0)</f>
        <v>#DIV/0!</v>
      </c>
      <c r="H415" s="141" t="e">
        <f t="shared" si="148"/>
        <v>#DIV/0!</v>
      </c>
      <c r="I415" s="127" t="e">
        <f t="shared" si="158"/>
        <v>#DIV/0!</v>
      </c>
      <c r="K415" s="127" t="e">
        <f t="shared" si="159"/>
        <v>#DIV/0!</v>
      </c>
      <c r="L415" s="127" t="e">
        <f t="shared" si="160"/>
        <v>#DIV/0!</v>
      </c>
      <c r="M415" s="127" t="e">
        <f t="shared" si="161"/>
        <v>#DIV/0!</v>
      </c>
      <c r="N415" s="127" t="e">
        <f t="shared" si="162"/>
        <v>#DIV/0!</v>
      </c>
      <c r="O415" s="141" t="e">
        <f t="shared" si="163"/>
        <v>#DIV/0!</v>
      </c>
      <c r="P415" s="127" t="e">
        <f t="shared" si="149"/>
        <v>#DIV/0!</v>
      </c>
      <c r="Q415" s="127" t="e">
        <f t="shared" si="150"/>
        <v>#DIV/0!</v>
      </c>
      <c r="V415" s="232" t="e">
        <f t="shared" si="151"/>
        <v>#DIV/0!</v>
      </c>
      <c r="W415" s="232" t="e">
        <f t="shared" si="152"/>
        <v>#DIV/0!</v>
      </c>
      <c r="X415" s="232" t="e">
        <f t="shared" si="153"/>
        <v>#DIV/0!</v>
      </c>
      <c r="Y415" s="232" t="e">
        <f t="shared" si="154"/>
        <v>#DIV/0!</v>
      </c>
      <c r="Z415" s="232" t="e">
        <f t="shared" si="155"/>
        <v>#DIV/0!</v>
      </c>
      <c r="AA415" s="232" t="e">
        <f t="shared" si="156"/>
        <v>#DIV/0!</v>
      </c>
      <c r="AD415" s="232" t="e">
        <f t="shared" si="164"/>
        <v>#DIV/0!</v>
      </c>
      <c r="AE415" s="232" t="e">
        <f t="shared" si="165"/>
        <v>#DIV/0!</v>
      </c>
      <c r="AF415" s="90" t="e">
        <f t="shared" si="166"/>
        <v>#DIV/0!</v>
      </c>
      <c r="AG415" s="232" t="e">
        <f t="shared" si="167"/>
        <v>#DIV/0!</v>
      </c>
      <c r="AH415" s="232" t="e">
        <f t="shared" si="168"/>
        <v>#DIV/0!</v>
      </c>
      <c r="AI415" s="90" t="e">
        <f t="shared" si="169"/>
        <v>#DIV/0!</v>
      </c>
      <c r="AJ415" s="154"/>
      <c r="AK415" s="232" t="e">
        <f t="shared" si="170"/>
        <v>#DIV/0!</v>
      </c>
      <c r="AL415" s="232" t="e">
        <f t="shared" si="171"/>
        <v>#DIV/0!</v>
      </c>
    </row>
    <row r="416" spans="1:38">
      <c r="A416" s="128" t="s">
        <v>219</v>
      </c>
      <c r="B416" s="103"/>
      <c r="C416" s="85" t="e">
        <f>SUMPRODUCT(Datu_ievade!$E$12:$BB$12,Datu_ievade!$E$61:$BB$61)/SUM(Datu_ievade!$E$12:$BB$12)</f>
        <v>#DIV/0!</v>
      </c>
      <c r="D416" s="103"/>
      <c r="E416" s="85" t="e">
        <f>SUMPRODUCT(Datu_ievade!$E$13:$BB$13,Datu_ievade!$E$62:$BB$62)/SUM(Datu_ievade!$E$13:$BB$13)</f>
        <v>#DIV/0!</v>
      </c>
      <c r="F416" s="85" t="e">
        <f t="shared" si="157"/>
        <v>#DIV/0!</v>
      </c>
      <c r="G416" s="127" t="e">
        <f>ROUNDUP((B416+D416)*Datu_ievade!$E$269,0)</f>
        <v>#DIV/0!</v>
      </c>
      <c r="H416" s="141" t="e">
        <f t="shared" si="148"/>
        <v>#DIV/0!</v>
      </c>
      <c r="I416" s="127" t="e">
        <f t="shared" si="158"/>
        <v>#DIV/0!</v>
      </c>
      <c r="K416" s="127" t="e">
        <f t="shared" si="159"/>
        <v>#DIV/0!</v>
      </c>
      <c r="L416" s="127" t="e">
        <f t="shared" si="160"/>
        <v>#DIV/0!</v>
      </c>
      <c r="M416" s="127" t="e">
        <f t="shared" si="161"/>
        <v>#DIV/0!</v>
      </c>
      <c r="N416" s="127" t="e">
        <f t="shared" si="162"/>
        <v>#DIV/0!</v>
      </c>
      <c r="O416" s="141" t="e">
        <f t="shared" si="163"/>
        <v>#DIV/0!</v>
      </c>
      <c r="P416" s="127" t="e">
        <f t="shared" si="149"/>
        <v>#DIV/0!</v>
      </c>
      <c r="Q416" s="127" t="e">
        <f t="shared" si="150"/>
        <v>#DIV/0!</v>
      </c>
      <c r="V416" s="232" t="e">
        <f t="shared" si="151"/>
        <v>#DIV/0!</v>
      </c>
      <c r="W416" s="232" t="e">
        <f t="shared" si="152"/>
        <v>#DIV/0!</v>
      </c>
      <c r="X416" s="232" t="e">
        <f t="shared" si="153"/>
        <v>#DIV/0!</v>
      </c>
      <c r="Y416" s="232" t="e">
        <f t="shared" si="154"/>
        <v>#DIV/0!</v>
      </c>
      <c r="Z416" s="232" t="e">
        <f t="shared" si="155"/>
        <v>#DIV/0!</v>
      </c>
      <c r="AA416" s="232" t="e">
        <f t="shared" si="156"/>
        <v>#DIV/0!</v>
      </c>
      <c r="AD416" s="232" t="e">
        <f t="shared" si="164"/>
        <v>#DIV/0!</v>
      </c>
      <c r="AE416" s="232" t="e">
        <f t="shared" si="165"/>
        <v>#DIV/0!</v>
      </c>
      <c r="AF416" s="90" t="e">
        <f t="shared" si="166"/>
        <v>#DIV/0!</v>
      </c>
      <c r="AG416" s="232" t="e">
        <f t="shared" si="167"/>
        <v>#DIV/0!</v>
      </c>
      <c r="AH416" s="232" t="e">
        <f t="shared" si="168"/>
        <v>#DIV/0!</v>
      </c>
      <c r="AI416" s="90" t="e">
        <f t="shared" si="169"/>
        <v>#DIV/0!</v>
      </c>
      <c r="AJ416" s="154"/>
      <c r="AK416" s="232" t="e">
        <f t="shared" si="170"/>
        <v>#DIV/0!</v>
      </c>
      <c r="AL416" s="232" t="e">
        <f t="shared" si="171"/>
        <v>#DIV/0!</v>
      </c>
    </row>
    <row r="417" spans="1:38">
      <c r="A417" s="128" t="s">
        <v>218</v>
      </c>
      <c r="B417" s="103"/>
      <c r="C417" s="85" t="e">
        <f>SUMPRODUCT(Datu_ievade!$E$12:$BB$12,Datu_ievade!$E$61:$BB$61)/SUM(Datu_ievade!$E$12:$BB$12)</f>
        <v>#DIV/0!</v>
      </c>
      <c r="D417" s="103"/>
      <c r="E417" s="85" t="e">
        <f>SUMPRODUCT(Datu_ievade!$E$13:$BB$13,Datu_ievade!$E$62:$BB$62)/SUM(Datu_ievade!$E$13:$BB$13)</f>
        <v>#DIV/0!</v>
      </c>
      <c r="F417" s="85" t="e">
        <f t="shared" si="157"/>
        <v>#DIV/0!</v>
      </c>
      <c r="G417" s="127" t="e">
        <f>ROUNDUP((B417+D417)*Datu_ievade!$E$269,0)</f>
        <v>#DIV/0!</v>
      </c>
      <c r="H417" s="141" t="e">
        <f t="shared" si="148"/>
        <v>#DIV/0!</v>
      </c>
      <c r="I417" s="127" t="e">
        <f t="shared" si="158"/>
        <v>#DIV/0!</v>
      </c>
      <c r="K417" s="127" t="e">
        <f t="shared" si="159"/>
        <v>#DIV/0!</v>
      </c>
      <c r="L417" s="127" t="e">
        <f t="shared" si="160"/>
        <v>#DIV/0!</v>
      </c>
      <c r="M417" s="127" t="e">
        <f t="shared" si="161"/>
        <v>#DIV/0!</v>
      </c>
      <c r="N417" s="127" t="e">
        <f t="shared" si="162"/>
        <v>#DIV/0!</v>
      </c>
      <c r="O417" s="141" t="e">
        <f t="shared" si="163"/>
        <v>#DIV/0!</v>
      </c>
      <c r="P417" s="127" t="e">
        <f t="shared" si="149"/>
        <v>#DIV/0!</v>
      </c>
      <c r="Q417" s="127" t="e">
        <f t="shared" si="150"/>
        <v>#DIV/0!</v>
      </c>
      <c r="V417" s="232" t="e">
        <f t="shared" si="151"/>
        <v>#DIV/0!</v>
      </c>
      <c r="W417" s="232" t="e">
        <f t="shared" si="152"/>
        <v>#DIV/0!</v>
      </c>
      <c r="X417" s="232" t="e">
        <f t="shared" si="153"/>
        <v>#DIV/0!</v>
      </c>
      <c r="Y417" s="232" t="e">
        <f t="shared" si="154"/>
        <v>#DIV/0!</v>
      </c>
      <c r="Z417" s="232" t="e">
        <f t="shared" si="155"/>
        <v>#DIV/0!</v>
      </c>
      <c r="AA417" s="232" t="e">
        <f t="shared" si="156"/>
        <v>#DIV/0!</v>
      </c>
      <c r="AD417" s="232" t="e">
        <f t="shared" si="164"/>
        <v>#DIV/0!</v>
      </c>
      <c r="AE417" s="232" t="e">
        <f t="shared" si="165"/>
        <v>#DIV/0!</v>
      </c>
      <c r="AF417" s="90" t="e">
        <f t="shared" si="166"/>
        <v>#DIV/0!</v>
      </c>
      <c r="AG417" s="232" t="e">
        <f t="shared" si="167"/>
        <v>#DIV/0!</v>
      </c>
      <c r="AH417" s="232" t="e">
        <f t="shared" si="168"/>
        <v>#DIV/0!</v>
      </c>
      <c r="AI417" s="90" t="e">
        <f t="shared" si="169"/>
        <v>#DIV/0!</v>
      </c>
      <c r="AJ417" s="154"/>
      <c r="AK417" s="232" t="e">
        <f t="shared" si="170"/>
        <v>#DIV/0!</v>
      </c>
      <c r="AL417" s="232" t="e">
        <f t="shared" si="171"/>
        <v>#DIV/0!</v>
      </c>
    </row>
    <row r="418" spans="1:38">
      <c r="A418" s="128" t="s">
        <v>217</v>
      </c>
      <c r="B418" s="103"/>
      <c r="C418" s="85" t="e">
        <f>SUMPRODUCT(Datu_ievade!$E$12:$BB$12,Datu_ievade!$E$61:$BB$61)/SUM(Datu_ievade!$E$12:$BB$12)</f>
        <v>#DIV/0!</v>
      </c>
      <c r="D418" s="103"/>
      <c r="E418" s="85" t="e">
        <f>SUMPRODUCT(Datu_ievade!$E$13:$BB$13,Datu_ievade!$E$62:$BB$62)/SUM(Datu_ievade!$E$13:$BB$13)</f>
        <v>#DIV/0!</v>
      </c>
      <c r="F418" s="85" t="e">
        <f t="shared" si="157"/>
        <v>#DIV/0!</v>
      </c>
      <c r="G418" s="127" t="e">
        <f>ROUNDUP((B418+D418)*Datu_ievade!$E$269,0)</f>
        <v>#DIV/0!</v>
      </c>
      <c r="H418" s="141" t="e">
        <f t="shared" si="148"/>
        <v>#DIV/0!</v>
      </c>
      <c r="I418" s="127" t="e">
        <f t="shared" si="158"/>
        <v>#DIV/0!</v>
      </c>
      <c r="K418" s="127" t="e">
        <f t="shared" si="159"/>
        <v>#DIV/0!</v>
      </c>
      <c r="L418" s="127" t="e">
        <f t="shared" si="160"/>
        <v>#DIV/0!</v>
      </c>
      <c r="M418" s="127" t="e">
        <f t="shared" si="161"/>
        <v>#DIV/0!</v>
      </c>
      <c r="N418" s="127" t="e">
        <f t="shared" si="162"/>
        <v>#DIV/0!</v>
      </c>
      <c r="O418" s="141" t="e">
        <f t="shared" si="163"/>
        <v>#DIV/0!</v>
      </c>
      <c r="P418" s="127" t="e">
        <f t="shared" si="149"/>
        <v>#DIV/0!</v>
      </c>
      <c r="Q418" s="127" t="e">
        <f t="shared" si="150"/>
        <v>#DIV/0!</v>
      </c>
      <c r="V418" s="232" t="e">
        <f t="shared" si="151"/>
        <v>#DIV/0!</v>
      </c>
      <c r="W418" s="232" t="e">
        <f t="shared" si="152"/>
        <v>#DIV/0!</v>
      </c>
      <c r="X418" s="232" t="e">
        <f t="shared" si="153"/>
        <v>#DIV/0!</v>
      </c>
      <c r="Y418" s="232" t="e">
        <f t="shared" si="154"/>
        <v>#DIV/0!</v>
      </c>
      <c r="Z418" s="232" t="e">
        <f t="shared" si="155"/>
        <v>#DIV/0!</v>
      </c>
      <c r="AA418" s="232" t="e">
        <f t="shared" si="156"/>
        <v>#DIV/0!</v>
      </c>
      <c r="AD418" s="232" t="e">
        <f t="shared" si="164"/>
        <v>#DIV/0!</v>
      </c>
      <c r="AE418" s="232" t="e">
        <f t="shared" si="165"/>
        <v>#DIV/0!</v>
      </c>
      <c r="AF418" s="90" t="e">
        <f t="shared" si="166"/>
        <v>#DIV/0!</v>
      </c>
      <c r="AG418" s="232" t="e">
        <f t="shared" si="167"/>
        <v>#DIV/0!</v>
      </c>
      <c r="AH418" s="232" t="e">
        <f t="shared" si="168"/>
        <v>#DIV/0!</v>
      </c>
      <c r="AI418" s="90" t="e">
        <f t="shared" si="169"/>
        <v>#DIV/0!</v>
      </c>
      <c r="AJ418" s="154"/>
      <c r="AK418" s="232" t="e">
        <f t="shared" si="170"/>
        <v>#DIV/0!</v>
      </c>
      <c r="AL418" s="232" t="e">
        <f t="shared" si="171"/>
        <v>#DIV/0!</v>
      </c>
    </row>
    <row r="419" spans="1:38">
      <c r="A419" s="128" t="s">
        <v>216</v>
      </c>
      <c r="B419" s="103"/>
      <c r="C419" s="85" t="e">
        <f>SUMPRODUCT(Datu_ievade!$E$12:$BB$12,Datu_ievade!$E$61:$BB$61)/SUM(Datu_ievade!$E$12:$BB$12)</f>
        <v>#DIV/0!</v>
      </c>
      <c r="D419" s="103"/>
      <c r="E419" s="85" t="e">
        <f>SUMPRODUCT(Datu_ievade!$E$13:$BB$13,Datu_ievade!$E$62:$BB$62)/SUM(Datu_ievade!$E$13:$BB$13)</f>
        <v>#DIV/0!</v>
      </c>
      <c r="F419" s="85" t="e">
        <f t="shared" si="157"/>
        <v>#DIV/0!</v>
      </c>
      <c r="G419" s="127" t="e">
        <f>ROUNDUP((B419+D419)*Datu_ievade!$E$269,0)</f>
        <v>#DIV/0!</v>
      </c>
      <c r="H419" s="141" t="e">
        <f t="shared" si="148"/>
        <v>#DIV/0!</v>
      </c>
      <c r="I419" s="127" t="e">
        <f t="shared" si="158"/>
        <v>#DIV/0!</v>
      </c>
      <c r="K419" s="127" t="e">
        <f t="shared" si="159"/>
        <v>#DIV/0!</v>
      </c>
      <c r="L419" s="127" t="e">
        <f t="shared" si="160"/>
        <v>#DIV/0!</v>
      </c>
      <c r="M419" s="127" t="e">
        <f t="shared" si="161"/>
        <v>#DIV/0!</v>
      </c>
      <c r="N419" s="127" t="e">
        <f t="shared" si="162"/>
        <v>#DIV/0!</v>
      </c>
      <c r="O419" s="141" t="e">
        <f t="shared" si="163"/>
        <v>#DIV/0!</v>
      </c>
      <c r="P419" s="127" t="e">
        <f t="shared" si="149"/>
        <v>#DIV/0!</v>
      </c>
      <c r="Q419" s="127" t="e">
        <f t="shared" si="150"/>
        <v>#DIV/0!</v>
      </c>
      <c r="V419" s="232" t="e">
        <f t="shared" si="151"/>
        <v>#DIV/0!</v>
      </c>
      <c r="W419" s="232" t="e">
        <f t="shared" si="152"/>
        <v>#DIV/0!</v>
      </c>
      <c r="X419" s="232" t="e">
        <f t="shared" si="153"/>
        <v>#DIV/0!</v>
      </c>
      <c r="Y419" s="232" t="e">
        <f t="shared" si="154"/>
        <v>#DIV/0!</v>
      </c>
      <c r="Z419" s="232" t="e">
        <f t="shared" si="155"/>
        <v>#DIV/0!</v>
      </c>
      <c r="AA419" s="232" t="e">
        <f t="shared" si="156"/>
        <v>#DIV/0!</v>
      </c>
      <c r="AD419" s="232" t="e">
        <f t="shared" si="164"/>
        <v>#DIV/0!</v>
      </c>
      <c r="AE419" s="232" t="e">
        <f t="shared" si="165"/>
        <v>#DIV/0!</v>
      </c>
      <c r="AF419" s="90" t="e">
        <f t="shared" si="166"/>
        <v>#DIV/0!</v>
      </c>
      <c r="AG419" s="232" t="e">
        <f t="shared" si="167"/>
        <v>#DIV/0!</v>
      </c>
      <c r="AH419" s="232" t="e">
        <f t="shared" si="168"/>
        <v>#DIV/0!</v>
      </c>
      <c r="AI419" s="90" t="e">
        <f t="shared" si="169"/>
        <v>#DIV/0!</v>
      </c>
      <c r="AJ419" s="154"/>
      <c r="AK419" s="232" t="e">
        <f t="shared" si="170"/>
        <v>#DIV/0!</v>
      </c>
      <c r="AL419" s="232" t="e">
        <f t="shared" si="171"/>
        <v>#DIV/0!</v>
      </c>
    </row>
    <row r="420" spans="1:38">
      <c r="A420" s="128" t="s">
        <v>215</v>
      </c>
      <c r="B420" s="103"/>
      <c r="C420" s="85" t="e">
        <f>SUMPRODUCT(Datu_ievade!$E$12:$BB$12,Datu_ievade!$E$61:$BB$61)/SUM(Datu_ievade!$E$12:$BB$12)</f>
        <v>#DIV/0!</v>
      </c>
      <c r="D420" s="103"/>
      <c r="E420" s="85" t="e">
        <f>SUMPRODUCT(Datu_ievade!$E$13:$BB$13,Datu_ievade!$E$62:$BB$62)/SUM(Datu_ievade!$E$13:$BB$13)</f>
        <v>#DIV/0!</v>
      </c>
      <c r="F420" s="85" t="e">
        <f t="shared" si="157"/>
        <v>#DIV/0!</v>
      </c>
      <c r="G420" s="127" t="e">
        <f>ROUNDUP((B420+D420)*Datu_ievade!$E$269,0)</f>
        <v>#DIV/0!</v>
      </c>
      <c r="H420" s="141" t="e">
        <f t="shared" si="148"/>
        <v>#DIV/0!</v>
      </c>
      <c r="I420" s="127" t="e">
        <f t="shared" si="158"/>
        <v>#DIV/0!</v>
      </c>
      <c r="K420" s="127" t="e">
        <f t="shared" si="159"/>
        <v>#DIV/0!</v>
      </c>
      <c r="L420" s="127" t="e">
        <f t="shared" si="160"/>
        <v>#DIV/0!</v>
      </c>
      <c r="M420" s="127" t="e">
        <f t="shared" si="161"/>
        <v>#DIV/0!</v>
      </c>
      <c r="N420" s="127" t="e">
        <f t="shared" si="162"/>
        <v>#DIV/0!</v>
      </c>
      <c r="O420" s="141" t="e">
        <f t="shared" si="163"/>
        <v>#DIV/0!</v>
      </c>
      <c r="P420" s="127" t="e">
        <f t="shared" si="149"/>
        <v>#DIV/0!</v>
      </c>
      <c r="Q420" s="127" t="e">
        <f t="shared" si="150"/>
        <v>#DIV/0!</v>
      </c>
      <c r="V420" s="232" t="e">
        <f t="shared" si="151"/>
        <v>#DIV/0!</v>
      </c>
      <c r="W420" s="232" t="e">
        <f t="shared" si="152"/>
        <v>#DIV/0!</v>
      </c>
      <c r="X420" s="232" t="e">
        <f t="shared" si="153"/>
        <v>#DIV/0!</v>
      </c>
      <c r="Y420" s="232" t="e">
        <f t="shared" si="154"/>
        <v>#DIV/0!</v>
      </c>
      <c r="Z420" s="232" t="e">
        <f t="shared" si="155"/>
        <v>#DIV/0!</v>
      </c>
      <c r="AA420" s="232" t="e">
        <f t="shared" si="156"/>
        <v>#DIV/0!</v>
      </c>
      <c r="AD420" s="232" t="e">
        <f t="shared" si="164"/>
        <v>#DIV/0!</v>
      </c>
      <c r="AE420" s="232" t="e">
        <f t="shared" si="165"/>
        <v>#DIV/0!</v>
      </c>
      <c r="AF420" s="90" t="e">
        <f t="shared" si="166"/>
        <v>#DIV/0!</v>
      </c>
      <c r="AG420" s="232" t="e">
        <f t="shared" si="167"/>
        <v>#DIV/0!</v>
      </c>
      <c r="AH420" s="232" t="e">
        <f t="shared" si="168"/>
        <v>#DIV/0!</v>
      </c>
      <c r="AI420" s="90" t="e">
        <f t="shared" si="169"/>
        <v>#DIV/0!</v>
      </c>
      <c r="AJ420" s="154"/>
      <c r="AK420" s="232" t="e">
        <f t="shared" si="170"/>
        <v>#DIV/0!</v>
      </c>
      <c r="AL420" s="232" t="e">
        <f t="shared" si="171"/>
        <v>#DIV/0!</v>
      </c>
    </row>
    <row r="421" spans="1:38">
      <c r="A421" s="128" t="s">
        <v>214</v>
      </c>
      <c r="B421" s="103"/>
      <c r="C421" s="85" t="e">
        <f>SUMPRODUCT(Datu_ievade!$E$12:$BB$12,Datu_ievade!$E$61:$BB$61)/SUM(Datu_ievade!$E$12:$BB$12)</f>
        <v>#DIV/0!</v>
      </c>
      <c r="D421" s="103"/>
      <c r="E421" s="85" t="e">
        <f>SUMPRODUCT(Datu_ievade!$E$13:$BB$13,Datu_ievade!$E$62:$BB$62)/SUM(Datu_ievade!$E$13:$BB$13)</f>
        <v>#DIV/0!</v>
      </c>
      <c r="F421" s="85" t="e">
        <f t="shared" si="157"/>
        <v>#DIV/0!</v>
      </c>
      <c r="G421" s="127" t="e">
        <f>ROUNDUP((B421+D421)*Datu_ievade!$E$269,0)</f>
        <v>#DIV/0!</v>
      </c>
      <c r="H421" s="141" t="e">
        <f t="shared" si="148"/>
        <v>#DIV/0!</v>
      </c>
      <c r="I421" s="127" t="e">
        <f t="shared" si="158"/>
        <v>#DIV/0!</v>
      </c>
      <c r="K421" s="127" t="e">
        <f t="shared" si="159"/>
        <v>#DIV/0!</v>
      </c>
      <c r="L421" s="127" t="e">
        <f t="shared" si="160"/>
        <v>#DIV/0!</v>
      </c>
      <c r="M421" s="127" t="e">
        <f t="shared" si="161"/>
        <v>#DIV/0!</v>
      </c>
      <c r="N421" s="127" t="e">
        <f t="shared" si="162"/>
        <v>#DIV/0!</v>
      </c>
      <c r="O421" s="141" t="e">
        <f t="shared" si="163"/>
        <v>#DIV/0!</v>
      </c>
      <c r="P421" s="127" t="e">
        <f t="shared" si="149"/>
        <v>#DIV/0!</v>
      </c>
      <c r="Q421" s="127" t="e">
        <f t="shared" si="150"/>
        <v>#DIV/0!</v>
      </c>
      <c r="V421" s="232" t="e">
        <f t="shared" si="151"/>
        <v>#DIV/0!</v>
      </c>
      <c r="W421" s="232" t="e">
        <f t="shared" si="152"/>
        <v>#DIV/0!</v>
      </c>
      <c r="X421" s="232" t="e">
        <f t="shared" si="153"/>
        <v>#DIV/0!</v>
      </c>
      <c r="Y421" s="232" t="e">
        <f t="shared" si="154"/>
        <v>#DIV/0!</v>
      </c>
      <c r="Z421" s="232" t="e">
        <f t="shared" si="155"/>
        <v>#DIV/0!</v>
      </c>
      <c r="AA421" s="232" t="e">
        <f t="shared" si="156"/>
        <v>#DIV/0!</v>
      </c>
      <c r="AD421" s="232" t="e">
        <f t="shared" si="164"/>
        <v>#DIV/0!</v>
      </c>
      <c r="AE421" s="232" t="e">
        <f t="shared" si="165"/>
        <v>#DIV/0!</v>
      </c>
      <c r="AF421" s="90" t="e">
        <f t="shared" si="166"/>
        <v>#DIV/0!</v>
      </c>
      <c r="AG421" s="232" t="e">
        <f t="shared" si="167"/>
        <v>#DIV/0!</v>
      </c>
      <c r="AH421" s="232" t="e">
        <f t="shared" si="168"/>
        <v>#DIV/0!</v>
      </c>
      <c r="AI421" s="90" t="e">
        <f t="shared" si="169"/>
        <v>#DIV/0!</v>
      </c>
      <c r="AJ421" s="154"/>
      <c r="AK421" s="232" t="e">
        <f t="shared" si="170"/>
        <v>#DIV/0!</v>
      </c>
      <c r="AL421" s="232" t="e">
        <f t="shared" si="171"/>
        <v>#DIV/0!</v>
      </c>
    </row>
    <row r="422" spans="1:38">
      <c r="A422" s="128" t="s">
        <v>213</v>
      </c>
      <c r="B422" s="103"/>
      <c r="C422" s="85" t="e">
        <f>SUMPRODUCT(Datu_ievade!$E$12:$BB$12,Datu_ievade!$E$61:$BB$61)/SUM(Datu_ievade!$E$12:$BB$12)</f>
        <v>#DIV/0!</v>
      </c>
      <c r="D422" s="103"/>
      <c r="E422" s="85" t="e">
        <f>SUMPRODUCT(Datu_ievade!$E$13:$BB$13,Datu_ievade!$E$62:$BB$62)/SUM(Datu_ievade!$E$13:$BB$13)</f>
        <v>#DIV/0!</v>
      </c>
      <c r="F422" s="85" t="e">
        <f t="shared" si="157"/>
        <v>#DIV/0!</v>
      </c>
      <c r="G422" s="127" t="e">
        <f>ROUNDUP((B422+D422)*Datu_ievade!$E$269,0)</f>
        <v>#DIV/0!</v>
      </c>
      <c r="H422" s="141" t="e">
        <f t="shared" si="148"/>
        <v>#DIV/0!</v>
      </c>
      <c r="I422" s="127" t="e">
        <f t="shared" si="158"/>
        <v>#DIV/0!</v>
      </c>
      <c r="K422" s="127" t="e">
        <f t="shared" si="159"/>
        <v>#DIV/0!</v>
      </c>
      <c r="L422" s="127" t="e">
        <f t="shared" si="160"/>
        <v>#DIV/0!</v>
      </c>
      <c r="M422" s="127" t="e">
        <f t="shared" si="161"/>
        <v>#DIV/0!</v>
      </c>
      <c r="N422" s="127" t="e">
        <f t="shared" si="162"/>
        <v>#DIV/0!</v>
      </c>
      <c r="O422" s="141" t="e">
        <f t="shared" si="163"/>
        <v>#DIV/0!</v>
      </c>
      <c r="P422" s="127" t="e">
        <f t="shared" si="149"/>
        <v>#DIV/0!</v>
      </c>
      <c r="Q422" s="127" t="e">
        <f t="shared" si="150"/>
        <v>#DIV/0!</v>
      </c>
      <c r="V422" s="232" t="e">
        <f t="shared" si="151"/>
        <v>#DIV/0!</v>
      </c>
      <c r="W422" s="232" t="e">
        <f t="shared" si="152"/>
        <v>#DIV/0!</v>
      </c>
      <c r="X422" s="232" t="e">
        <f t="shared" si="153"/>
        <v>#DIV/0!</v>
      </c>
      <c r="Y422" s="232" t="e">
        <f t="shared" si="154"/>
        <v>#DIV/0!</v>
      </c>
      <c r="Z422" s="232" t="e">
        <f t="shared" si="155"/>
        <v>#DIV/0!</v>
      </c>
      <c r="AA422" s="232" t="e">
        <f t="shared" si="156"/>
        <v>#DIV/0!</v>
      </c>
      <c r="AD422" s="232" t="e">
        <f t="shared" si="164"/>
        <v>#DIV/0!</v>
      </c>
      <c r="AE422" s="232" t="e">
        <f t="shared" si="165"/>
        <v>#DIV/0!</v>
      </c>
      <c r="AF422" s="90" t="e">
        <f t="shared" si="166"/>
        <v>#DIV/0!</v>
      </c>
      <c r="AG422" s="232" t="e">
        <f t="shared" si="167"/>
        <v>#DIV/0!</v>
      </c>
      <c r="AH422" s="232" t="e">
        <f t="shared" si="168"/>
        <v>#DIV/0!</v>
      </c>
      <c r="AI422" s="90" t="e">
        <f t="shared" si="169"/>
        <v>#DIV/0!</v>
      </c>
      <c r="AJ422" s="154"/>
      <c r="AK422" s="232" t="e">
        <f t="shared" si="170"/>
        <v>#DIV/0!</v>
      </c>
      <c r="AL422" s="232" t="e">
        <f t="shared" si="171"/>
        <v>#DIV/0!</v>
      </c>
    </row>
    <row r="423" spans="1:38">
      <c r="A423" s="128" t="s">
        <v>212</v>
      </c>
      <c r="B423" s="103"/>
      <c r="C423" s="85" t="e">
        <f>SUMPRODUCT(Datu_ievade!$E$12:$BB$12,Datu_ievade!$E$61:$BB$61)/SUM(Datu_ievade!$E$12:$BB$12)</f>
        <v>#DIV/0!</v>
      </c>
      <c r="D423" s="103"/>
      <c r="E423" s="85" t="e">
        <f>SUMPRODUCT(Datu_ievade!$E$13:$BB$13,Datu_ievade!$E$62:$BB$62)/SUM(Datu_ievade!$E$13:$BB$13)</f>
        <v>#DIV/0!</v>
      </c>
      <c r="F423" s="85" t="e">
        <f t="shared" si="157"/>
        <v>#DIV/0!</v>
      </c>
      <c r="G423" s="127" t="e">
        <f>ROUNDUP((B423+D423)*Datu_ievade!$E$269,0)</f>
        <v>#DIV/0!</v>
      </c>
      <c r="H423" s="141" t="e">
        <f t="shared" si="148"/>
        <v>#DIV/0!</v>
      </c>
      <c r="I423" s="127" t="e">
        <f t="shared" si="158"/>
        <v>#DIV/0!</v>
      </c>
      <c r="K423" s="127" t="e">
        <f t="shared" si="159"/>
        <v>#DIV/0!</v>
      </c>
      <c r="L423" s="127" t="e">
        <f t="shared" si="160"/>
        <v>#DIV/0!</v>
      </c>
      <c r="M423" s="127" t="e">
        <f t="shared" si="161"/>
        <v>#DIV/0!</v>
      </c>
      <c r="N423" s="127" t="e">
        <f t="shared" si="162"/>
        <v>#DIV/0!</v>
      </c>
      <c r="O423" s="141" t="e">
        <f t="shared" si="163"/>
        <v>#DIV/0!</v>
      </c>
      <c r="P423" s="127" t="e">
        <f t="shared" si="149"/>
        <v>#DIV/0!</v>
      </c>
      <c r="Q423" s="127" t="e">
        <f t="shared" si="150"/>
        <v>#DIV/0!</v>
      </c>
      <c r="V423" s="232" t="e">
        <f t="shared" si="151"/>
        <v>#DIV/0!</v>
      </c>
      <c r="W423" s="232" t="e">
        <f t="shared" si="152"/>
        <v>#DIV/0!</v>
      </c>
      <c r="X423" s="232" t="e">
        <f t="shared" si="153"/>
        <v>#DIV/0!</v>
      </c>
      <c r="Y423" s="232" t="e">
        <f t="shared" si="154"/>
        <v>#DIV/0!</v>
      </c>
      <c r="Z423" s="232" t="e">
        <f t="shared" si="155"/>
        <v>#DIV/0!</v>
      </c>
      <c r="AA423" s="232" t="e">
        <f t="shared" si="156"/>
        <v>#DIV/0!</v>
      </c>
      <c r="AD423" s="232" t="e">
        <f t="shared" si="164"/>
        <v>#DIV/0!</v>
      </c>
      <c r="AE423" s="232" t="e">
        <f t="shared" si="165"/>
        <v>#DIV/0!</v>
      </c>
      <c r="AF423" s="90" t="e">
        <f t="shared" si="166"/>
        <v>#DIV/0!</v>
      </c>
      <c r="AG423" s="232" t="e">
        <f t="shared" si="167"/>
        <v>#DIV/0!</v>
      </c>
      <c r="AH423" s="232" t="e">
        <f t="shared" si="168"/>
        <v>#DIV/0!</v>
      </c>
      <c r="AI423" s="90" t="e">
        <f t="shared" si="169"/>
        <v>#DIV/0!</v>
      </c>
      <c r="AJ423" s="154"/>
      <c r="AK423" s="232" t="e">
        <f t="shared" si="170"/>
        <v>#DIV/0!</v>
      </c>
      <c r="AL423" s="232" t="e">
        <f t="shared" si="171"/>
        <v>#DIV/0!</v>
      </c>
    </row>
    <row r="424" spans="1:38">
      <c r="A424" s="128" t="s">
        <v>211</v>
      </c>
      <c r="B424" s="103"/>
      <c r="C424" s="85" t="e">
        <f>SUMPRODUCT(Datu_ievade!$E$12:$BB$12,Datu_ievade!$E$61:$BB$61)/SUM(Datu_ievade!$E$12:$BB$12)</f>
        <v>#DIV/0!</v>
      </c>
      <c r="D424" s="103"/>
      <c r="E424" s="85" t="e">
        <f>SUMPRODUCT(Datu_ievade!$E$13:$BB$13,Datu_ievade!$E$62:$BB$62)/SUM(Datu_ievade!$E$13:$BB$13)</f>
        <v>#DIV/0!</v>
      </c>
      <c r="F424" s="85" t="e">
        <f t="shared" si="157"/>
        <v>#DIV/0!</v>
      </c>
      <c r="G424" s="127" t="e">
        <f>ROUNDUP((B424+D424)*Datu_ievade!$E$269,0)</f>
        <v>#DIV/0!</v>
      </c>
      <c r="H424" s="141" t="e">
        <f t="shared" si="148"/>
        <v>#DIV/0!</v>
      </c>
      <c r="I424" s="127" t="e">
        <f t="shared" si="158"/>
        <v>#DIV/0!</v>
      </c>
      <c r="K424" s="127" t="e">
        <f t="shared" si="159"/>
        <v>#DIV/0!</v>
      </c>
      <c r="L424" s="127" t="e">
        <f t="shared" si="160"/>
        <v>#DIV/0!</v>
      </c>
      <c r="M424" s="127" t="e">
        <f t="shared" si="161"/>
        <v>#DIV/0!</v>
      </c>
      <c r="N424" s="127" t="e">
        <f t="shared" si="162"/>
        <v>#DIV/0!</v>
      </c>
      <c r="O424" s="141" t="e">
        <f t="shared" si="163"/>
        <v>#DIV/0!</v>
      </c>
      <c r="P424" s="127" t="e">
        <f t="shared" si="149"/>
        <v>#DIV/0!</v>
      </c>
      <c r="Q424" s="127" t="e">
        <f t="shared" si="150"/>
        <v>#DIV/0!</v>
      </c>
      <c r="V424" s="232" t="e">
        <f t="shared" si="151"/>
        <v>#DIV/0!</v>
      </c>
      <c r="W424" s="232" t="e">
        <f t="shared" si="152"/>
        <v>#DIV/0!</v>
      </c>
      <c r="X424" s="232" t="e">
        <f t="shared" si="153"/>
        <v>#DIV/0!</v>
      </c>
      <c r="Y424" s="232" t="e">
        <f t="shared" si="154"/>
        <v>#DIV/0!</v>
      </c>
      <c r="Z424" s="232" t="e">
        <f t="shared" si="155"/>
        <v>#DIV/0!</v>
      </c>
      <c r="AA424" s="232" t="e">
        <f t="shared" si="156"/>
        <v>#DIV/0!</v>
      </c>
      <c r="AD424" s="232" t="e">
        <f t="shared" si="164"/>
        <v>#DIV/0!</v>
      </c>
      <c r="AE424" s="232" t="e">
        <f t="shared" si="165"/>
        <v>#DIV/0!</v>
      </c>
      <c r="AF424" s="90" t="e">
        <f t="shared" si="166"/>
        <v>#DIV/0!</v>
      </c>
      <c r="AG424" s="232" t="e">
        <f t="shared" si="167"/>
        <v>#DIV/0!</v>
      </c>
      <c r="AH424" s="232" t="e">
        <f t="shared" si="168"/>
        <v>#DIV/0!</v>
      </c>
      <c r="AI424" s="90" t="e">
        <f t="shared" si="169"/>
        <v>#DIV/0!</v>
      </c>
      <c r="AJ424" s="154"/>
      <c r="AK424" s="232" t="e">
        <f t="shared" si="170"/>
        <v>#DIV/0!</v>
      </c>
      <c r="AL424" s="232" t="e">
        <f t="shared" si="171"/>
        <v>#DIV/0!</v>
      </c>
    </row>
    <row r="425" spans="1:38">
      <c r="A425" s="128" t="s">
        <v>210</v>
      </c>
      <c r="B425" s="103"/>
      <c r="C425" s="85" t="e">
        <f>SUMPRODUCT(Datu_ievade!$E$12:$BB$12,Datu_ievade!$E$61:$BB$61)/SUM(Datu_ievade!$E$12:$BB$12)</f>
        <v>#DIV/0!</v>
      </c>
      <c r="D425" s="103"/>
      <c r="E425" s="85" t="e">
        <f>SUMPRODUCT(Datu_ievade!$E$13:$BB$13,Datu_ievade!$E$62:$BB$62)/SUM(Datu_ievade!$E$13:$BB$13)</f>
        <v>#DIV/0!</v>
      </c>
      <c r="F425" s="85" t="e">
        <f t="shared" si="157"/>
        <v>#DIV/0!</v>
      </c>
      <c r="G425" s="127" t="e">
        <f>ROUNDUP((B425+D425)*Datu_ievade!$E$269,0)</f>
        <v>#DIV/0!</v>
      </c>
      <c r="H425" s="141" t="e">
        <f t="shared" si="148"/>
        <v>#DIV/0!</v>
      </c>
      <c r="I425" s="127" t="e">
        <f t="shared" si="158"/>
        <v>#DIV/0!</v>
      </c>
      <c r="K425" s="127" t="e">
        <f t="shared" si="159"/>
        <v>#DIV/0!</v>
      </c>
      <c r="L425" s="127" t="e">
        <f t="shared" si="160"/>
        <v>#DIV/0!</v>
      </c>
      <c r="M425" s="127" t="e">
        <f t="shared" si="161"/>
        <v>#DIV/0!</v>
      </c>
      <c r="N425" s="127" t="e">
        <f t="shared" si="162"/>
        <v>#DIV/0!</v>
      </c>
      <c r="O425" s="141" t="e">
        <f t="shared" si="163"/>
        <v>#DIV/0!</v>
      </c>
      <c r="P425" s="127" t="e">
        <f t="shared" si="149"/>
        <v>#DIV/0!</v>
      </c>
      <c r="Q425" s="127" t="e">
        <f t="shared" si="150"/>
        <v>#DIV/0!</v>
      </c>
      <c r="V425" s="232" t="e">
        <f t="shared" si="151"/>
        <v>#DIV/0!</v>
      </c>
      <c r="W425" s="232" t="e">
        <f t="shared" si="152"/>
        <v>#DIV/0!</v>
      </c>
      <c r="X425" s="232" t="e">
        <f t="shared" si="153"/>
        <v>#DIV/0!</v>
      </c>
      <c r="Y425" s="232" t="e">
        <f t="shared" si="154"/>
        <v>#DIV/0!</v>
      </c>
      <c r="Z425" s="232" t="e">
        <f t="shared" si="155"/>
        <v>#DIV/0!</v>
      </c>
      <c r="AA425" s="232" t="e">
        <f t="shared" si="156"/>
        <v>#DIV/0!</v>
      </c>
      <c r="AD425" s="232" t="e">
        <f t="shared" si="164"/>
        <v>#DIV/0!</v>
      </c>
      <c r="AE425" s="232" t="e">
        <f t="shared" si="165"/>
        <v>#DIV/0!</v>
      </c>
      <c r="AF425" s="90" t="e">
        <f t="shared" si="166"/>
        <v>#DIV/0!</v>
      </c>
      <c r="AG425" s="232" t="e">
        <f t="shared" si="167"/>
        <v>#DIV/0!</v>
      </c>
      <c r="AH425" s="232" t="e">
        <f t="shared" si="168"/>
        <v>#DIV/0!</v>
      </c>
      <c r="AI425" s="90" t="e">
        <f t="shared" si="169"/>
        <v>#DIV/0!</v>
      </c>
      <c r="AJ425" s="154"/>
      <c r="AK425" s="232" t="e">
        <f t="shared" si="170"/>
        <v>#DIV/0!</v>
      </c>
      <c r="AL425" s="232" t="e">
        <f t="shared" si="171"/>
        <v>#DIV/0!</v>
      </c>
    </row>
    <row r="426" spans="1:38">
      <c r="A426" s="128" t="s">
        <v>209</v>
      </c>
      <c r="B426" s="103"/>
      <c r="C426" s="85" t="e">
        <f>SUMPRODUCT(Datu_ievade!$E$12:$BB$12,Datu_ievade!$E$61:$BB$61)/SUM(Datu_ievade!$E$12:$BB$12)</f>
        <v>#DIV/0!</v>
      </c>
      <c r="D426" s="103"/>
      <c r="E426" s="85" t="e">
        <f>SUMPRODUCT(Datu_ievade!$E$13:$BB$13,Datu_ievade!$E$62:$BB$62)/SUM(Datu_ievade!$E$13:$BB$13)</f>
        <v>#DIV/0!</v>
      </c>
      <c r="F426" s="85" t="e">
        <f t="shared" si="157"/>
        <v>#DIV/0!</v>
      </c>
      <c r="G426" s="127" t="e">
        <f>ROUNDUP((B426+D426)*Datu_ievade!$E$269,0)</f>
        <v>#DIV/0!</v>
      </c>
      <c r="H426" s="141" t="e">
        <f t="shared" si="148"/>
        <v>#DIV/0!</v>
      </c>
      <c r="I426" s="127" t="e">
        <f t="shared" si="158"/>
        <v>#DIV/0!</v>
      </c>
      <c r="K426" s="127" t="e">
        <f t="shared" si="159"/>
        <v>#DIV/0!</v>
      </c>
      <c r="L426" s="127" t="e">
        <f t="shared" si="160"/>
        <v>#DIV/0!</v>
      </c>
      <c r="M426" s="127" t="e">
        <f t="shared" si="161"/>
        <v>#DIV/0!</v>
      </c>
      <c r="N426" s="127" t="e">
        <f t="shared" si="162"/>
        <v>#DIV/0!</v>
      </c>
      <c r="O426" s="141" t="e">
        <f t="shared" si="163"/>
        <v>#DIV/0!</v>
      </c>
      <c r="P426" s="127" t="e">
        <f t="shared" si="149"/>
        <v>#DIV/0!</v>
      </c>
      <c r="Q426" s="127" t="e">
        <f t="shared" si="150"/>
        <v>#DIV/0!</v>
      </c>
      <c r="V426" s="232" t="e">
        <f t="shared" si="151"/>
        <v>#DIV/0!</v>
      </c>
      <c r="W426" s="232" t="e">
        <f t="shared" si="152"/>
        <v>#DIV/0!</v>
      </c>
      <c r="X426" s="232" t="e">
        <f t="shared" si="153"/>
        <v>#DIV/0!</v>
      </c>
      <c r="Y426" s="232" t="e">
        <f t="shared" si="154"/>
        <v>#DIV/0!</v>
      </c>
      <c r="Z426" s="232" t="e">
        <f t="shared" si="155"/>
        <v>#DIV/0!</v>
      </c>
      <c r="AA426" s="232" t="e">
        <f t="shared" si="156"/>
        <v>#DIV/0!</v>
      </c>
      <c r="AD426" s="232" t="e">
        <f t="shared" si="164"/>
        <v>#DIV/0!</v>
      </c>
      <c r="AE426" s="232" t="e">
        <f t="shared" si="165"/>
        <v>#DIV/0!</v>
      </c>
      <c r="AF426" s="90" t="e">
        <f t="shared" si="166"/>
        <v>#DIV/0!</v>
      </c>
      <c r="AG426" s="232" t="e">
        <f t="shared" si="167"/>
        <v>#DIV/0!</v>
      </c>
      <c r="AH426" s="232" t="e">
        <f t="shared" si="168"/>
        <v>#DIV/0!</v>
      </c>
      <c r="AI426" s="90" t="e">
        <f t="shared" si="169"/>
        <v>#DIV/0!</v>
      </c>
      <c r="AJ426" s="154"/>
      <c r="AK426" s="232" t="e">
        <f t="shared" si="170"/>
        <v>#DIV/0!</v>
      </c>
      <c r="AL426" s="232" t="e">
        <f t="shared" si="171"/>
        <v>#DIV/0!</v>
      </c>
    </row>
    <row r="427" spans="1:38">
      <c r="A427" s="128" t="s">
        <v>208</v>
      </c>
      <c r="B427" s="103"/>
      <c r="C427" s="85" t="e">
        <f>SUMPRODUCT(Datu_ievade!$E$12:$BB$12,Datu_ievade!$E$61:$BB$61)/SUM(Datu_ievade!$E$12:$BB$12)</f>
        <v>#DIV/0!</v>
      </c>
      <c r="D427" s="103"/>
      <c r="E427" s="85" t="e">
        <f>SUMPRODUCT(Datu_ievade!$E$13:$BB$13,Datu_ievade!$E$62:$BB$62)/SUM(Datu_ievade!$E$13:$BB$13)</f>
        <v>#DIV/0!</v>
      </c>
      <c r="F427" s="85" t="e">
        <f t="shared" si="157"/>
        <v>#DIV/0!</v>
      </c>
      <c r="G427" s="127" t="e">
        <f>ROUNDUP((B427+D427)*Datu_ievade!$E$269,0)</f>
        <v>#DIV/0!</v>
      </c>
      <c r="H427" s="141" t="e">
        <f t="shared" si="148"/>
        <v>#DIV/0!</v>
      </c>
      <c r="I427" s="127" t="e">
        <f t="shared" si="158"/>
        <v>#DIV/0!</v>
      </c>
      <c r="K427" s="127" t="e">
        <f t="shared" si="159"/>
        <v>#DIV/0!</v>
      </c>
      <c r="L427" s="127" t="e">
        <f t="shared" si="160"/>
        <v>#DIV/0!</v>
      </c>
      <c r="M427" s="127" t="e">
        <f t="shared" si="161"/>
        <v>#DIV/0!</v>
      </c>
      <c r="N427" s="127" t="e">
        <f t="shared" si="162"/>
        <v>#DIV/0!</v>
      </c>
      <c r="O427" s="141" t="e">
        <f t="shared" si="163"/>
        <v>#DIV/0!</v>
      </c>
      <c r="P427" s="127" t="e">
        <f t="shared" si="149"/>
        <v>#DIV/0!</v>
      </c>
      <c r="Q427" s="127" t="e">
        <f t="shared" si="150"/>
        <v>#DIV/0!</v>
      </c>
      <c r="V427" s="232" t="e">
        <f t="shared" si="151"/>
        <v>#DIV/0!</v>
      </c>
      <c r="W427" s="232" t="e">
        <f t="shared" si="152"/>
        <v>#DIV/0!</v>
      </c>
      <c r="X427" s="232" t="e">
        <f t="shared" si="153"/>
        <v>#DIV/0!</v>
      </c>
      <c r="Y427" s="232" t="e">
        <f t="shared" si="154"/>
        <v>#DIV/0!</v>
      </c>
      <c r="Z427" s="232" t="e">
        <f t="shared" si="155"/>
        <v>#DIV/0!</v>
      </c>
      <c r="AA427" s="232" t="e">
        <f t="shared" si="156"/>
        <v>#DIV/0!</v>
      </c>
      <c r="AD427" s="232" t="e">
        <f t="shared" si="164"/>
        <v>#DIV/0!</v>
      </c>
      <c r="AE427" s="232" t="e">
        <f t="shared" si="165"/>
        <v>#DIV/0!</v>
      </c>
      <c r="AF427" s="90" t="e">
        <f t="shared" si="166"/>
        <v>#DIV/0!</v>
      </c>
      <c r="AG427" s="232" t="e">
        <f t="shared" si="167"/>
        <v>#DIV/0!</v>
      </c>
      <c r="AH427" s="232" t="e">
        <f t="shared" si="168"/>
        <v>#DIV/0!</v>
      </c>
      <c r="AI427" s="90" t="e">
        <f t="shared" si="169"/>
        <v>#DIV/0!</v>
      </c>
      <c r="AJ427" s="154"/>
      <c r="AK427" s="232" t="e">
        <f t="shared" si="170"/>
        <v>#DIV/0!</v>
      </c>
      <c r="AL427" s="232" t="e">
        <f t="shared" si="171"/>
        <v>#DIV/0!</v>
      </c>
    </row>
    <row r="428" spans="1:38">
      <c r="A428" s="128" t="s">
        <v>207</v>
      </c>
      <c r="B428" s="103"/>
      <c r="C428" s="85" t="e">
        <f>SUMPRODUCT(Datu_ievade!$E$12:$BB$12,Datu_ievade!$E$61:$BB$61)/SUM(Datu_ievade!$E$12:$BB$12)</f>
        <v>#DIV/0!</v>
      </c>
      <c r="D428" s="103"/>
      <c r="E428" s="85" t="e">
        <f>SUMPRODUCT(Datu_ievade!$E$13:$BB$13,Datu_ievade!$E$62:$BB$62)/SUM(Datu_ievade!$E$13:$BB$13)</f>
        <v>#DIV/0!</v>
      </c>
      <c r="F428" s="85" t="e">
        <f t="shared" si="157"/>
        <v>#DIV/0!</v>
      </c>
      <c r="G428" s="127" t="e">
        <f>ROUNDUP((B428+D428)*Datu_ievade!$E$269,0)</f>
        <v>#DIV/0!</v>
      </c>
      <c r="H428" s="141" t="e">
        <f t="shared" si="148"/>
        <v>#DIV/0!</v>
      </c>
      <c r="I428" s="127" t="e">
        <f t="shared" si="158"/>
        <v>#DIV/0!</v>
      </c>
      <c r="K428" s="127" t="e">
        <f t="shared" si="159"/>
        <v>#DIV/0!</v>
      </c>
      <c r="L428" s="127" t="e">
        <f t="shared" si="160"/>
        <v>#DIV/0!</v>
      </c>
      <c r="M428" s="127" t="e">
        <f t="shared" si="161"/>
        <v>#DIV/0!</v>
      </c>
      <c r="N428" s="127" t="e">
        <f t="shared" si="162"/>
        <v>#DIV/0!</v>
      </c>
      <c r="O428" s="141" t="e">
        <f t="shared" si="163"/>
        <v>#DIV/0!</v>
      </c>
      <c r="P428" s="127" t="e">
        <f t="shared" si="149"/>
        <v>#DIV/0!</v>
      </c>
      <c r="Q428" s="127" t="e">
        <f t="shared" si="150"/>
        <v>#DIV/0!</v>
      </c>
      <c r="V428" s="232" t="e">
        <f t="shared" si="151"/>
        <v>#DIV/0!</v>
      </c>
      <c r="W428" s="232" t="e">
        <f t="shared" si="152"/>
        <v>#DIV/0!</v>
      </c>
      <c r="X428" s="232" t="e">
        <f t="shared" si="153"/>
        <v>#DIV/0!</v>
      </c>
      <c r="Y428" s="232" t="e">
        <f t="shared" si="154"/>
        <v>#DIV/0!</v>
      </c>
      <c r="Z428" s="232" t="e">
        <f t="shared" si="155"/>
        <v>#DIV/0!</v>
      </c>
      <c r="AA428" s="232" t="e">
        <f t="shared" si="156"/>
        <v>#DIV/0!</v>
      </c>
      <c r="AD428" s="232" t="e">
        <f t="shared" si="164"/>
        <v>#DIV/0!</v>
      </c>
      <c r="AE428" s="232" t="e">
        <f t="shared" si="165"/>
        <v>#DIV/0!</v>
      </c>
      <c r="AF428" s="90" t="e">
        <f t="shared" si="166"/>
        <v>#DIV/0!</v>
      </c>
      <c r="AG428" s="232" t="e">
        <f t="shared" si="167"/>
        <v>#DIV/0!</v>
      </c>
      <c r="AH428" s="232" t="e">
        <f t="shared" si="168"/>
        <v>#DIV/0!</v>
      </c>
      <c r="AI428" s="90" t="e">
        <f t="shared" si="169"/>
        <v>#DIV/0!</v>
      </c>
      <c r="AJ428" s="154"/>
      <c r="AK428" s="232" t="e">
        <f t="shared" si="170"/>
        <v>#DIV/0!</v>
      </c>
      <c r="AL428" s="232" t="e">
        <f t="shared" si="171"/>
        <v>#DIV/0!</v>
      </c>
    </row>
    <row r="429" spans="1:38">
      <c r="A429" s="128" t="s">
        <v>206</v>
      </c>
      <c r="B429" s="103"/>
      <c r="C429" s="85" t="e">
        <f>SUMPRODUCT(Datu_ievade!$E$12:$BB$12,Datu_ievade!$E$61:$BB$61)/SUM(Datu_ievade!$E$12:$BB$12)</f>
        <v>#DIV/0!</v>
      </c>
      <c r="D429" s="103"/>
      <c r="E429" s="85" t="e">
        <f>SUMPRODUCT(Datu_ievade!$E$13:$BB$13,Datu_ievade!$E$62:$BB$62)/SUM(Datu_ievade!$E$13:$BB$13)</f>
        <v>#DIV/0!</v>
      </c>
      <c r="F429" s="85" t="e">
        <f t="shared" si="157"/>
        <v>#DIV/0!</v>
      </c>
      <c r="G429" s="127" t="e">
        <f>ROUNDUP((B429+D429)*Datu_ievade!$E$269,0)</f>
        <v>#DIV/0!</v>
      </c>
      <c r="H429" s="141" t="e">
        <f t="shared" si="148"/>
        <v>#DIV/0!</v>
      </c>
      <c r="I429" s="127" t="e">
        <f t="shared" si="158"/>
        <v>#DIV/0!</v>
      </c>
      <c r="K429" s="127" t="e">
        <f t="shared" si="159"/>
        <v>#DIV/0!</v>
      </c>
      <c r="L429" s="127" t="e">
        <f t="shared" si="160"/>
        <v>#DIV/0!</v>
      </c>
      <c r="M429" s="127" t="e">
        <f t="shared" si="161"/>
        <v>#DIV/0!</v>
      </c>
      <c r="N429" s="127" t="e">
        <f t="shared" si="162"/>
        <v>#DIV/0!</v>
      </c>
      <c r="O429" s="141" t="e">
        <f t="shared" si="163"/>
        <v>#DIV/0!</v>
      </c>
      <c r="P429" s="127" t="e">
        <f t="shared" si="149"/>
        <v>#DIV/0!</v>
      </c>
      <c r="Q429" s="127" t="e">
        <f t="shared" si="150"/>
        <v>#DIV/0!</v>
      </c>
      <c r="V429" s="232" t="e">
        <f t="shared" si="151"/>
        <v>#DIV/0!</v>
      </c>
      <c r="W429" s="232" t="e">
        <f t="shared" si="152"/>
        <v>#DIV/0!</v>
      </c>
      <c r="X429" s="232" t="e">
        <f t="shared" si="153"/>
        <v>#DIV/0!</v>
      </c>
      <c r="Y429" s="232" t="e">
        <f t="shared" si="154"/>
        <v>#DIV/0!</v>
      </c>
      <c r="Z429" s="232" t="e">
        <f t="shared" si="155"/>
        <v>#DIV/0!</v>
      </c>
      <c r="AA429" s="232" t="e">
        <f t="shared" si="156"/>
        <v>#DIV/0!</v>
      </c>
      <c r="AD429" s="232" t="e">
        <f t="shared" si="164"/>
        <v>#DIV/0!</v>
      </c>
      <c r="AE429" s="232" t="e">
        <f t="shared" si="165"/>
        <v>#DIV/0!</v>
      </c>
      <c r="AF429" s="90" t="e">
        <f t="shared" si="166"/>
        <v>#DIV/0!</v>
      </c>
      <c r="AG429" s="232" t="e">
        <f t="shared" si="167"/>
        <v>#DIV/0!</v>
      </c>
      <c r="AH429" s="232" t="e">
        <f t="shared" si="168"/>
        <v>#DIV/0!</v>
      </c>
      <c r="AI429" s="90" t="e">
        <f t="shared" si="169"/>
        <v>#DIV/0!</v>
      </c>
      <c r="AJ429" s="154"/>
      <c r="AK429" s="232" t="e">
        <f t="shared" si="170"/>
        <v>#DIV/0!</v>
      </c>
      <c r="AL429" s="232" t="e">
        <f t="shared" si="171"/>
        <v>#DIV/0!</v>
      </c>
    </row>
    <row r="430" spans="1:38">
      <c r="A430" s="128" t="s">
        <v>205</v>
      </c>
      <c r="B430" s="103"/>
      <c r="C430" s="85" t="e">
        <f>SUMPRODUCT(Datu_ievade!$E$12:$BB$12,Datu_ievade!$E$61:$BB$61)/SUM(Datu_ievade!$E$12:$BB$12)</f>
        <v>#DIV/0!</v>
      </c>
      <c r="D430" s="103"/>
      <c r="E430" s="85" t="e">
        <f>SUMPRODUCT(Datu_ievade!$E$13:$BB$13,Datu_ievade!$E$62:$BB$62)/SUM(Datu_ievade!$E$13:$BB$13)</f>
        <v>#DIV/0!</v>
      </c>
      <c r="F430" s="85" t="e">
        <f t="shared" si="157"/>
        <v>#DIV/0!</v>
      </c>
      <c r="G430" s="127" t="e">
        <f>ROUNDUP((B430+D430)*Datu_ievade!$E$269,0)</f>
        <v>#DIV/0!</v>
      </c>
      <c r="H430" s="141" t="e">
        <f t="shared" si="148"/>
        <v>#DIV/0!</v>
      </c>
      <c r="I430" s="127" t="e">
        <f t="shared" si="158"/>
        <v>#DIV/0!</v>
      </c>
      <c r="K430" s="127" t="e">
        <f t="shared" si="159"/>
        <v>#DIV/0!</v>
      </c>
      <c r="L430" s="127" t="e">
        <f t="shared" si="160"/>
        <v>#DIV/0!</v>
      </c>
      <c r="M430" s="127" t="e">
        <f t="shared" si="161"/>
        <v>#DIV/0!</v>
      </c>
      <c r="N430" s="127" t="e">
        <f t="shared" si="162"/>
        <v>#DIV/0!</v>
      </c>
      <c r="O430" s="141" t="e">
        <f t="shared" si="163"/>
        <v>#DIV/0!</v>
      </c>
      <c r="P430" s="127" t="e">
        <f t="shared" si="149"/>
        <v>#DIV/0!</v>
      </c>
      <c r="Q430" s="127" t="e">
        <f t="shared" si="150"/>
        <v>#DIV/0!</v>
      </c>
      <c r="V430" s="232" t="e">
        <f t="shared" si="151"/>
        <v>#DIV/0!</v>
      </c>
      <c r="W430" s="232" t="e">
        <f t="shared" si="152"/>
        <v>#DIV/0!</v>
      </c>
      <c r="X430" s="232" t="e">
        <f t="shared" si="153"/>
        <v>#DIV/0!</v>
      </c>
      <c r="Y430" s="232" t="e">
        <f t="shared" si="154"/>
        <v>#DIV/0!</v>
      </c>
      <c r="Z430" s="232" t="e">
        <f t="shared" si="155"/>
        <v>#DIV/0!</v>
      </c>
      <c r="AA430" s="232" t="e">
        <f t="shared" si="156"/>
        <v>#DIV/0!</v>
      </c>
      <c r="AD430" s="232" t="e">
        <f t="shared" si="164"/>
        <v>#DIV/0!</v>
      </c>
      <c r="AE430" s="232" t="e">
        <f t="shared" si="165"/>
        <v>#DIV/0!</v>
      </c>
      <c r="AF430" s="90" t="e">
        <f t="shared" si="166"/>
        <v>#DIV/0!</v>
      </c>
      <c r="AG430" s="232" t="e">
        <f t="shared" si="167"/>
        <v>#DIV/0!</v>
      </c>
      <c r="AH430" s="232" t="e">
        <f t="shared" si="168"/>
        <v>#DIV/0!</v>
      </c>
      <c r="AI430" s="90" t="e">
        <f t="shared" si="169"/>
        <v>#DIV/0!</v>
      </c>
      <c r="AJ430" s="154"/>
      <c r="AK430" s="232" t="e">
        <f t="shared" si="170"/>
        <v>#DIV/0!</v>
      </c>
      <c r="AL430" s="232" t="e">
        <f t="shared" si="171"/>
        <v>#DIV/0!</v>
      </c>
    </row>
    <row r="431" spans="1:38">
      <c r="A431" s="128" t="s">
        <v>204</v>
      </c>
      <c r="B431" s="103"/>
      <c r="C431" s="85" t="e">
        <f>SUMPRODUCT(Datu_ievade!$E$12:$BB$12,Datu_ievade!$E$61:$BB$61)/SUM(Datu_ievade!$E$12:$BB$12)</f>
        <v>#DIV/0!</v>
      </c>
      <c r="D431" s="103"/>
      <c r="E431" s="85" t="e">
        <f>SUMPRODUCT(Datu_ievade!$E$13:$BB$13,Datu_ievade!$E$62:$BB$62)/SUM(Datu_ievade!$E$13:$BB$13)</f>
        <v>#DIV/0!</v>
      </c>
      <c r="F431" s="85" t="e">
        <f t="shared" si="157"/>
        <v>#DIV/0!</v>
      </c>
      <c r="G431" s="127" t="e">
        <f>ROUNDUP((B431+D431)*Datu_ievade!$E$269,0)</f>
        <v>#DIV/0!</v>
      </c>
      <c r="H431" s="141" t="e">
        <f t="shared" si="148"/>
        <v>#DIV/0!</v>
      </c>
      <c r="I431" s="127" t="e">
        <f t="shared" si="158"/>
        <v>#DIV/0!</v>
      </c>
      <c r="K431" s="127" t="e">
        <f t="shared" si="159"/>
        <v>#DIV/0!</v>
      </c>
      <c r="L431" s="127" t="e">
        <f t="shared" si="160"/>
        <v>#DIV/0!</v>
      </c>
      <c r="M431" s="127" t="e">
        <f t="shared" si="161"/>
        <v>#DIV/0!</v>
      </c>
      <c r="N431" s="127" t="e">
        <f t="shared" si="162"/>
        <v>#DIV/0!</v>
      </c>
      <c r="O431" s="141" t="e">
        <f t="shared" si="163"/>
        <v>#DIV/0!</v>
      </c>
      <c r="P431" s="127" t="e">
        <f t="shared" si="149"/>
        <v>#DIV/0!</v>
      </c>
      <c r="Q431" s="127" t="e">
        <f t="shared" si="150"/>
        <v>#DIV/0!</v>
      </c>
      <c r="V431" s="232" t="e">
        <f t="shared" si="151"/>
        <v>#DIV/0!</v>
      </c>
      <c r="W431" s="232" t="e">
        <f t="shared" si="152"/>
        <v>#DIV/0!</v>
      </c>
      <c r="X431" s="232" t="e">
        <f t="shared" si="153"/>
        <v>#DIV/0!</v>
      </c>
      <c r="Y431" s="232" t="e">
        <f t="shared" si="154"/>
        <v>#DIV/0!</v>
      </c>
      <c r="Z431" s="232" t="e">
        <f t="shared" si="155"/>
        <v>#DIV/0!</v>
      </c>
      <c r="AA431" s="232" t="e">
        <f t="shared" si="156"/>
        <v>#DIV/0!</v>
      </c>
      <c r="AD431" s="232" t="e">
        <f t="shared" si="164"/>
        <v>#DIV/0!</v>
      </c>
      <c r="AE431" s="232" t="e">
        <f t="shared" si="165"/>
        <v>#DIV/0!</v>
      </c>
      <c r="AF431" s="90" t="e">
        <f t="shared" si="166"/>
        <v>#DIV/0!</v>
      </c>
      <c r="AG431" s="232" t="e">
        <f t="shared" si="167"/>
        <v>#DIV/0!</v>
      </c>
      <c r="AH431" s="232" t="e">
        <f t="shared" si="168"/>
        <v>#DIV/0!</v>
      </c>
      <c r="AI431" s="90" t="e">
        <f t="shared" si="169"/>
        <v>#DIV/0!</v>
      </c>
      <c r="AJ431" s="154"/>
      <c r="AK431" s="232" t="e">
        <f t="shared" si="170"/>
        <v>#DIV/0!</v>
      </c>
      <c r="AL431" s="232" t="e">
        <f t="shared" si="171"/>
        <v>#DIV/0!</v>
      </c>
    </row>
    <row r="432" spans="1:38">
      <c r="A432" s="128" t="s">
        <v>203</v>
      </c>
      <c r="B432" s="103"/>
      <c r="C432" s="85" t="e">
        <f>SUMPRODUCT(Datu_ievade!$E$12:$BB$12,Datu_ievade!$E$61:$BB$61)/SUM(Datu_ievade!$E$12:$BB$12)</f>
        <v>#DIV/0!</v>
      </c>
      <c r="D432" s="103"/>
      <c r="E432" s="85" t="e">
        <f>SUMPRODUCT(Datu_ievade!$E$13:$BB$13,Datu_ievade!$E$62:$BB$62)/SUM(Datu_ievade!$E$13:$BB$13)</f>
        <v>#DIV/0!</v>
      </c>
      <c r="F432" s="85" t="e">
        <f t="shared" si="157"/>
        <v>#DIV/0!</v>
      </c>
      <c r="G432" s="127" t="e">
        <f>ROUNDUP((B432+D432)*Datu_ievade!$E$269,0)</f>
        <v>#DIV/0!</v>
      </c>
      <c r="H432" s="141" t="e">
        <f t="shared" si="148"/>
        <v>#DIV/0!</v>
      </c>
      <c r="I432" s="127" t="e">
        <f t="shared" si="158"/>
        <v>#DIV/0!</v>
      </c>
      <c r="K432" s="127" t="e">
        <f t="shared" si="159"/>
        <v>#DIV/0!</v>
      </c>
      <c r="L432" s="127" t="e">
        <f t="shared" si="160"/>
        <v>#DIV/0!</v>
      </c>
      <c r="M432" s="127" t="e">
        <f t="shared" si="161"/>
        <v>#DIV/0!</v>
      </c>
      <c r="N432" s="127" t="e">
        <f t="shared" si="162"/>
        <v>#DIV/0!</v>
      </c>
      <c r="O432" s="141" t="e">
        <f t="shared" si="163"/>
        <v>#DIV/0!</v>
      </c>
      <c r="P432" s="127" t="e">
        <f t="shared" si="149"/>
        <v>#DIV/0!</v>
      </c>
      <c r="Q432" s="127" t="e">
        <f t="shared" si="150"/>
        <v>#DIV/0!</v>
      </c>
      <c r="V432" s="232" t="e">
        <f t="shared" si="151"/>
        <v>#DIV/0!</v>
      </c>
      <c r="W432" s="232" t="e">
        <f t="shared" si="152"/>
        <v>#DIV/0!</v>
      </c>
      <c r="X432" s="232" t="e">
        <f t="shared" si="153"/>
        <v>#DIV/0!</v>
      </c>
      <c r="Y432" s="232" t="e">
        <f t="shared" si="154"/>
        <v>#DIV/0!</v>
      </c>
      <c r="Z432" s="232" t="e">
        <f t="shared" si="155"/>
        <v>#DIV/0!</v>
      </c>
      <c r="AA432" s="232" t="e">
        <f t="shared" si="156"/>
        <v>#DIV/0!</v>
      </c>
      <c r="AD432" s="232" t="e">
        <f t="shared" si="164"/>
        <v>#DIV/0!</v>
      </c>
      <c r="AE432" s="232" t="e">
        <f t="shared" si="165"/>
        <v>#DIV/0!</v>
      </c>
      <c r="AF432" s="90" t="e">
        <f t="shared" si="166"/>
        <v>#DIV/0!</v>
      </c>
      <c r="AG432" s="232" t="e">
        <f t="shared" si="167"/>
        <v>#DIV/0!</v>
      </c>
      <c r="AH432" s="232" t="e">
        <f t="shared" si="168"/>
        <v>#DIV/0!</v>
      </c>
      <c r="AI432" s="90" t="e">
        <f t="shared" si="169"/>
        <v>#DIV/0!</v>
      </c>
      <c r="AJ432" s="154"/>
      <c r="AK432" s="232" t="e">
        <f t="shared" si="170"/>
        <v>#DIV/0!</v>
      </c>
      <c r="AL432" s="232" t="e">
        <f t="shared" si="171"/>
        <v>#DIV/0!</v>
      </c>
    </row>
    <row r="433" spans="1:38">
      <c r="A433" s="128" t="s">
        <v>202</v>
      </c>
      <c r="B433" s="103"/>
      <c r="C433" s="85" t="e">
        <f>SUMPRODUCT(Datu_ievade!$E$12:$BB$12,Datu_ievade!$E$61:$BB$61)/SUM(Datu_ievade!$E$12:$BB$12)</f>
        <v>#DIV/0!</v>
      </c>
      <c r="D433" s="103"/>
      <c r="E433" s="85" t="e">
        <f>SUMPRODUCT(Datu_ievade!$E$13:$BB$13,Datu_ievade!$E$62:$BB$62)/SUM(Datu_ievade!$E$13:$BB$13)</f>
        <v>#DIV/0!</v>
      </c>
      <c r="F433" s="85" t="e">
        <f t="shared" si="157"/>
        <v>#DIV/0!</v>
      </c>
      <c r="G433" s="127" t="e">
        <f>ROUNDUP((B433+D433)*Datu_ievade!$E$269,0)</f>
        <v>#DIV/0!</v>
      </c>
      <c r="H433" s="141" t="e">
        <f t="shared" si="148"/>
        <v>#DIV/0!</v>
      </c>
      <c r="I433" s="127" t="e">
        <f t="shared" si="158"/>
        <v>#DIV/0!</v>
      </c>
      <c r="K433" s="127" t="e">
        <f t="shared" si="159"/>
        <v>#DIV/0!</v>
      </c>
      <c r="L433" s="127" t="e">
        <f t="shared" si="160"/>
        <v>#DIV/0!</v>
      </c>
      <c r="M433" s="127" t="e">
        <f t="shared" si="161"/>
        <v>#DIV/0!</v>
      </c>
      <c r="N433" s="127" t="e">
        <f t="shared" si="162"/>
        <v>#DIV/0!</v>
      </c>
      <c r="O433" s="141" t="e">
        <f t="shared" si="163"/>
        <v>#DIV/0!</v>
      </c>
      <c r="P433" s="127" t="e">
        <f t="shared" si="149"/>
        <v>#DIV/0!</v>
      </c>
      <c r="Q433" s="127" t="e">
        <f t="shared" si="150"/>
        <v>#DIV/0!</v>
      </c>
      <c r="V433" s="232" t="e">
        <f t="shared" si="151"/>
        <v>#DIV/0!</v>
      </c>
      <c r="W433" s="232" t="e">
        <f t="shared" si="152"/>
        <v>#DIV/0!</v>
      </c>
      <c r="X433" s="232" t="e">
        <f t="shared" si="153"/>
        <v>#DIV/0!</v>
      </c>
      <c r="Y433" s="232" t="e">
        <f t="shared" si="154"/>
        <v>#DIV/0!</v>
      </c>
      <c r="Z433" s="232" t="e">
        <f t="shared" si="155"/>
        <v>#DIV/0!</v>
      </c>
      <c r="AA433" s="232" t="e">
        <f t="shared" si="156"/>
        <v>#DIV/0!</v>
      </c>
      <c r="AD433" s="232" t="e">
        <f t="shared" si="164"/>
        <v>#DIV/0!</v>
      </c>
      <c r="AE433" s="232" t="e">
        <f t="shared" si="165"/>
        <v>#DIV/0!</v>
      </c>
      <c r="AF433" s="90" t="e">
        <f t="shared" si="166"/>
        <v>#DIV/0!</v>
      </c>
      <c r="AG433" s="232" t="e">
        <f t="shared" si="167"/>
        <v>#DIV/0!</v>
      </c>
      <c r="AH433" s="232" t="e">
        <f t="shared" si="168"/>
        <v>#DIV/0!</v>
      </c>
      <c r="AI433" s="90" t="e">
        <f t="shared" si="169"/>
        <v>#DIV/0!</v>
      </c>
      <c r="AJ433" s="154"/>
      <c r="AK433" s="232" t="e">
        <f t="shared" si="170"/>
        <v>#DIV/0!</v>
      </c>
      <c r="AL433" s="232" t="e">
        <f t="shared" si="171"/>
        <v>#DIV/0!</v>
      </c>
    </row>
    <row r="434" spans="1:38">
      <c r="A434" s="128" t="s">
        <v>201</v>
      </c>
      <c r="B434" s="103"/>
      <c r="C434" s="85" t="e">
        <f>SUMPRODUCT(Datu_ievade!$E$12:$BB$12,Datu_ievade!$E$61:$BB$61)/SUM(Datu_ievade!$E$12:$BB$12)</f>
        <v>#DIV/0!</v>
      </c>
      <c r="D434" s="103"/>
      <c r="E434" s="85" t="e">
        <f>SUMPRODUCT(Datu_ievade!$E$13:$BB$13,Datu_ievade!$E$62:$BB$62)/SUM(Datu_ievade!$E$13:$BB$13)</f>
        <v>#DIV/0!</v>
      </c>
      <c r="F434" s="85" t="e">
        <f t="shared" si="157"/>
        <v>#DIV/0!</v>
      </c>
      <c r="G434" s="127" t="e">
        <f>ROUNDUP((B434+D434)*Datu_ievade!$E$269,0)</f>
        <v>#DIV/0!</v>
      </c>
      <c r="H434" s="141" t="e">
        <f t="shared" si="148"/>
        <v>#DIV/0!</v>
      </c>
      <c r="I434" s="127" t="e">
        <f t="shared" si="158"/>
        <v>#DIV/0!</v>
      </c>
      <c r="K434" s="127" t="e">
        <f t="shared" si="159"/>
        <v>#DIV/0!</v>
      </c>
      <c r="L434" s="127" t="e">
        <f t="shared" si="160"/>
        <v>#DIV/0!</v>
      </c>
      <c r="M434" s="127" t="e">
        <f t="shared" si="161"/>
        <v>#DIV/0!</v>
      </c>
      <c r="N434" s="127" t="e">
        <f t="shared" si="162"/>
        <v>#DIV/0!</v>
      </c>
      <c r="O434" s="141" t="e">
        <f t="shared" si="163"/>
        <v>#DIV/0!</v>
      </c>
      <c r="P434" s="127" t="e">
        <f t="shared" si="149"/>
        <v>#DIV/0!</v>
      </c>
      <c r="Q434" s="127" t="e">
        <f t="shared" si="150"/>
        <v>#DIV/0!</v>
      </c>
      <c r="V434" s="232" t="e">
        <f t="shared" si="151"/>
        <v>#DIV/0!</v>
      </c>
      <c r="W434" s="232" t="e">
        <f t="shared" si="152"/>
        <v>#DIV/0!</v>
      </c>
      <c r="X434" s="232" t="e">
        <f t="shared" si="153"/>
        <v>#DIV/0!</v>
      </c>
      <c r="Y434" s="232" t="e">
        <f t="shared" si="154"/>
        <v>#DIV/0!</v>
      </c>
      <c r="Z434" s="232" t="e">
        <f t="shared" si="155"/>
        <v>#DIV/0!</v>
      </c>
      <c r="AA434" s="232" t="e">
        <f t="shared" si="156"/>
        <v>#DIV/0!</v>
      </c>
      <c r="AD434" s="232" t="e">
        <f t="shared" si="164"/>
        <v>#DIV/0!</v>
      </c>
      <c r="AE434" s="232" t="e">
        <f t="shared" si="165"/>
        <v>#DIV/0!</v>
      </c>
      <c r="AF434" s="90" t="e">
        <f t="shared" si="166"/>
        <v>#DIV/0!</v>
      </c>
      <c r="AG434" s="232" t="e">
        <f t="shared" si="167"/>
        <v>#DIV/0!</v>
      </c>
      <c r="AH434" s="232" t="e">
        <f t="shared" si="168"/>
        <v>#DIV/0!</v>
      </c>
      <c r="AI434" s="90" t="e">
        <f t="shared" si="169"/>
        <v>#DIV/0!</v>
      </c>
      <c r="AJ434" s="154"/>
      <c r="AK434" s="232" t="e">
        <f t="shared" si="170"/>
        <v>#DIV/0!</v>
      </c>
      <c r="AL434" s="232" t="e">
        <f t="shared" si="171"/>
        <v>#DIV/0!</v>
      </c>
    </row>
    <row r="435" spans="1:38">
      <c r="A435" s="128" t="s">
        <v>200</v>
      </c>
      <c r="B435" s="103"/>
      <c r="C435" s="85" t="e">
        <f>SUMPRODUCT(Datu_ievade!$E$12:$BB$12,Datu_ievade!$E$61:$BB$61)/SUM(Datu_ievade!$E$12:$BB$12)</f>
        <v>#DIV/0!</v>
      </c>
      <c r="D435" s="103"/>
      <c r="E435" s="85" t="e">
        <f>SUMPRODUCT(Datu_ievade!$E$13:$BB$13,Datu_ievade!$E$62:$BB$62)/SUM(Datu_ievade!$E$13:$BB$13)</f>
        <v>#DIV/0!</v>
      </c>
      <c r="F435" s="85" t="e">
        <f t="shared" si="157"/>
        <v>#DIV/0!</v>
      </c>
      <c r="G435" s="127" t="e">
        <f>ROUNDUP((B435+D435)*Datu_ievade!$E$269,0)</f>
        <v>#DIV/0!</v>
      </c>
      <c r="H435" s="141" t="e">
        <f t="shared" si="148"/>
        <v>#DIV/0!</v>
      </c>
      <c r="I435" s="127" t="e">
        <f t="shared" si="158"/>
        <v>#DIV/0!</v>
      </c>
      <c r="K435" s="127" t="e">
        <f t="shared" si="159"/>
        <v>#DIV/0!</v>
      </c>
      <c r="L435" s="127" t="e">
        <f t="shared" si="160"/>
        <v>#DIV/0!</v>
      </c>
      <c r="M435" s="127" t="e">
        <f t="shared" si="161"/>
        <v>#DIV/0!</v>
      </c>
      <c r="N435" s="127" t="e">
        <f t="shared" si="162"/>
        <v>#DIV/0!</v>
      </c>
      <c r="O435" s="141" t="e">
        <f t="shared" si="163"/>
        <v>#DIV/0!</v>
      </c>
      <c r="P435" s="127" t="e">
        <f t="shared" si="149"/>
        <v>#DIV/0!</v>
      </c>
      <c r="Q435" s="127" t="e">
        <f t="shared" si="150"/>
        <v>#DIV/0!</v>
      </c>
      <c r="V435" s="232" t="e">
        <f t="shared" si="151"/>
        <v>#DIV/0!</v>
      </c>
      <c r="W435" s="232" t="e">
        <f t="shared" si="152"/>
        <v>#DIV/0!</v>
      </c>
      <c r="X435" s="232" t="e">
        <f t="shared" si="153"/>
        <v>#DIV/0!</v>
      </c>
      <c r="Y435" s="232" t="e">
        <f t="shared" si="154"/>
        <v>#DIV/0!</v>
      </c>
      <c r="Z435" s="232" t="e">
        <f t="shared" si="155"/>
        <v>#DIV/0!</v>
      </c>
      <c r="AA435" s="232" t="e">
        <f t="shared" si="156"/>
        <v>#DIV/0!</v>
      </c>
      <c r="AD435" s="232" t="e">
        <f t="shared" si="164"/>
        <v>#DIV/0!</v>
      </c>
      <c r="AE435" s="232" t="e">
        <f t="shared" si="165"/>
        <v>#DIV/0!</v>
      </c>
      <c r="AF435" s="90" t="e">
        <f t="shared" si="166"/>
        <v>#DIV/0!</v>
      </c>
      <c r="AG435" s="232" t="e">
        <f t="shared" si="167"/>
        <v>#DIV/0!</v>
      </c>
      <c r="AH435" s="232" t="e">
        <f t="shared" si="168"/>
        <v>#DIV/0!</v>
      </c>
      <c r="AI435" s="90" t="e">
        <f t="shared" si="169"/>
        <v>#DIV/0!</v>
      </c>
      <c r="AJ435" s="154"/>
      <c r="AK435" s="232" t="e">
        <f t="shared" si="170"/>
        <v>#DIV/0!</v>
      </c>
      <c r="AL435" s="232" t="e">
        <f t="shared" si="171"/>
        <v>#DIV/0!</v>
      </c>
    </row>
    <row r="436" spans="1:38">
      <c r="A436" s="128" t="s">
        <v>199</v>
      </c>
      <c r="B436" s="103"/>
      <c r="C436" s="85" t="e">
        <f>SUMPRODUCT(Datu_ievade!$E$12:$BB$12,Datu_ievade!$E$61:$BB$61)/SUM(Datu_ievade!$E$12:$BB$12)</f>
        <v>#DIV/0!</v>
      </c>
      <c r="D436" s="103"/>
      <c r="E436" s="85" t="e">
        <f>SUMPRODUCT(Datu_ievade!$E$13:$BB$13,Datu_ievade!$E$62:$BB$62)/SUM(Datu_ievade!$E$13:$BB$13)</f>
        <v>#DIV/0!</v>
      </c>
      <c r="F436" s="85" t="e">
        <f t="shared" si="157"/>
        <v>#DIV/0!</v>
      </c>
      <c r="G436" s="127" t="e">
        <f>ROUNDUP((B436+D436)*Datu_ievade!$E$269,0)</f>
        <v>#DIV/0!</v>
      </c>
      <c r="H436" s="141" t="e">
        <f t="shared" si="148"/>
        <v>#DIV/0!</v>
      </c>
      <c r="I436" s="127" t="e">
        <f t="shared" si="158"/>
        <v>#DIV/0!</v>
      </c>
      <c r="K436" s="127" t="e">
        <f t="shared" si="159"/>
        <v>#DIV/0!</v>
      </c>
      <c r="L436" s="127" t="e">
        <f t="shared" si="160"/>
        <v>#DIV/0!</v>
      </c>
      <c r="M436" s="127" t="e">
        <f t="shared" si="161"/>
        <v>#DIV/0!</v>
      </c>
      <c r="N436" s="127" t="e">
        <f t="shared" si="162"/>
        <v>#DIV/0!</v>
      </c>
      <c r="O436" s="141" t="e">
        <f t="shared" si="163"/>
        <v>#DIV/0!</v>
      </c>
      <c r="P436" s="127" t="e">
        <f t="shared" si="149"/>
        <v>#DIV/0!</v>
      </c>
      <c r="Q436" s="127" t="e">
        <f t="shared" si="150"/>
        <v>#DIV/0!</v>
      </c>
      <c r="V436" s="232" t="e">
        <f t="shared" si="151"/>
        <v>#DIV/0!</v>
      </c>
      <c r="W436" s="232" t="e">
        <f t="shared" si="152"/>
        <v>#DIV/0!</v>
      </c>
      <c r="X436" s="232" t="e">
        <f t="shared" si="153"/>
        <v>#DIV/0!</v>
      </c>
      <c r="Y436" s="232" t="e">
        <f t="shared" si="154"/>
        <v>#DIV/0!</v>
      </c>
      <c r="Z436" s="232" t="e">
        <f t="shared" si="155"/>
        <v>#DIV/0!</v>
      </c>
      <c r="AA436" s="232" t="e">
        <f t="shared" si="156"/>
        <v>#DIV/0!</v>
      </c>
      <c r="AD436" s="232" t="e">
        <f t="shared" si="164"/>
        <v>#DIV/0!</v>
      </c>
      <c r="AE436" s="232" t="e">
        <f t="shared" si="165"/>
        <v>#DIV/0!</v>
      </c>
      <c r="AF436" s="90" t="e">
        <f t="shared" si="166"/>
        <v>#DIV/0!</v>
      </c>
      <c r="AG436" s="232" t="e">
        <f t="shared" si="167"/>
        <v>#DIV/0!</v>
      </c>
      <c r="AH436" s="232" t="e">
        <f t="shared" si="168"/>
        <v>#DIV/0!</v>
      </c>
      <c r="AI436" s="90" t="e">
        <f t="shared" si="169"/>
        <v>#DIV/0!</v>
      </c>
      <c r="AJ436" s="154"/>
      <c r="AK436" s="232" t="e">
        <f t="shared" si="170"/>
        <v>#DIV/0!</v>
      </c>
      <c r="AL436" s="232" t="e">
        <f t="shared" si="171"/>
        <v>#DIV/0!</v>
      </c>
    </row>
    <row r="437" spans="1:38">
      <c r="A437" s="128" t="s">
        <v>198</v>
      </c>
      <c r="B437" s="103"/>
      <c r="C437" s="85" t="e">
        <f>SUMPRODUCT(Datu_ievade!$E$12:$BB$12,Datu_ievade!$E$61:$BB$61)/SUM(Datu_ievade!$E$12:$BB$12)</f>
        <v>#DIV/0!</v>
      </c>
      <c r="D437" s="103"/>
      <c r="E437" s="85" t="e">
        <f>SUMPRODUCT(Datu_ievade!$E$13:$BB$13,Datu_ievade!$E$62:$BB$62)/SUM(Datu_ievade!$E$13:$BB$13)</f>
        <v>#DIV/0!</v>
      </c>
      <c r="F437" s="85" t="e">
        <f t="shared" si="157"/>
        <v>#DIV/0!</v>
      </c>
      <c r="G437" s="127" t="e">
        <f>ROUNDUP((B437+D437)*Datu_ievade!$E$269,0)</f>
        <v>#DIV/0!</v>
      </c>
      <c r="H437" s="141" t="e">
        <f t="shared" si="148"/>
        <v>#DIV/0!</v>
      </c>
      <c r="I437" s="127" t="e">
        <f t="shared" si="158"/>
        <v>#DIV/0!</v>
      </c>
      <c r="K437" s="127" t="e">
        <f t="shared" si="159"/>
        <v>#DIV/0!</v>
      </c>
      <c r="L437" s="127" t="e">
        <f t="shared" si="160"/>
        <v>#DIV/0!</v>
      </c>
      <c r="M437" s="127" t="e">
        <f t="shared" si="161"/>
        <v>#DIV/0!</v>
      </c>
      <c r="N437" s="127" t="e">
        <f t="shared" si="162"/>
        <v>#DIV/0!</v>
      </c>
      <c r="O437" s="141" t="e">
        <f t="shared" si="163"/>
        <v>#DIV/0!</v>
      </c>
      <c r="P437" s="127" t="e">
        <f t="shared" si="149"/>
        <v>#DIV/0!</v>
      </c>
      <c r="Q437" s="127" t="e">
        <f t="shared" si="150"/>
        <v>#DIV/0!</v>
      </c>
      <c r="V437" s="232" t="e">
        <f t="shared" si="151"/>
        <v>#DIV/0!</v>
      </c>
      <c r="W437" s="232" t="e">
        <f t="shared" si="152"/>
        <v>#DIV/0!</v>
      </c>
      <c r="X437" s="232" t="e">
        <f t="shared" si="153"/>
        <v>#DIV/0!</v>
      </c>
      <c r="Y437" s="232" t="e">
        <f t="shared" si="154"/>
        <v>#DIV/0!</v>
      </c>
      <c r="Z437" s="232" t="e">
        <f t="shared" si="155"/>
        <v>#DIV/0!</v>
      </c>
      <c r="AA437" s="232" t="e">
        <f t="shared" si="156"/>
        <v>#DIV/0!</v>
      </c>
      <c r="AD437" s="232" t="e">
        <f t="shared" si="164"/>
        <v>#DIV/0!</v>
      </c>
      <c r="AE437" s="232" t="e">
        <f t="shared" si="165"/>
        <v>#DIV/0!</v>
      </c>
      <c r="AF437" s="90" t="e">
        <f t="shared" si="166"/>
        <v>#DIV/0!</v>
      </c>
      <c r="AG437" s="232" t="e">
        <f t="shared" si="167"/>
        <v>#DIV/0!</v>
      </c>
      <c r="AH437" s="232" t="e">
        <f t="shared" si="168"/>
        <v>#DIV/0!</v>
      </c>
      <c r="AI437" s="90" t="e">
        <f t="shared" si="169"/>
        <v>#DIV/0!</v>
      </c>
      <c r="AJ437" s="154"/>
      <c r="AK437" s="232" t="e">
        <f t="shared" si="170"/>
        <v>#DIV/0!</v>
      </c>
      <c r="AL437" s="232" t="e">
        <f t="shared" si="171"/>
        <v>#DIV/0!</v>
      </c>
    </row>
    <row r="438" spans="1:38">
      <c r="A438" s="128" t="s">
        <v>197</v>
      </c>
      <c r="B438" s="103"/>
      <c r="C438" s="85" t="e">
        <f>SUMPRODUCT(Datu_ievade!$E$12:$BB$12,Datu_ievade!$E$61:$BB$61)/SUM(Datu_ievade!$E$12:$BB$12)</f>
        <v>#DIV/0!</v>
      </c>
      <c r="D438" s="103"/>
      <c r="E438" s="85" t="e">
        <f>SUMPRODUCT(Datu_ievade!$E$13:$BB$13,Datu_ievade!$E$62:$BB$62)/SUM(Datu_ievade!$E$13:$BB$13)</f>
        <v>#DIV/0!</v>
      </c>
      <c r="F438" s="85" t="e">
        <f t="shared" si="157"/>
        <v>#DIV/0!</v>
      </c>
      <c r="G438" s="127" t="e">
        <f>ROUNDUP((B438+D438)*Datu_ievade!$E$269,0)</f>
        <v>#DIV/0!</v>
      </c>
      <c r="H438" s="141" t="e">
        <f t="shared" si="148"/>
        <v>#DIV/0!</v>
      </c>
      <c r="I438" s="127" t="e">
        <f t="shared" si="158"/>
        <v>#DIV/0!</v>
      </c>
      <c r="K438" s="127" t="e">
        <f t="shared" si="159"/>
        <v>#DIV/0!</v>
      </c>
      <c r="L438" s="127" t="e">
        <f t="shared" si="160"/>
        <v>#DIV/0!</v>
      </c>
      <c r="M438" s="127" t="e">
        <f t="shared" si="161"/>
        <v>#DIV/0!</v>
      </c>
      <c r="N438" s="127" t="e">
        <f t="shared" si="162"/>
        <v>#DIV/0!</v>
      </c>
      <c r="O438" s="141" t="e">
        <f t="shared" si="163"/>
        <v>#DIV/0!</v>
      </c>
      <c r="P438" s="127" t="e">
        <f t="shared" si="149"/>
        <v>#DIV/0!</v>
      </c>
      <c r="Q438" s="127" t="e">
        <f t="shared" si="150"/>
        <v>#DIV/0!</v>
      </c>
      <c r="V438" s="232" t="e">
        <f t="shared" si="151"/>
        <v>#DIV/0!</v>
      </c>
      <c r="W438" s="232" t="e">
        <f t="shared" si="152"/>
        <v>#DIV/0!</v>
      </c>
      <c r="X438" s="232" t="e">
        <f t="shared" si="153"/>
        <v>#DIV/0!</v>
      </c>
      <c r="Y438" s="232" t="e">
        <f t="shared" si="154"/>
        <v>#DIV/0!</v>
      </c>
      <c r="Z438" s="232" t="e">
        <f t="shared" si="155"/>
        <v>#DIV/0!</v>
      </c>
      <c r="AA438" s="232" t="e">
        <f t="shared" si="156"/>
        <v>#DIV/0!</v>
      </c>
      <c r="AD438" s="232" t="e">
        <f t="shared" si="164"/>
        <v>#DIV/0!</v>
      </c>
      <c r="AE438" s="232" t="e">
        <f t="shared" si="165"/>
        <v>#DIV/0!</v>
      </c>
      <c r="AF438" s="90" t="e">
        <f t="shared" si="166"/>
        <v>#DIV/0!</v>
      </c>
      <c r="AG438" s="232" t="e">
        <f t="shared" si="167"/>
        <v>#DIV/0!</v>
      </c>
      <c r="AH438" s="232" t="e">
        <f t="shared" si="168"/>
        <v>#DIV/0!</v>
      </c>
      <c r="AI438" s="90" t="e">
        <f t="shared" si="169"/>
        <v>#DIV/0!</v>
      </c>
      <c r="AJ438" s="154"/>
      <c r="AK438" s="232" t="e">
        <f t="shared" si="170"/>
        <v>#DIV/0!</v>
      </c>
      <c r="AL438" s="232" t="e">
        <f t="shared" si="171"/>
        <v>#DIV/0!</v>
      </c>
    </row>
    <row r="439" spans="1:38">
      <c r="A439" s="128" t="s">
        <v>196</v>
      </c>
      <c r="B439" s="103"/>
      <c r="C439" s="85" t="e">
        <f>SUMPRODUCT(Datu_ievade!$E$12:$BB$12,Datu_ievade!$E$61:$BB$61)/SUM(Datu_ievade!$E$12:$BB$12)</f>
        <v>#DIV/0!</v>
      </c>
      <c r="D439" s="103"/>
      <c r="E439" s="85" t="e">
        <f>SUMPRODUCT(Datu_ievade!$E$13:$BB$13,Datu_ievade!$E$62:$BB$62)/SUM(Datu_ievade!$E$13:$BB$13)</f>
        <v>#DIV/0!</v>
      </c>
      <c r="F439" s="85" t="e">
        <f t="shared" si="157"/>
        <v>#DIV/0!</v>
      </c>
      <c r="G439" s="127" t="e">
        <f>ROUNDUP((B439+D439)*Datu_ievade!$E$269,0)</f>
        <v>#DIV/0!</v>
      </c>
      <c r="H439" s="141" t="e">
        <f t="shared" si="148"/>
        <v>#DIV/0!</v>
      </c>
      <c r="I439" s="127" t="e">
        <f t="shared" si="158"/>
        <v>#DIV/0!</v>
      </c>
      <c r="K439" s="127" t="e">
        <f t="shared" si="159"/>
        <v>#DIV/0!</v>
      </c>
      <c r="L439" s="127" t="e">
        <f t="shared" si="160"/>
        <v>#DIV/0!</v>
      </c>
      <c r="M439" s="127" t="e">
        <f t="shared" si="161"/>
        <v>#DIV/0!</v>
      </c>
      <c r="N439" s="127" t="e">
        <f t="shared" si="162"/>
        <v>#DIV/0!</v>
      </c>
      <c r="O439" s="141" t="e">
        <f t="shared" si="163"/>
        <v>#DIV/0!</v>
      </c>
      <c r="P439" s="127" t="e">
        <f t="shared" si="149"/>
        <v>#DIV/0!</v>
      </c>
      <c r="Q439" s="127" t="e">
        <f t="shared" si="150"/>
        <v>#DIV/0!</v>
      </c>
      <c r="V439" s="232" t="e">
        <f t="shared" si="151"/>
        <v>#DIV/0!</v>
      </c>
      <c r="W439" s="232" t="e">
        <f t="shared" si="152"/>
        <v>#DIV/0!</v>
      </c>
      <c r="X439" s="232" t="e">
        <f t="shared" si="153"/>
        <v>#DIV/0!</v>
      </c>
      <c r="Y439" s="232" t="e">
        <f t="shared" si="154"/>
        <v>#DIV/0!</v>
      </c>
      <c r="Z439" s="232" t="e">
        <f t="shared" si="155"/>
        <v>#DIV/0!</v>
      </c>
      <c r="AA439" s="232" t="e">
        <f t="shared" si="156"/>
        <v>#DIV/0!</v>
      </c>
      <c r="AD439" s="232" t="e">
        <f t="shared" si="164"/>
        <v>#DIV/0!</v>
      </c>
      <c r="AE439" s="232" t="e">
        <f t="shared" si="165"/>
        <v>#DIV/0!</v>
      </c>
      <c r="AF439" s="90" t="e">
        <f t="shared" si="166"/>
        <v>#DIV/0!</v>
      </c>
      <c r="AG439" s="232" t="e">
        <f t="shared" si="167"/>
        <v>#DIV/0!</v>
      </c>
      <c r="AH439" s="232" t="e">
        <f t="shared" si="168"/>
        <v>#DIV/0!</v>
      </c>
      <c r="AI439" s="90" t="e">
        <f t="shared" si="169"/>
        <v>#DIV/0!</v>
      </c>
      <c r="AJ439" s="154"/>
      <c r="AK439" s="232" t="e">
        <f t="shared" si="170"/>
        <v>#DIV/0!</v>
      </c>
      <c r="AL439" s="232" t="e">
        <f t="shared" si="171"/>
        <v>#DIV/0!</v>
      </c>
    </row>
    <row r="440" spans="1:38">
      <c r="A440" s="128" t="s">
        <v>195</v>
      </c>
      <c r="B440" s="103"/>
      <c r="C440" s="85" t="e">
        <f>SUMPRODUCT(Datu_ievade!$E$12:$BB$12,Datu_ievade!$E$61:$BB$61)/SUM(Datu_ievade!$E$12:$BB$12)</f>
        <v>#DIV/0!</v>
      </c>
      <c r="D440" s="103"/>
      <c r="E440" s="85" t="e">
        <f>SUMPRODUCT(Datu_ievade!$E$13:$BB$13,Datu_ievade!$E$62:$BB$62)/SUM(Datu_ievade!$E$13:$BB$13)</f>
        <v>#DIV/0!</v>
      </c>
      <c r="F440" s="85" t="e">
        <f t="shared" si="157"/>
        <v>#DIV/0!</v>
      </c>
      <c r="G440" s="127" t="e">
        <f>ROUNDUP((B440+D440)*Datu_ievade!$E$269,0)</f>
        <v>#DIV/0!</v>
      </c>
      <c r="H440" s="141" t="e">
        <f t="shared" si="148"/>
        <v>#DIV/0!</v>
      </c>
      <c r="I440" s="127" t="e">
        <f t="shared" si="158"/>
        <v>#DIV/0!</v>
      </c>
      <c r="K440" s="127" t="e">
        <f t="shared" si="159"/>
        <v>#DIV/0!</v>
      </c>
      <c r="L440" s="127" t="e">
        <f t="shared" si="160"/>
        <v>#DIV/0!</v>
      </c>
      <c r="M440" s="127" t="e">
        <f t="shared" si="161"/>
        <v>#DIV/0!</v>
      </c>
      <c r="N440" s="127" t="e">
        <f t="shared" si="162"/>
        <v>#DIV/0!</v>
      </c>
      <c r="O440" s="141" t="e">
        <f t="shared" si="163"/>
        <v>#DIV/0!</v>
      </c>
      <c r="P440" s="127" t="e">
        <f t="shared" si="149"/>
        <v>#DIV/0!</v>
      </c>
      <c r="Q440" s="127" t="e">
        <f t="shared" si="150"/>
        <v>#DIV/0!</v>
      </c>
      <c r="V440" s="232" t="e">
        <f t="shared" si="151"/>
        <v>#DIV/0!</v>
      </c>
      <c r="W440" s="232" t="e">
        <f t="shared" si="152"/>
        <v>#DIV/0!</v>
      </c>
      <c r="X440" s="232" t="e">
        <f t="shared" si="153"/>
        <v>#DIV/0!</v>
      </c>
      <c r="Y440" s="232" t="e">
        <f t="shared" si="154"/>
        <v>#DIV/0!</v>
      </c>
      <c r="Z440" s="232" t="e">
        <f t="shared" si="155"/>
        <v>#DIV/0!</v>
      </c>
      <c r="AA440" s="232" t="e">
        <f t="shared" si="156"/>
        <v>#DIV/0!</v>
      </c>
      <c r="AD440" s="232" t="e">
        <f t="shared" si="164"/>
        <v>#DIV/0!</v>
      </c>
      <c r="AE440" s="232" t="e">
        <f t="shared" si="165"/>
        <v>#DIV/0!</v>
      </c>
      <c r="AF440" s="90" t="e">
        <f t="shared" si="166"/>
        <v>#DIV/0!</v>
      </c>
      <c r="AG440" s="232" t="e">
        <f t="shared" si="167"/>
        <v>#DIV/0!</v>
      </c>
      <c r="AH440" s="232" t="e">
        <f t="shared" si="168"/>
        <v>#DIV/0!</v>
      </c>
      <c r="AI440" s="90" t="e">
        <f t="shared" si="169"/>
        <v>#DIV/0!</v>
      </c>
      <c r="AJ440" s="154"/>
      <c r="AK440" s="232" t="e">
        <f t="shared" si="170"/>
        <v>#DIV/0!</v>
      </c>
      <c r="AL440" s="232" t="e">
        <f t="shared" si="171"/>
        <v>#DIV/0!</v>
      </c>
    </row>
    <row r="441" spans="1:38">
      <c r="A441" s="128" t="s">
        <v>194</v>
      </c>
      <c r="B441" s="103"/>
      <c r="C441" s="85" t="e">
        <f>SUMPRODUCT(Datu_ievade!$E$12:$BB$12,Datu_ievade!$E$61:$BB$61)/SUM(Datu_ievade!$E$12:$BB$12)</f>
        <v>#DIV/0!</v>
      </c>
      <c r="D441" s="103"/>
      <c r="E441" s="85" t="e">
        <f>SUMPRODUCT(Datu_ievade!$E$13:$BB$13,Datu_ievade!$E$62:$BB$62)/SUM(Datu_ievade!$E$13:$BB$13)</f>
        <v>#DIV/0!</v>
      </c>
      <c r="F441" s="85" t="e">
        <f t="shared" si="157"/>
        <v>#DIV/0!</v>
      </c>
      <c r="G441" s="127" t="e">
        <f>ROUNDUP((B441+D441)*Datu_ievade!$E$269,0)</f>
        <v>#DIV/0!</v>
      </c>
      <c r="H441" s="141" t="e">
        <f t="shared" si="148"/>
        <v>#DIV/0!</v>
      </c>
      <c r="I441" s="127" t="e">
        <f t="shared" si="158"/>
        <v>#DIV/0!</v>
      </c>
      <c r="K441" s="127" t="e">
        <f t="shared" si="159"/>
        <v>#DIV/0!</v>
      </c>
      <c r="L441" s="127" t="e">
        <f t="shared" si="160"/>
        <v>#DIV/0!</v>
      </c>
      <c r="M441" s="127" t="e">
        <f t="shared" si="161"/>
        <v>#DIV/0!</v>
      </c>
      <c r="N441" s="127" t="e">
        <f t="shared" si="162"/>
        <v>#DIV/0!</v>
      </c>
      <c r="O441" s="141" t="e">
        <f t="shared" si="163"/>
        <v>#DIV/0!</v>
      </c>
      <c r="P441" s="127" t="e">
        <f t="shared" si="149"/>
        <v>#DIV/0!</v>
      </c>
      <c r="Q441" s="127" t="e">
        <f t="shared" si="150"/>
        <v>#DIV/0!</v>
      </c>
      <c r="V441" s="232" t="e">
        <f t="shared" si="151"/>
        <v>#DIV/0!</v>
      </c>
      <c r="W441" s="232" t="e">
        <f t="shared" si="152"/>
        <v>#DIV/0!</v>
      </c>
      <c r="X441" s="232" t="e">
        <f t="shared" si="153"/>
        <v>#DIV/0!</v>
      </c>
      <c r="Y441" s="232" t="e">
        <f t="shared" si="154"/>
        <v>#DIV/0!</v>
      </c>
      <c r="Z441" s="232" t="e">
        <f t="shared" si="155"/>
        <v>#DIV/0!</v>
      </c>
      <c r="AA441" s="232" t="e">
        <f t="shared" si="156"/>
        <v>#DIV/0!</v>
      </c>
      <c r="AD441" s="232" t="e">
        <f t="shared" si="164"/>
        <v>#DIV/0!</v>
      </c>
      <c r="AE441" s="232" t="e">
        <f t="shared" si="165"/>
        <v>#DIV/0!</v>
      </c>
      <c r="AF441" s="90" t="e">
        <f t="shared" si="166"/>
        <v>#DIV/0!</v>
      </c>
      <c r="AG441" s="232" t="e">
        <f t="shared" si="167"/>
        <v>#DIV/0!</v>
      </c>
      <c r="AH441" s="232" t="e">
        <f t="shared" si="168"/>
        <v>#DIV/0!</v>
      </c>
      <c r="AI441" s="90" t="e">
        <f t="shared" si="169"/>
        <v>#DIV/0!</v>
      </c>
      <c r="AJ441" s="154"/>
      <c r="AK441" s="232" t="e">
        <f t="shared" si="170"/>
        <v>#DIV/0!</v>
      </c>
      <c r="AL441" s="232" t="e">
        <f t="shared" si="171"/>
        <v>#DIV/0!</v>
      </c>
    </row>
    <row r="442" spans="1:38">
      <c r="A442" s="128" t="s">
        <v>193</v>
      </c>
      <c r="B442" s="103"/>
      <c r="C442" s="85" t="e">
        <f>SUMPRODUCT(Datu_ievade!$E$12:$BB$12,Datu_ievade!$E$61:$BB$61)/SUM(Datu_ievade!$E$12:$BB$12)</f>
        <v>#DIV/0!</v>
      </c>
      <c r="D442" s="103"/>
      <c r="E442" s="85" t="e">
        <f>SUMPRODUCT(Datu_ievade!$E$13:$BB$13,Datu_ievade!$E$62:$BB$62)/SUM(Datu_ievade!$E$13:$BB$13)</f>
        <v>#DIV/0!</v>
      </c>
      <c r="F442" s="85" t="e">
        <f t="shared" si="157"/>
        <v>#DIV/0!</v>
      </c>
      <c r="G442" s="127" t="e">
        <f>ROUNDUP((B442+D442)*Datu_ievade!$E$269,0)</f>
        <v>#DIV/0!</v>
      </c>
      <c r="H442" s="141" t="e">
        <f t="shared" si="148"/>
        <v>#DIV/0!</v>
      </c>
      <c r="I442" s="127" t="e">
        <f t="shared" si="158"/>
        <v>#DIV/0!</v>
      </c>
      <c r="K442" s="127" t="e">
        <f t="shared" si="159"/>
        <v>#DIV/0!</v>
      </c>
      <c r="L442" s="127" t="e">
        <f t="shared" si="160"/>
        <v>#DIV/0!</v>
      </c>
      <c r="M442" s="127" t="e">
        <f t="shared" si="161"/>
        <v>#DIV/0!</v>
      </c>
      <c r="N442" s="127" t="e">
        <f t="shared" si="162"/>
        <v>#DIV/0!</v>
      </c>
      <c r="O442" s="141" t="e">
        <f t="shared" si="163"/>
        <v>#DIV/0!</v>
      </c>
      <c r="P442" s="127" t="e">
        <f t="shared" si="149"/>
        <v>#DIV/0!</v>
      </c>
      <c r="Q442" s="127" t="e">
        <f t="shared" si="150"/>
        <v>#DIV/0!</v>
      </c>
      <c r="V442" s="232" t="e">
        <f t="shared" si="151"/>
        <v>#DIV/0!</v>
      </c>
      <c r="W442" s="232" t="e">
        <f t="shared" si="152"/>
        <v>#DIV/0!</v>
      </c>
      <c r="X442" s="232" t="e">
        <f t="shared" si="153"/>
        <v>#DIV/0!</v>
      </c>
      <c r="Y442" s="232" t="e">
        <f t="shared" si="154"/>
        <v>#DIV/0!</v>
      </c>
      <c r="Z442" s="232" t="e">
        <f t="shared" si="155"/>
        <v>#DIV/0!</v>
      </c>
      <c r="AA442" s="232" t="e">
        <f t="shared" si="156"/>
        <v>#DIV/0!</v>
      </c>
      <c r="AD442" s="232" t="e">
        <f t="shared" si="164"/>
        <v>#DIV/0!</v>
      </c>
      <c r="AE442" s="232" t="e">
        <f t="shared" si="165"/>
        <v>#DIV/0!</v>
      </c>
      <c r="AF442" s="90" t="e">
        <f t="shared" si="166"/>
        <v>#DIV/0!</v>
      </c>
      <c r="AG442" s="232" t="e">
        <f t="shared" si="167"/>
        <v>#DIV/0!</v>
      </c>
      <c r="AH442" s="232" t="e">
        <f t="shared" si="168"/>
        <v>#DIV/0!</v>
      </c>
      <c r="AI442" s="90" t="e">
        <f t="shared" si="169"/>
        <v>#DIV/0!</v>
      </c>
      <c r="AJ442" s="154"/>
      <c r="AK442" s="232" t="e">
        <f t="shared" si="170"/>
        <v>#DIV/0!</v>
      </c>
      <c r="AL442" s="232" t="e">
        <f t="shared" si="171"/>
        <v>#DIV/0!</v>
      </c>
    </row>
    <row r="443" spans="1:38">
      <c r="A443" s="128" t="s">
        <v>192</v>
      </c>
      <c r="B443" s="103"/>
      <c r="C443" s="85" t="e">
        <f>SUMPRODUCT(Datu_ievade!$E$12:$BB$12,Datu_ievade!$E$61:$BB$61)/SUM(Datu_ievade!$E$12:$BB$12)</f>
        <v>#DIV/0!</v>
      </c>
      <c r="D443" s="103"/>
      <c r="E443" s="85" t="e">
        <f>SUMPRODUCT(Datu_ievade!$E$13:$BB$13,Datu_ievade!$E$62:$BB$62)/SUM(Datu_ievade!$E$13:$BB$13)</f>
        <v>#DIV/0!</v>
      </c>
      <c r="F443" s="85" t="e">
        <f t="shared" si="157"/>
        <v>#DIV/0!</v>
      </c>
      <c r="G443" s="127" t="e">
        <f>ROUNDUP((B443+D443)*Datu_ievade!$E$269,0)</f>
        <v>#DIV/0!</v>
      </c>
      <c r="H443" s="141" t="e">
        <f t="shared" si="148"/>
        <v>#DIV/0!</v>
      </c>
      <c r="I443" s="127" t="e">
        <f t="shared" si="158"/>
        <v>#DIV/0!</v>
      </c>
      <c r="K443" s="127" t="e">
        <f t="shared" si="159"/>
        <v>#DIV/0!</v>
      </c>
      <c r="L443" s="127" t="e">
        <f t="shared" si="160"/>
        <v>#DIV/0!</v>
      </c>
      <c r="M443" s="127" t="e">
        <f t="shared" si="161"/>
        <v>#DIV/0!</v>
      </c>
      <c r="N443" s="127" t="e">
        <f t="shared" si="162"/>
        <v>#DIV/0!</v>
      </c>
      <c r="O443" s="141" t="e">
        <f t="shared" si="163"/>
        <v>#DIV/0!</v>
      </c>
      <c r="P443" s="127" t="e">
        <f t="shared" si="149"/>
        <v>#DIV/0!</v>
      </c>
      <c r="Q443" s="127" t="e">
        <f t="shared" si="150"/>
        <v>#DIV/0!</v>
      </c>
      <c r="V443" s="232" t="e">
        <f t="shared" si="151"/>
        <v>#DIV/0!</v>
      </c>
      <c r="W443" s="232" t="e">
        <f t="shared" si="152"/>
        <v>#DIV/0!</v>
      </c>
      <c r="X443" s="232" t="e">
        <f t="shared" si="153"/>
        <v>#DIV/0!</v>
      </c>
      <c r="Y443" s="232" t="e">
        <f t="shared" si="154"/>
        <v>#DIV/0!</v>
      </c>
      <c r="Z443" s="232" t="e">
        <f t="shared" si="155"/>
        <v>#DIV/0!</v>
      </c>
      <c r="AA443" s="232" t="e">
        <f t="shared" si="156"/>
        <v>#DIV/0!</v>
      </c>
      <c r="AD443" s="232" t="e">
        <f t="shared" si="164"/>
        <v>#DIV/0!</v>
      </c>
      <c r="AE443" s="232" t="e">
        <f t="shared" si="165"/>
        <v>#DIV/0!</v>
      </c>
      <c r="AF443" s="90" t="e">
        <f t="shared" si="166"/>
        <v>#DIV/0!</v>
      </c>
      <c r="AG443" s="232" t="e">
        <f t="shared" si="167"/>
        <v>#DIV/0!</v>
      </c>
      <c r="AH443" s="232" t="e">
        <f t="shared" si="168"/>
        <v>#DIV/0!</v>
      </c>
      <c r="AI443" s="90" t="e">
        <f t="shared" si="169"/>
        <v>#DIV/0!</v>
      </c>
      <c r="AJ443" s="154"/>
      <c r="AK443" s="232" t="e">
        <f t="shared" si="170"/>
        <v>#DIV/0!</v>
      </c>
      <c r="AL443" s="232" t="e">
        <f t="shared" si="171"/>
        <v>#DIV/0!</v>
      </c>
    </row>
    <row r="444" spans="1:38">
      <c r="A444" s="128" t="s">
        <v>191</v>
      </c>
      <c r="B444" s="103"/>
      <c r="C444" s="85" t="e">
        <f>SUMPRODUCT(Datu_ievade!$E$12:$BB$12,Datu_ievade!$E$61:$BB$61)/SUM(Datu_ievade!$E$12:$BB$12)</f>
        <v>#DIV/0!</v>
      </c>
      <c r="D444" s="103"/>
      <c r="E444" s="85" t="e">
        <f>SUMPRODUCT(Datu_ievade!$E$13:$BB$13,Datu_ievade!$E$62:$BB$62)/SUM(Datu_ievade!$E$13:$BB$13)</f>
        <v>#DIV/0!</v>
      </c>
      <c r="F444" s="85" t="e">
        <f t="shared" si="157"/>
        <v>#DIV/0!</v>
      </c>
      <c r="G444" s="127" t="e">
        <f>ROUNDUP((B444+D444)*Datu_ievade!$E$269,0)</f>
        <v>#DIV/0!</v>
      </c>
      <c r="H444" s="141" t="e">
        <f t="shared" si="148"/>
        <v>#DIV/0!</v>
      </c>
      <c r="I444" s="127" t="e">
        <f t="shared" si="158"/>
        <v>#DIV/0!</v>
      </c>
      <c r="K444" s="127" t="e">
        <f t="shared" si="159"/>
        <v>#DIV/0!</v>
      </c>
      <c r="L444" s="127" t="e">
        <f t="shared" si="160"/>
        <v>#DIV/0!</v>
      </c>
      <c r="M444" s="127" t="e">
        <f t="shared" si="161"/>
        <v>#DIV/0!</v>
      </c>
      <c r="N444" s="127" t="e">
        <f t="shared" si="162"/>
        <v>#DIV/0!</v>
      </c>
      <c r="O444" s="141" t="e">
        <f t="shared" si="163"/>
        <v>#DIV/0!</v>
      </c>
      <c r="P444" s="127" t="e">
        <f t="shared" si="149"/>
        <v>#DIV/0!</v>
      </c>
      <c r="Q444" s="127" t="e">
        <f t="shared" si="150"/>
        <v>#DIV/0!</v>
      </c>
      <c r="V444" s="232" t="e">
        <f t="shared" si="151"/>
        <v>#DIV/0!</v>
      </c>
      <c r="W444" s="232" t="e">
        <f t="shared" si="152"/>
        <v>#DIV/0!</v>
      </c>
      <c r="X444" s="232" t="e">
        <f t="shared" si="153"/>
        <v>#DIV/0!</v>
      </c>
      <c r="Y444" s="232" t="e">
        <f t="shared" si="154"/>
        <v>#DIV/0!</v>
      </c>
      <c r="Z444" s="232" t="e">
        <f t="shared" si="155"/>
        <v>#DIV/0!</v>
      </c>
      <c r="AA444" s="232" t="e">
        <f t="shared" si="156"/>
        <v>#DIV/0!</v>
      </c>
      <c r="AD444" s="232" t="e">
        <f t="shared" si="164"/>
        <v>#DIV/0!</v>
      </c>
      <c r="AE444" s="232" t="e">
        <f t="shared" si="165"/>
        <v>#DIV/0!</v>
      </c>
      <c r="AF444" s="90" t="e">
        <f t="shared" si="166"/>
        <v>#DIV/0!</v>
      </c>
      <c r="AG444" s="232" t="e">
        <f t="shared" si="167"/>
        <v>#DIV/0!</v>
      </c>
      <c r="AH444" s="232" t="e">
        <f t="shared" si="168"/>
        <v>#DIV/0!</v>
      </c>
      <c r="AI444" s="90" t="e">
        <f t="shared" si="169"/>
        <v>#DIV/0!</v>
      </c>
      <c r="AJ444" s="154"/>
      <c r="AK444" s="232" t="e">
        <f t="shared" si="170"/>
        <v>#DIV/0!</v>
      </c>
      <c r="AL444" s="232" t="e">
        <f t="shared" si="171"/>
        <v>#DIV/0!</v>
      </c>
    </row>
    <row r="445" spans="1:38">
      <c r="A445" s="128" t="s">
        <v>190</v>
      </c>
      <c r="B445" s="103"/>
      <c r="C445" s="85" t="e">
        <f>SUMPRODUCT(Datu_ievade!$E$12:$BB$12,Datu_ievade!$E$61:$BB$61)/SUM(Datu_ievade!$E$12:$BB$12)</f>
        <v>#DIV/0!</v>
      </c>
      <c r="D445" s="103"/>
      <c r="E445" s="85" t="e">
        <f>SUMPRODUCT(Datu_ievade!$E$13:$BB$13,Datu_ievade!$E$62:$BB$62)/SUM(Datu_ievade!$E$13:$BB$13)</f>
        <v>#DIV/0!</v>
      </c>
      <c r="F445" s="85" t="e">
        <f t="shared" si="157"/>
        <v>#DIV/0!</v>
      </c>
      <c r="G445" s="127" t="e">
        <f>ROUNDUP((B445+D445)*Datu_ievade!$E$269,0)</f>
        <v>#DIV/0!</v>
      </c>
      <c r="H445" s="141" t="e">
        <f t="shared" si="148"/>
        <v>#DIV/0!</v>
      </c>
      <c r="I445" s="127" t="e">
        <f t="shared" si="158"/>
        <v>#DIV/0!</v>
      </c>
      <c r="K445" s="127" t="e">
        <f t="shared" si="159"/>
        <v>#DIV/0!</v>
      </c>
      <c r="L445" s="127" t="e">
        <f t="shared" si="160"/>
        <v>#DIV/0!</v>
      </c>
      <c r="M445" s="127" t="e">
        <f t="shared" si="161"/>
        <v>#DIV/0!</v>
      </c>
      <c r="N445" s="127" t="e">
        <f t="shared" si="162"/>
        <v>#DIV/0!</v>
      </c>
      <c r="O445" s="141" t="e">
        <f t="shared" si="163"/>
        <v>#DIV/0!</v>
      </c>
      <c r="P445" s="127" t="e">
        <f t="shared" si="149"/>
        <v>#DIV/0!</v>
      </c>
      <c r="Q445" s="127" t="e">
        <f t="shared" si="150"/>
        <v>#DIV/0!</v>
      </c>
      <c r="V445" s="232" t="e">
        <f t="shared" si="151"/>
        <v>#DIV/0!</v>
      </c>
      <c r="W445" s="232" t="e">
        <f t="shared" si="152"/>
        <v>#DIV/0!</v>
      </c>
      <c r="X445" s="232" t="e">
        <f t="shared" si="153"/>
        <v>#DIV/0!</v>
      </c>
      <c r="Y445" s="232" t="e">
        <f t="shared" si="154"/>
        <v>#DIV/0!</v>
      </c>
      <c r="Z445" s="232" t="e">
        <f t="shared" si="155"/>
        <v>#DIV/0!</v>
      </c>
      <c r="AA445" s="232" t="e">
        <f t="shared" si="156"/>
        <v>#DIV/0!</v>
      </c>
      <c r="AD445" s="232" t="e">
        <f t="shared" si="164"/>
        <v>#DIV/0!</v>
      </c>
      <c r="AE445" s="232" t="e">
        <f t="shared" si="165"/>
        <v>#DIV/0!</v>
      </c>
      <c r="AF445" s="90" t="e">
        <f t="shared" si="166"/>
        <v>#DIV/0!</v>
      </c>
      <c r="AG445" s="232" t="e">
        <f t="shared" si="167"/>
        <v>#DIV/0!</v>
      </c>
      <c r="AH445" s="232" t="e">
        <f t="shared" si="168"/>
        <v>#DIV/0!</v>
      </c>
      <c r="AI445" s="90" t="e">
        <f t="shared" si="169"/>
        <v>#DIV/0!</v>
      </c>
      <c r="AJ445" s="154"/>
      <c r="AK445" s="232" t="e">
        <f t="shared" si="170"/>
        <v>#DIV/0!</v>
      </c>
      <c r="AL445" s="232" t="e">
        <f t="shared" si="171"/>
        <v>#DIV/0!</v>
      </c>
    </row>
    <row r="446" spans="1:38">
      <c r="A446" s="128" t="s">
        <v>189</v>
      </c>
      <c r="B446" s="103"/>
      <c r="C446" s="85" t="e">
        <f>SUMPRODUCT(Datu_ievade!$E$12:$BB$12,Datu_ievade!$E$61:$BB$61)/SUM(Datu_ievade!$E$12:$BB$12)</f>
        <v>#DIV/0!</v>
      </c>
      <c r="D446" s="103"/>
      <c r="E446" s="85" t="e">
        <f>SUMPRODUCT(Datu_ievade!$E$13:$BB$13,Datu_ievade!$E$62:$BB$62)/SUM(Datu_ievade!$E$13:$BB$13)</f>
        <v>#DIV/0!</v>
      </c>
      <c r="F446" s="85" t="e">
        <f t="shared" si="157"/>
        <v>#DIV/0!</v>
      </c>
      <c r="G446" s="127" t="e">
        <f>ROUNDUP((B446+D446)*Datu_ievade!$E$269,0)</f>
        <v>#DIV/0!</v>
      </c>
      <c r="H446" s="141" t="e">
        <f t="shared" si="148"/>
        <v>#DIV/0!</v>
      </c>
      <c r="I446" s="127" t="e">
        <f t="shared" si="158"/>
        <v>#DIV/0!</v>
      </c>
      <c r="K446" s="127" t="e">
        <f t="shared" si="159"/>
        <v>#DIV/0!</v>
      </c>
      <c r="L446" s="127" t="e">
        <f t="shared" si="160"/>
        <v>#DIV/0!</v>
      </c>
      <c r="M446" s="127" t="e">
        <f t="shared" si="161"/>
        <v>#DIV/0!</v>
      </c>
      <c r="N446" s="127" t="e">
        <f t="shared" si="162"/>
        <v>#DIV/0!</v>
      </c>
      <c r="O446" s="141" t="e">
        <f t="shared" si="163"/>
        <v>#DIV/0!</v>
      </c>
      <c r="P446" s="127" t="e">
        <f t="shared" si="149"/>
        <v>#DIV/0!</v>
      </c>
      <c r="Q446" s="127" t="e">
        <f t="shared" si="150"/>
        <v>#DIV/0!</v>
      </c>
      <c r="V446" s="232" t="e">
        <f t="shared" si="151"/>
        <v>#DIV/0!</v>
      </c>
      <c r="W446" s="232" t="e">
        <f t="shared" si="152"/>
        <v>#DIV/0!</v>
      </c>
      <c r="X446" s="232" t="e">
        <f t="shared" si="153"/>
        <v>#DIV/0!</v>
      </c>
      <c r="Y446" s="232" t="e">
        <f t="shared" si="154"/>
        <v>#DIV/0!</v>
      </c>
      <c r="Z446" s="232" t="e">
        <f t="shared" si="155"/>
        <v>#DIV/0!</v>
      </c>
      <c r="AA446" s="232" t="e">
        <f t="shared" si="156"/>
        <v>#DIV/0!</v>
      </c>
      <c r="AD446" s="232" t="e">
        <f t="shared" si="164"/>
        <v>#DIV/0!</v>
      </c>
      <c r="AE446" s="232" t="e">
        <f t="shared" si="165"/>
        <v>#DIV/0!</v>
      </c>
      <c r="AF446" s="90" t="e">
        <f t="shared" si="166"/>
        <v>#DIV/0!</v>
      </c>
      <c r="AG446" s="232" t="e">
        <f t="shared" si="167"/>
        <v>#DIV/0!</v>
      </c>
      <c r="AH446" s="232" t="e">
        <f t="shared" si="168"/>
        <v>#DIV/0!</v>
      </c>
      <c r="AI446" s="90" t="e">
        <f t="shared" si="169"/>
        <v>#DIV/0!</v>
      </c>
      <c r="AJ446" s="154"/>
      <c r="AK446" s="232" t="e">
        <f t="shared" si="170"/>
        <v>#DIV/0!</v>
      </c>
      <c r="AL446" s="232" t="e">
        <f t="shared" si="171"/>
        <v>#DIV/0!</v>
      </c>
    </row>
    <row r="447" spans="1:38">
      <c r="A447" s="128" t="s">
        <v>188</v>
      </c>
      <c r="B447" s="103"/>
      <c r="C447" s="85" t="e">
        <f>SUMPRODUCT(Datu_ievade!$E$12:$BB$12,Datu_ievade!$E$61:$BB$61)/SUM(Datu_ievade!$E$12:$BB$12)</f>
        <v>#DIV/0!</v>
      </c>
      <c r="D447" s="103"/>
      <c r="E447" s="85" t="e">
        <f>SUMPRODUCT(Datu_ievade!$E$13:$BB$13,Datu_ievade!$E$62:$BB$62)/SUM(Datu_ievade!$E$13:$BB$13)</f>
        <v>#DIV/0!</v>
      </c>
      <c r="F447" s="85" t="e">
        <f t="shared" si="157"/>
        <v>#DIV/0!</v>
      </c>
      <c r="G447" s="127" t="e">
        <f>ROUNDUP((B447+D447)*Datu_ievade!$E$269,0)</f>
        <v>#DIV/0!</v>
      </c>
      <c r="H447" s="141" t="e">
        <f t="shared" si="148"/>
        <v>#DIV/0!</v>
      </c>
      <c r="I447" s="127" t="e">
        <f t="shared" si="158"/>
        <v>#DIV/0!</v>
      </c>
      <c r="K447" s="127" t="e">
        <f t="shared" si="159"/>
        <v>#DIV/0!</v>
      </c>
      <c r="L447" s="127" t="e">
        <f t="shared" si="160"/>
        <v>#DIV/0!</v>
      </c>
      <c r="M447" s="127" t="e">
        <f t="shared" si="161"/>
        <v>#DIV/0!</v>
      </c>
      <c r="N447" s="127" t="e">
        <f t="shared" si="162"/>
        <v>#DIV/0!</v>
      </c>
      <c r="O447" s="141" t="e">
        <f t="shared" si="163"/>
        <v>#DIV/0!</v>
      </c>
      <c r="P447" s="127" t="e">
        <f t="shared" si="149"/>
        <v>#DIV/0!</v>
      </c>
      <c r="Q447" s="127" t="e">
        <f t="shared" si="150"/>
        <v>#DIV/0!</v>
      </c>
      <c r="V447" s="232" t="e">
        <f t="shared" si="151"/>
        <v>#DIV/0!</v>
      </c>
      <c r="W447" s="232" t="e">
        <f t="shared" si="152"/>
        <v>#DIV/0!</v>
      </c>
      <c r="X447" s="232" t="e">
        <f t="shared" si="153"/>
        <v>#DIV/0!</v>
      </c>
      <c r="Y447" s="232" t="e">
        <f t="shared" si="154"/>
        <v>#DIV/0!</v>
      </c>
      <c r="Z447" s="232" t="e">
        <f t="shared" si="155"/>
        <v>#DIV/0!</v>
      </c>
      <c r="AA447" s="232" t="e">
        <f t="shared" si="156"/>
        <v>#DIV/0!</v>
      </c>
      <c r="AD447" s="232" t="e">
        <f t="shared" si="164"/>
        <v>#DIV/0!</v>
      </c>
      <c r="AE447" s="232" t="e">
        <f t="shared" si="165"/>
        <v>#DIV/0!</v>
      </c>
      <c r="AF447" s="90" t="e">
        <f t="shared" si="166"/>
        <v>#DIV/0!</v>
      </c>
      <c r="AG447" s="232" t="e">
        <f t="shared" si="167"/>
        <v>#DIV/0!</v>
      </c>
      <c r="AH447" s="232" t="e">
        <f t="shared" si="168"/>
        <v>#DIV/0!</v>
      </c>
      <c r="AI447" s="90" t="e">
        <f t="shared" si="169"/>
        <v>#DIV/0!</v>
      </c>
      <c r="AJ447" s="154"/>
      <c r="AK447" s="232" t="e">
        <f t="shared" si="170"/>
        <v>#DIV/0!</v>
      </c>
      <c r="AL447" s="232" t="e">
        <f t="shared" si="171"/>
        <v>#DIV/0!</v>
      </c>
    </row>
    <row r="448" spans="1:38">
      <c r="A448" s="128" t="s">
        <v>187</v>
      </c>
      <c r="B448" s="103"/>
      <c r="C448" s="85" t="e">
        <f>SUMPRODUCT(Datu_ievade!$E$12:$BB$12,Datu_ievade!$E$61:$BB$61)/SUM(Datu_ievade!$E$12:$BB$12)</f>
        <v>#DIV/0!</v>
      </c>
      <c r="D448" s="103"/>
      <c r="E448" s="85" t="e">
        <f>SUMPRODUCT(Datu_ievade!$E$13:$BB$13,Datu_ievade!$E$62:$BB$62)/SUM(Datu_ievade!$E$13:$BB$13)</f>
        <v>#DIV/0!</v>
      </c>
      <c r="F448" s="85" t="e">
        <f t="shared" si="157"/>
        <v>#DIV/0!</v>
      </c>
      <c r="G448" s="127" t="e">
        <f>ROUNDUP((B448+D448)*Datu_ievade!$E$269,0)</f>
        <v>#DIV/0!</v>
      </c>
      <c r="H448" s="141" t="e">
        <f t="shared" si="148"/>
        <v>#DIV/0!</v>
      </c>
      <c r="I448" s="127" t="e">
        <f t="shared" si="158"/>
        <v>#DIV/0!</v>
      </c>
      <c r="K448" s="127" t="e">
        <f t="shared" si="159"/>
        <v>#DIV/0!</v>
      </c>
      <c r="L448" s="127" t="e">
        <f t="shared" si="160"/>
        <v>#DIV/0!</v>
      </c>
      <c r="M448" s="127" t="e">
        <f t="shared" si="161"/>
        <v>#DIV/0!</v>
      </c>
      <c r="N448" s="127" t="e">
        <f t="shared" si="162"/>
        <v>#DIV/0!</v>
      </c>
      <c r="O448" s="141" t="e">
        <f t="shared" si="163"/>
        <v>#DIV/0!</v>
      </c>
      <c r="P448" s="127" t="e">
        <f t="shared" si="149"/>
        <v>#DIV/0!</v>
      </c>
      <c r="Q448" s="127" t="e">
        <f t="shared" si="150"/>
        <v>#DIV/0!</v>
      </c>
      <c r="V448" s="232" t="e">
        <f t="shared" si="151"/>
        <v>#DIV/0!</v>
      </c>
      <c r="W448" s="232" t="e">
        <f t="shared" si="152"/>
        <v>#DIV/0!</v>
      </c>
      <c r="X448" s="232" t="e">
        <f t="shared" si="153"/>
        <v>#DIV/0!</v>
      </c>
      <c r="Y448" s="232" t="e">
        <f t="shared" si="154"/>
        <v>#DIV/0!</v>
      </c>
      <c r="Z448" s="232" t="e">
        <f t="shared" si="155"/>
        <v>#DIV/0!</v>
      </c>
      <c r="AA448" s="232" t="e">
        <f t="shared" si="156"/>
        <v>#DIV/0!</v>
      </c>
      <c r="AD448" s="232" t="e">
        <f t="shared" si="164"/>
        <v>#DIV/0!</v>
      </c>
      <c r="AE448" s="232" t="e">
        <f t="shared" si="165"/>
        <v>#DIV/0!</v>
      </c>
      <c r="AF448" s="90" t="e">
        <f t="shared" si="166"/>
        <v>#DIV/0!</v>
      </c>
      <c r="AG448" s="232" t="e">
        <f t="shared" si="167"/>
        <v>#DIV/0!</v>
      </c>
      <c r="AH448" s="232" t="e">
        <f t="shared" si="168"/>
        <v>#DIV/0!</v>
      </c>
      <c r="AI448" s="90" t="e">
        <f t="shared" si="169"/>
        <v>#DIV/0!</v>
      </c>
      <c r="AJ448" s="154"/>
      <c r="AK448" s="232" t="e">
        <f t="shared" si="170"/>
        <v>#DIV/0!</v>
      </c>
      <c r="AL448" s="232" t="e">
        <f t="shared" si="171"/>
        <v>#DIV/0!</v>
      </c>
    </row>
    <row r="449" spans="1:38">
      <c r="A449" s="128" t="s">
        <v>186</v>
      </c>
      <c r="B449" s="103"/>
      <c r="C449" s="85" t="e">
        <f>SUMPRODUCT(Datu_ievade!$E$12:$BB$12,Datu_ievade!$E$61:$BB$61)/SUM(Datu_ievade!$E$12:$BB$12)</f>
        <v>#DIV/0!</v>
      </c>
      <c r="D449" s="103"/>
      <c r="E449" s="85" t="e">
        <f>SUMPRODUCT(Datu_ievade!$E$13:$BB$13,Datu_ievade!$E$62:$BB$62)/SUM(Datu_ievade!$E$13:$BB$13)</f>
        <v>#DIV/0!</v>
      </c>
      <c r="F449" s="85" t="e">
        <f t="shared" si="157"/>
        <v>#DIV/0!</v>
      </c>
      <c r="G449" s="127" t="e">
        <f>ROUNDUP((B449+D449)*Datu_ievade!$E$269,0)</f>
        <v>#DIV/0!</v>
      </c>
      <c r="H449" s="141" t="e">
        <f t="shared" si="148"/>
        <v>#DIV/0!</v>
      </c>
      <c r="I449" s="127" t="e">
        <f t="shared" si="158"/>
        <v>#DIV/0!</v>
      </c>
      <c r="K449" s="127" t="e">
        <f t="shared" si="159"/>
        <v>#DIV/0!</v>
      </c>
      <c r="L449" s="127" t="e">
        <f t="shared" si="160"/>
        <v>#DIV/0!</v>
      </c>
      <c r="M449" s="127" t="e">
        <f t="shared" si="161"/>
        <v>#DIV/0!</v>
      </c>
      <c r="N449" s="127" t="e">
        <f t="shared" si="162"/>
        <v>#DIV/0!</v>
      </c>
      <c r="O449" s="141" t="e">
        <f t="shared" si="163"/>
        <v>#DIV/0!</v>
      </c>
      <c r="P449" s="127" t="e">
        <f t="shared" si="149"/>
        <v>#DIV/0!</v>
      </c>
      <c r="Q449" s="127" t="e">
        <f t="shared" si="150"/>
        <v>#DIV/0!</v>
      </c>
      <c r="V449" s="232" t="e">
        <f t="shared" si="151"/>
        <v>#DIV/0!</v>
      </c>
      <c r="W449" s="232" t="e">
        <f t="shared" si="152"/>
        <v>#DIV/0!</v>
      </c>
      <c r="X449" s="232" t="e">
        <f t="shared" si="153"/>
        <v>#DIV/0!</v>
      </c>
      <c r="Y449" s="232" t="e">
        <f t="shared" si="154"/>
        <v>#DIV/0!</v>
      </c>
      <c r="Z449" s="232" t="e">
        <f t="shared" si="155"/>
        <v>#DIV/0!</v>
      </c>
      <c r="AA449" s="232" t="e">
        <f t="shared" si="156"/>
        <v>#DIV/0!</v>
      </c>
      <c r="AD449" s="232" t="e">
        <f t="shared" si="164"/>
        <v>#DIV/0!</v>
      </c>
      <c r="AE449" s="232" t="e">
        <f t="shared" si="165"/>
        <v>#DIV/0!</v>
      </c>
      <c r="AF449" s="90" t="e">
        <f t="shared" si="166"/>
        <v>#DIV/0!</v>
      </c>
      <c r="AG449" s="232" t="e">
        <f t="shared" si="167"/>
        <v>#DIV/0!</v>
      </c>
      <c r="AH449" s="232" t="e">
        <f t="shared" si="168"/>
        <v>#DIV/0!</v>
      </c>
      <c r="AI449" s="90" t="e">
        <f t="shared" si="169"/>
        <v>#DIV/0!</v>
      </c>
      <c r="AJ449" s="154"/>
      <c r="AK449" s="232" t="e">
        <f t="shared" si="170"/>
        <v>#DIV/0!</v>
      </c>
      <c r="AL449" s="232" t="e">
        <f t="shared" si="171"/>
        <v>#DIV/0!</v>
      </c>
    </row>
    <row r="450" spans="1:38">
      <c r="A450" s="128" t="s">
        <v>185</v>
      </c>
      <c r="B450" s="103"/>
      <c r="C450" s="85" t="e">
        <f>SUMPRODUCT(Datu_ievade!$E$12:$BB$12,Datu_ievade!$E$61:$BB$61)/SUM(Datu_ievade!$E$12:$BB$12)</f>
        <v>#DIV/0!</v>
      </c>
      <c r="D450" s="103"/>
      <c r="E450" s="85" t="e">
        <f>SUMPRODUCT(Datu_ievade!$E$13:$BB$13,Datu_ievade!$E$62:$BB$62)/SUM(Datu_ievade!$E$13:$BB$13)</f>
        <v>#DIV/0!</v>
      </c>
      <c r="F450" s="85" t="e">
        <f t="shared" si="157"/>
        <v>#DIV/0!</v>
      </c>
      <c r="G450" s="127" t="e">
        <f>ROUNDUP((B450+D450)*Datu_ievade!$E$269,0)</f>
        <v>#DIV/0!</v>
      </c>
      <c r="H450" s="141" t="e">
        <f t="shared" si="148"/>
        <v>#DIV/0!</v>
      </c>
      <c r="I450" s="127" t="e">
        <f t="shared" si="158"/>
        <v>#DIV/0!</v>
      </c>
      <c r="K450" s="127" t="e">
        <f t="shared" si="159"/>
        <v>#DIV/0!</v>
      </c>
      <c r="L450" s="127" t="e">
        <f t="shared" si="160"/>
        <v>#DIV/0!</v>
      </c>
      <c r="M450" s="127" t="e">
        <f t="shared" si="161"/>
        <v>#DIV/0!</v>
      </c>
      <c r="N450" s="127" t="e">
        <f t="shared" si="162"/>
        <v>#DIV/0!</v>
      </c>
      <c r="O450" s="141" t="e">
        <f t="shared" si="163"/>
        <v>#DIV/0!</v>
      </c>
      <c r="P450" s="127" t="e">
        <f t="shared" si="149"/>
        <v>#DIV/0!</v>
      </c>
      <c r="Q450" s="127" t="e">
        <f t="shared" si="150"/>
        <v>#DIV/0!</v>
      </c>
      <c r="V450" s="232" t="e">
        <f t="shared" si="151"/>
        <v>#DIV/0!</v>
      </c>
      <c r="W450" s="232" t="e">
        <f t="shared" si="152"/>
        <v>#DIV/0!</v>
      </c>
      <c r="X450" s="232" t="e">
        <f t="shared" si="153"/>
        <v>#DIV/0!</v>
      </c>
      <c r="Y450" s="232" t="e">
        <f t="shared" si="154"/>
        <v>#DIV/0!</v>
      </c>
      <c r="Z450" s="232" t="e">
        <f t="shared" si="155"/>
        <v>#DIV/0!</v>
      </c>
      <c r="AA450" s="232" t="e">
        <f t="shared" si="156"/>
        <v>#DIV/0!</v>
      </c>
      <c r="AD450" s="232" t="e">
        <f t="shared" si="164"/>
        <v>#DIV/0!</v>
      </c>
      <c r="AE450" s="232" t="e">
        <f t="shared" si="165"/>
        <v>#DIV/0!</v>
      </c>
      <c r="AF450" s="90" t="e">
        <f t="shared" si="166"/>
        <v>#DIV/0!</v>
      </c>
      <c r="AG450" s="232" t="e">
        <f t="shared" si="167"/>
        <v>#DIV/0!</v>
      </c>
      <c r="AH450" s="232" t="e">
        <f t="shared" si="168"/>
        <v>#DIV/0!</v>
      </c>
      <c r="AI450" s="90" t="e">
        <f t="shared" si="169"/>
        <v>#DIV/0!</v>
      </c>
      <c r="AJ450" s="154"/>
      <c r="AK450" s="232" t="e">
        <f t="shared" si="170"/>
        <v>#DIV/0!</v>
      </c>
      <c r="AL450" s="232" t="e">
        <f t="shared" si="171"/>
        <v>#DIV/0!</v>
      </c>
    </row>
    <row r="451" spans="1:38">
      <c r="A451" s="128" t="s">
        <v>184</v>
      </c>
      <c r="B451" s="103"/>
      <c r="C451" s="85" t="e">
        <f>SUMPRODUCT(Datu_ievade!$E$12:$BB$12,Datu_ievade!$E$61:$BB$61)/SUM(Datu_ievade!$E$12:$BB$12)</f>
        <v>#DIV/0!</v>
      </c>
      <c r="D451" s="103"/>
      <c r="E451" s="85" t="e">
        <f>SUMPRODUCT(Datu_ievade!$E$13:$BB$13,Datu_ievade!$E$62:$BB$62)/SUM(Datu_ievade!$E$13:$BB$13)</f>
        <v>#DIV/0!</v>
      </c>
      <c r="F451" s="85" t="e">
        <f t="shared" si="157"/>
        <v>#DIV/0!</v>
      </c>
      <c r="G451" s="127" t="e">
        <f>ROUNDUP((B451+D451)*Datu_ievade!$E$269,0)</f>
        <v>#DIV/0!</v>
      </c>
      <c r="H451" s="141" t="e">
        <f t="shared" si="148"/>
        <v>#DIV/0!</v>
      </c>
      <c r="I451" s="127" t="e">
        <f t="shared" si="158"/>
        <v>#DIV/0!</v>
      </c>
      <c r="K451" s="127" t="e">
        <f t="shared" si="159"/>
        <v>#DIV/0!</v>
      </c>
      <c r="L451" s="127" t="e">
        <f t="shared" si="160"/>
        <v>#DIV/0!</v>
      </c>
      <c r="M451" s="127" t="e">
        <f t="shared" si="161"/>
        <v>#DIV/0!</v>
      </c>
      <c r="N451" s="127" t="e">
        <f t="shared" si="162"/>
        <v>#DIV/0!</v>
      </c>
      <c r="O451" s="141" t="e">
        <f t="shared" si="163"/>
        <v>#DIV/0!</v>
      </c>
      <c r="P451" s="127" t="e">
        <f t="shared" si="149"/>
        <v>#DIV/0!</v>
      </c>
      <c r="Q451" s="127" t="e">
        <f t="shared" si="150"/>
        <v>#DIV/0!</v>
      </c>
      <c r="V451" s="232" t="e">
        <f t="shared" si="151"/>
        <v>#DIV/0!</v>
      </c>
      <c r="W451" s="232" t="e">
        <f t="shared" si="152"/>
        <v>#DIV/0!</v>
      </c>
      <c r="X451" s="232" t="e">
        <f t="shared" si="153"/>
        <v>#DIV/0!</v>
      </c>
      <c r="Y451" s="232" t="e">
        <f t="shared" si="154"/>
        <v>#DIV/0!</v>
      </c>
      <c r="Z451" s="232" t="e">
        <f t="shared" si="155"/>
        <v>#DIV/0!</v>
      </c>
      <c r="AA451" s="232" t="e">
        <f t="shared" si="156"/>
        <v>#DIV/0!</v>
      </c>
      <c r="AD451" s="232" t="e">
        <f t="shared" si="164"/>
        <v>#DIV/0!</v>
      </c>
      <c r="AE451" s="232" t="e">
        <f t="shared" si="165"/>
        <v>#DIV/0!</v>
      </c>
      <c r="AF451" s="90" t="e">
        <f t="shared" si="166"/>
        <v>#DIV/0!</v>
      </c>
      <c r="AG451" s="232" t="e">
        <f t="shared" si="167"/>
        <v>#DIV/0!</v>
      </c>
      <c r="AH451" s="232" t="e">
        <f t="shared" si="168"/>
        <v>#DIV/0!</v>
      </c>
      <c r="AI451" s="90" t="e">
        <f t="shared" si="169"/>
        <v>#DIV/0!</v>
      </c>
      <c r="AJ451" s="154"/>
      <c r="AK451" s="232" t="e">
        <f t="shared" si="170"/>
        <v>#DIV/0!</v>
      </c>
      <c r="AL451" s="232" t="e">
        <f t="shared" si="171"/>
        <v>#DIV/0!</v>
      </c>
    </row>
    <row r="452" spans="1:38">
      <c r="A452" s="128" t="s">
        <v>183</v>
      </c>
      <c r="B452" s="103"/>
      <c r="C452" s="85" t="e">
        <f>SUMPRODUCT(Datu_ievade!$E$12:$BB$12,Datu_ievade!$E$61:$BB$61)/SUM(Datu_ievade!$E$12:$BB$12)</f>
        <v>#DIV/0!</v>
      </c>
      <c r="D452" s="103"/>
      <c r="E452" s="85" t="e">
        <f>SUMPRODUCT(Datu_ievade!$E$13:$BB$13,Datu_ievade!$E$62:$BB$62)/SUM(Datu_ievade!$E$13:$BB$13)</f>
        <v>#DIV/0!</v>
      </c>
      <c r="F452" s="85" t="e">
        <f t="shared" si="157"/>
        <v>#DIV/0!</v>
      </c>
      <c r="G452" s="127" t="e">
        <f>ROUNDUP((B452+D452)*Datu_ievade!$E$269,0)</f>
        <v>#DIV/0!</v>
      </c>
      <c r="H452" s="141" t="e">
        <f t="shared" si="148"/>
        <v>#DIV/0!</v>
      </c>
      <c r="I452" s="127" t="e">
        <f t="shared" si="158"/>
        <v>#DIV/0!</v>
      </c>
      <c r="K452" s="127" t="e">
        <f t="shared" si="159"/>
        <v>#DIV/0!</v>
      </c>
      <c r="L452" s="127" t="e">
        <f t="shared" si="160"/>
        <v>#DIV/0!</v>
      </c>
      <c r="M452" s="127" t="e">
        <f t="shared" si="161"/>
        <v>#DIV/0!</v>
      </c>
      <c r="N452" s="127" t="e">
        <f t="shared" si="162"/>
        <v>#DIV/0!</v>
      </c>
      <c r="O452" s="141" t="e">
        <f t="shared" si="163"/>
        <v>#DIV/0!</v>
      </c>
      <c r="P452" s="127" t="e">
        <f t="shared" si="149"/>
        <v>#DIV/0!</v>
      </c>
      <c r="Q452" s="127" t="e">
        <f t="shared" si="150"/>
        <v>#DIV/0!</v>
      </c>
      <c r="V452" s="232" t="e">
        <f t="shared" si="151"/>
        <v>#DIV/0!</v>
      </c>
      <c r="W452" s="232" t="e">
        <f t="shared" si="152"/>
        <v>#DIV/0!</v>
      </c>
      <c r="X452" s="232" t="e">
        <f t="shared" si="153"/>
        <v>#DIV/0!</v>
      </c>
      <c r="Y452" s="232" t="e">
        <f t="shared" si="154"/>
        <v>#DIV/0!</v>
      </c>
      <c r="Z452" s="232" t="e">
        <f t="shared" si="155"/>
        <v>#DIV/0!</v>
      </c>
      <c r="AA452" s="232" t="e">
        <f t="shared" si="156"/>
        <v>#DIV/0!</v>
      </c>
      <c r="AD452" s="232" t="e">
        <f t="shared" si="164"/>
        <v>#DIV/0!</v>
      </c>
      <c r="AE452" s="232" t="e">
        <f t="shared" si="165"/>
        <v>#DIV/0!</v>
      </c>
      <c r="AF452" s="90" t="e">
        <f t="shared" si="166"/>
        <v>#DIV/0!</v>
      </c>
      <c r="AG452" s="232" t="e">
        <f t="shared" si="167"/>
        <v>#DIV/0!</v>
      </c>
      <c r="AH452" s="232" t="e">
        <f t="shared" si="168"/>
        <v>#DIV/0!</v>
      </c>
      <c r="AI452" s="90" t="e">
        <f t="shared" si="169"/>
        <v>#DIV/0!</v>
      </c>
      <c r="AJ452" s="154"/>
      <c r="AK452" s="232" t="e">
        <f t="shared" si="170"/>
        <v>#DIV/0!</v>
      </c>
      <c r="AL452" s="232" t="e">
        <f t="shared" si="171"/>
        <v>#DIV/0!</v>
      </c>
    </row>
    <row r="453" spans="1:38">
      <c r="A453" s="128" t="s">
        <v>182</v>
      </c>
      <c r="B453" s="103"/>
      <c r="C453" s="85" t="e">
        <f>SUMPRODUCT(Datu_ievade!$E$12:$BB$12,Datu_ievade!$E$61:$BB$61)/SUM(Datu_ievade!$E$12:$BB$12)</f>
        <v>#DIV/0!</v>
      </c>
      <c r="D453" s="103"/>
      <c r="E453" s="85" t="e">
        <f>SUMPRODUCT(Datu_ievade!$E$13:$BB$13,Datu_ievade!$E$62:$BB$62)/SUM(Datu_ievade!$E$13:$BB$13)</f>
        <v>#DIV/0!</v>
      </c>
      <c r="F453" s="85" t="e">
        <f t="shared" si="157"/>
        <v>#DIV/0!</v>
      </c>
      <c r="G453" s="127" t="e">
        <f>ROUNDUP((B453+D453)*Datu_ievade!$E$269,0)</f>
        <v>#DIV/0!</v>
      </c>
      <c r="H453" s="141" t="e">
        <f t="shared" si="148"/>
        <v>#DIV/0!</v>
      </c>
      <c r="I453" s="127" t="e">
        <f t="shared" si="158"/>
        <v>#DIV/0!</v>
      </c>
      <c r="K453" s="127" t="e">
        <f t="shared" si="159"/>
        <v>#DIV/0!</v>
      </c>
      <c r="L453" s="127" t="e">
        <f t="shared" si="160"/>
        <v>#DIV/0!</v>
      </c>
      <c r="M453" s="127" t="e">
        <f t="shared" si="161"/>
        <v>#DIV/0!</v>
      </c>
      <c r="N453" s="127" t="e">
        <f t="shared" si="162"/>
        <v>#DIV/0!</v>
      </c>
      <c r="O453" s="141" t="e">
        <f t="shared" si="163"/>
        <v>#DIV/0!</v>
      </c>
      <c r="P453" s="127" t="e">
        <f t="shared" si="149"/>
        <v>#DIV/0!</v>
      </c>
      <c r="Q453" s="127" t="e">
        <f t="shared" si="150"/>
        <v>#DIV/0!</v>
      </c>
      <c r="V453" s="232" t="e">
        <f t="shared" si="151"/>
        <v>#DIV/0!</v>
      </c>
      <c r="W453" s="232" t="e">
        <f t="shared" si="152"/>
        <v>#DIV/0!</v>
      </c>
      <c r="X453" s="232" t="e">
        <f t="shared" si="153"/>
        <v>#DIV/0!</v>
      </c>
      <c r="Y453" s="232" t="e">
        <f t="shared" si="154"/>
        <v>#DIV/0!</v>
      </c>
      <c r="Z453" s="232" t="e">
        <f t="shared" si="155"/>
        <v>#DIV/0!</v>
      </c>
      <c r="AA453" s="232" t="e">
        <f t="shared" si="156"/>
        <v>#DIV/0!</v>
      </c>
      <c r="AD453" s="232" t="e">
        <f t="shared" si="164"/>
        <v>#DIV/0!</v>
      </c>
      <c r="AE453" s="232" t="e">
        <f t="shared" si="165"/>
        <v>#DIV/0!</v>
      </c>
      <c r="AF453" s="90" t="e">
        <f t="shared" si="166"/>
        <v>#DIV/0!</v>
      </c>
      <c r="AG453" s="232" t="e">
        <f t="shared" si="167"/>
        <v>#DIV/0!</v>
      </c>
      <c r="AH453" s="232" t="e">
        <f t="shared" si="168"/>
        <v>#DIV/0!</v>
      </c>
      <c r="AI453" s="90" t="e">
        <f t="shared" si="169"/>
        <v>#DIV/0!</v>
      </c>
      <c r="AJ453" s="154"/>
      <c r="AK453" s="232" t="e">
        <f t="shared" si="170"/>
        <v>#DIV/0!</v>
      </c>
      <c r="AL453" s="232" t="e">
        <f t="shared" si="171"/>
        <v>#DIV/0!</v>
      </c>
    </row>
    <row r="454" spans="1:38">
      <c r="A454" s="128" t="s">
        <v>181</v>
      </c>
      <c r="B454" s="103"/>
      <c r="C454" s="85" t="e">
        <f>SUMPRODUCT(Datu_ievade!$E$12:$BB$12,Datu_ievade!$E$61:$BB$61)/SUM(Datu_ievade!$E$12:$BB$12)</f>
        <v>#DIV/0!</v>
      </c>
      <c r="D454" s="103"/>
      <c r="E454" s="85" t="e">
        <f>SUMPRODUCT(Datu_ievade!$E$13:$BB$13,Datu_ievade!$E$62:$BB$62)/SUM(Datu_ievade!$E$13:$BB$13)</f>
        <v>#DIV/0!</v>
      </c>
      <c r="F454" s="85" t="e">
        <f t="shared" si="157"/>
        <v>#DIV/0!</v>
      </c>
      <c r="G454" s="127" t="e">
        <f>ROUNDUP((B454+D454)*Datu_ievade!$E$269,0)</f>
        <v>#DIV/0!</v>
      </c>
      <c r="H454" s="141" t="e">
        <f t="shared" si="148"/>
        <v>#DIV/0!</v>
      </c>
      <c r="I454" s="127" t="e">
        <f t="shared" si="158"/>
        <v>#DIV/0!</v>
      </c>
      <c r="K454" s="127" t="e">
        <f t="shared" si="159"/>
        <v>#DIV/0!</v>
      </c>
      <c r="L454" s="127" t="e">
        <f t="shared" si="160"/>
        <v>#DIV/0!</v>
      </c>
      <c r="M454" s="127" t="e">
        <f t="shared" si="161"/>
        <v>#DIV/0!</v>
      </c>
      <c r="N454" s="127" t="e">
        <f t="shared" si="162"/>
        <v>#DIV/0!</v>
      </c>
      <c r="O454" s="141" t="e">
        <f t="shared" si="163"/>
        <v>#DIV/0!</v>
      </c>
      <c r="P454" s="127" t="e">
        <f t="shared" si="149"/>
        <v>#DIV/0!</v>
      </c>
      <c r="Q454" s="127" t="e">
        <f t="shared" si="150"/>
        <v>#DIV/0!</v>
      </c>
      <c r="V454" s="232" t="e">
        <f t="shared" si="151"/>
        <v>#DIV/0!</v>
      </c>
      <c r="W454" s="232" t="e">
        <f t="shared" si="152"/>
        <v>#DIV/0!</v>
      </c>
      <c r="X454" s="232" t="e">
        <f t="shared" si="153"/>
        <v>#DIV/0!</v>
      </c>
      <c r="Y454" s="232" t="e">
        <f t="shared" si="154"/>
        <v>#DIV/0!</v>
      </c>
      <c r="Z454" s="232" t="e">
        <f t="shared" si="155"/>
        <v>#DIV/0!</v>
      </c>
      <c r="AA454" s="232" t="e">
        <f t="shared" si="156"/>
        <v>#DIV/0!</v>
      </c>
      <c r="AD454" s="232" t="e">
        <f t="shared" si="164"/>
        <v>#DIV/0!</v>
      </c>
      <c r="AE454" s="232" t="e">
        <f t="shared" si="165"/>
        <v>#DIV/0!</v>
      </c>
      <c r="AF454" s="90" t="e">
        <f t="shared" si="166"/>
        <v>#DIV/0!</v>
      </c>
      <c r="AG454" s="232" t="e">
        <f t="shared" si="167"/>
        <v>#DIV/0!</v>
      </c>
      <c r="AH454" s="232" t="e">
        <f t="shared" si="168"/>
        <v>#DIV/0!</v>
      </c>
      <c r="AI454" s="90" t="e">
        <f t="shared" si="169"/>
        <v>#DIV/0!</v>
      </c>
      <c r="AJ454" s="154"/>
      <c r="AK454" s="232" t="e">
        <f t="shared" si="170"/>
        <v>#DIV/0!</v>
      </c>
      <c r="AL454" s="232" t="e">
        <f t="shared" si="171"/>
        <v>#DIV/0!</v>
      </c>
    </row>
    <row r="455" spans="1:38">
      <c r="A455" s="128" t="s">
        <v>180</v>
      </c>
      <c r="B455" s="103"/>
      <c r="C455" s="85" t="e">
        <f>SUMPRODUCT(Datu_ievade!$E$12:$BB$12,Datu_ievade!$E$61:$BB$61)/SUM(Datu_ievade!$E$12:$BB$12)</f>
        <v>#DIV/0!</v>
      </c>
      <c r="D455" s="103"/>
      <c r="E455" s="85" t="e">
        <f>SUMPRODUCT(Datu_ievade!$E$13:$BB$13,Datu_ievade!$E$62:$BB$62)/SUM(Datu_ievade!$E$13:$BB$13)</f>
        <v>#DIV/0!</v>
      </c>
      <c r="F455" s="85" t="e">
        <f t="shared" si="157"/>
        <v>#DIV/0!</v>
      </c>
      <c r="G455" s="127" t="e">
        <f>ROUNDUP((B455+D455)*Datu_ievade!$E$269,0)</f>
        <v>#DIV/0!</v>
      </c>
      <c r="H455" s="141" t="e">
        <f t="shared" si="148"/>
        <v>#DIV/0!</v>
      </c>
      <c r="I455" s="127" t="e">
        <f t="shared" si="158"/>
        <v>#DIV/0!</v>
      </c>
      <c r="K455" s="127" t="e">
        <f t="shared" si="159"/>
        <v>#DIV/0!</v>
      </c>
      <c r="L455" s="127" t="e">
        <f t="shared" si="160"/>
        <v>#DIV/0!</v>
      </c>
      <c r="M455" s="127" t="e">
        <f t="shared" si="161"/>
        <v>#DIV/0!</v>
      </c>
      <c r="N455" s="127" t="e">
        <f t="shared" si="162"/>
        <v>#DIV/0!</v>
      </c>
      <c r="O455" s="141" t="e">
        <f t="shared" si="163"/>
        <v>#DIV/0!</v>
      </c>
      <c r="P455" s="127" t="e">
        <f t="shared" si="149"/>
        <v>#DIV/0!</v>
      </c>
      <c r="Q455" s="127" t="e">
        <f t="shared" si="150"/>
        <v>#DIV/0!</v>
      </c>
      <c r="V455" s="232" t="e">
        <f t="shared" si="151"/>
        <v>#DIV/0!</v>
      </c>
      <c r="W455" s="232" t="e">
        <f t="shared" si="152"/>
        <v>#DIV/0!</v>
      </c>
      <c r="X455" s="232" t="e">
        <f t="shared" si="153"/>
        <v>#DIV/0!</v>
      </c>
      <c r="Y455" s="232" t="e">
        <f t="shared" si="154"/>
        <v>#DIV/0!</v>
      </c>
      <c r="Z455" s="232" t="e">
        <f t="shared" si="155"/>
        <v>#DIV/0!</v>
      </c>
      <c r="AA455" s="232" t="e">
        <f t="shared" si="156"/>
        <v>#DIV/0!</v>
      </c>
      <c r="AD455" s="232" t="e">
        <f t="shared" si="164"/>
        <v>#DIV/0!</v>
      </c>
      <c r="AE455" s="232" t="e">
        <f t="shared" si="165"/>
        <v>#DIV/0!</v>
      </c>
      <c r="AF455" s="90" t="e">
        <f t="shared" si="166"/>
        <v>#DIV/0!</v>
      </c>
      <c r="AG455" s="232" t="e">
        <f t="shared" si="167"/>
        <v>#DIV/0!</v>
      </c>
      <c r="AH455" s="232" t="e">
        <f t="shared" si="168"/>
        <v>#DIV/0!</v>
      </c>
      <c r="AI455" s="90" t="e">
        <f t="shared" si="169"/>
        <v>#DIV/0!</v>
      </c>
      <c r="AJ455" s="154"/>
      <c r="AK455" s="232" t="e">
        <f t="shared" si="170"/>
        <v>#DIV/0!</v>
      </c>
      <c r="AL455" s="232" t="e">
        <f t="shared" si="171"/>
        <v>#DIV/0!</v>
      </c>
    </row>
    <row r="456" spans="1:38">
      <c r="A456" s="128" t="s">
        <v>179</v>
      </c>
      <c r="B456" s="103"/>
      <c r="C456" s="85" t="e">
        <f>SUMPRODUCT(Datu_ievade!$E$12:$BB$12,Datu_ievade!$E$61:$BB$61)/SUM(Datu_ievade!$E$12:$BB$12)</f>
        <v>#DIV/0!</v>
      </c>
      <c r="D456" s="103"/>
      <c r="E456" s="85" t="e">
        <f>SUMPRODUCT(Datu_ievade!$E$13:$BB$13,Datu_ievade!$E$62:$BB$62)/SUM(Datu_ievade!$E$13:$BB$13)</f>
        <v>#DIV/0!</v>
      </c>
      <c r="F456" s="85" t="e">
        <f t="shared" si="157"/>
        <v>#DIV/0!</v>
      </c>
      <c r="G456" s="127" t="e">
        <f>ROUNDUP((B456+D456)*Datu_ievade!$E$269,0)</f>
        <v>#DIV/0!</v>
      </c>
      <c r="H456" s="141" t="e">
        <f t="shared" si="148"/>
        <v>#DIV/0!</v>
      </c>
      <c r="I456" s="127" t="e">
        <f t="shared" si="158"/>
        <v>#DIV/0!</v>
      </c>
      <c r="K456" s="127" t="e">
        <f t="shared" si="159"/>
        <v>#DIV/0!</v>
      </c>
      <c r="L456" s="127" t="e">
        <f t="shared" si="160"/>
        <v>#DIV/0!</v>
      </c>
      <c r="M456" s="127" t="e">
        <f t="shared" si="161"/>
        <v>#DIV/0!</v>
      </c>
      <c r="N456" s="127" t="e">
        <f t="shared" si="162"/>
        <v>#DIV/0!</v>
      </c>
      <c r="O456" s="141" t="e">
        <f t="shared" si="163"/>
        <v>#DIV/0!</v>
      </c>
      <c r="P456" s="127" t="e">
        <f t="shared" si="149"/>
        <v>#DIV/0!</v>
      </c>
      <c r="Q456" s="127" t="e">
        <f t="shared" si="150"/>
        <v>#DIV/0!</v>
      </c>
      <c r="V456" s="232" t="e">
        <f t="shared" si="151"/>
        <v>#DIV/0!</v>
      </c>
      <c r="W456" s="232" t="e">
        <f t="shared" si="152"/>
        <v>#DIV/0!</v>
      </c>
      <c r="X456" s="232" t="e">
        <f t="shared" si="153"/>
        <v>#DIV/0!</v>
      </c>
      <c r="Y456" s="232" t="e">
        <f t="shared" si="154"/>
        <v>#DIV/0!</v>
      </c>
      <c r="Z456" s="232" t="e">
        <f t="shared" si="155"/>
        <v>#DIV/0!</v>
      </c>
      <c r="AA456" s="232" t="e">
        <f t="shared" si="156"/>
        <v>#DIV/0!</v>
      </c>
      <c r="AD456" s="232" t="e">
        <f t="shared" si="164"/>
        <v>#DIV/0!</v>
      </c>
      <c r="AE456" s="232" t="e">
        <f t="shared" si="165"/>
        <v>#DIV/0!</v>
      </c>
      <c r="AF456" s="90" t="e">
        <f t="shared" si="166"/>
        <v>#DIV/0!</v>
      </c>
      <c r="AG456" s="232" t="e">
        <f t="shared" si="167"/>
        <v>#DIV/0!</v>
      </c>
      <c r="AH456" s="232" t="e">
        <f t="shared" si="168"/>
        <v>#DIV/0!</v>
      </c>
      <c r="AI456" s="90" t="e">
        <f t="shared" si="169"/>
        <v>#DIV/0!</v>
      </c>
      <c r="AJ456" s="154"/>
      <c r="AK456" s="232" t="e">
        <f t="shared" si="170"/>
        <v>#DIV/0!</v>
      </c>
      <c r="AL456" s="232" t="e">
        <f t="shared" si="171"/>
        <v>#DIV/0!</v>
      </c>
    </row>
    <row r="457" spans="1:38">
      <c r="A457" s="128" t="s">
        <v>178</v>
      </c>
      <c r="B457" s="103"/>
      <c r="C457" s="85" t="e">
        <f>SUMPRODUCT(Datu_ievade!$E$12:$BB$12,Datu_ievade!$E$61:$BB$61)/SUM(Datu_ievade!$E$12:$BB$12)</f>
        <v>#DIV/0!</v>
      </c>
      <c r="D457" s="103"/>
      <c r="E457" s="85" t="e">
        <f>SUMPRODUCT(Datu_ievade!$E$13:$BB$13,Datu_ievade!$E$62:$BB$62)/SUM(Datu_ievade!$E$13:$BB$13)</f>
        <v>#DIV/0!</v>
      </c>
      <c r="F457" s="85" t="e">
        <f t="shared" si="157"/>
        <v>#DIV/0!</v>
      </c>
      <c r="G457" s="127" t="e">
        <f>ROUNDUP((B457+D457)*Datu_ievade!$E$269,0)</f>
        <v>#DIV/0!</v>
      </c>
      <c r="H457" s="141" t="e">
        <f t="shared" si="148"/>
        <v>#DIV/0!</v>
      </c>
      <c r="I457" s="127" t="e">
        <f t="shared" si="158"/>
        <v>#DIV/0!</v>
      </c>
      <c r="K457" s="127" t="e">
        <f t="shared" si="159"/>
        <v>#DIV/0!</v>
      </c>
      <c r="L457" s="127" t="e">
        <f t="shared" si="160"/>
        <v>#DIV/0!</v>
      </c>
      <c r="M457" s="127" t="e">
        <f t="shared" si="161"/>
        <v>#DIV/0!</v>
      </c>
      <c r="N457" s="127" t="e">
        <f t="shared" si="162"/>
        <v>#DIV/0!</v>
      </c>
      <c r="O457" s="141" t="e">
        <f t="shared" si="163"/>
        <v>#DIV/0!</v>
      </c>
      <c r="P457" s="127" t="e">
        <f t="shared" si="149"/>
        <v>#DIV/0!</v>
      </c>
      <c r="Q457" s="127" t="e">
        <f t="shared" si="150"/>
        <v>#DIV/0!</v>
      </c>
      <c r="V457" s="232" t="e">
        <f t="shared" si="151"/>
        <v>#DIV/0!</v>
      </c>
      <c r="W457" s="232" t="e">
        <f t="shared" si="152"/>
        <v>#DIV/0!</v>
      </c>
      <c r="X457" s="232" t="e">
        <f t="shared" si="153"/>
        <v>#DIV/0!</v>
      </c>
      <c r="Y457" s="232" t="e">
        <f t="shared" si="154"/>
        <v>#DIV/0!</v>
      </c>
      <c r="Z457" s="232" t="e">
        <f t="shared" si="155"/>
        <v>#DIV/0!</v>
      </c>
      <c r="AA457" s="232" t="e">
        <f t="shared" si="156"/>
        <v>#DIV/0!</v>
      </c>
      <c r="AD457" s="232" t="e">
        <f t="shared" si="164"/>
        <v>#DIV/0!</v>
      </c>
      <c r="AE457" s="232" t="e">
        <f t="shared" si="165"/>
        <v>#DIV/0!</v>
      </c>
      <c r="AF457" s="90" t="e">
        <f t="shared" si="166"/>
        <v>#DIV/0!</v>
      </c>
      <c r="AG457" s="232" t="e">
        <f t="shared" si="167"/>
        <v>#DIV/0!</v>
      </c>
      <c r="AH457" s="232" t="e">
        <f t="shared" si="168"/>
        <v>#DIV/0!</v>
      </c>
      <c r="AI457" s="90" t="e">
        <f t="shared" si="169"/>
        <v>#DIV/0!</v>
      </c>
      <c r="AJ457" s="154"/>
      <c r="AK457" s="232" t="e">
        <f t="shared" si="170"/>
        <v>#DIV/0!</v>
      </c>
      <c r="AL457" s="232" t="e">
        <f t="shared" si="171"/>
        <v>#DIV/0!</v>
      </c>
    </row>
    <row r="458" spans="1:38">
      <c r="A458" s="128" t="s">
        <v>177</v>
      </c>
      <c r="B458" s="103"/>
      <c r="C458" s="85" t="e">
        <f>SUMPRODUCT(Datu_ievade!$E$12:$BB$12,Datu_ievade!$E$61:$BB$61)/SUM(Datu_ievade!$E$12:$BB$12)</f>
        <v>#DIV/0!</v>
      </c>
      <c r="D458" s="103"/>
      <c r="E458" s="85" t="e">
        <f>SUMPRODUCT(Datu_ievade!$E$13:$BB$13,Datu_ievade!$E$62:$BB$62)/SUM(Datu_ievade!$E$13:$BB$13)</f>
        <v>#DIV/0!</v>
      </c>
      <c r="F458" s="85" t="e">
        <f t="shared" si="157"/>
        <v>#DIV/0!</v>
      </c>
      <c r="G458" s="127" t="e">
        <f>ROUNDUP((B458+D458)*Datu_ievade!$E$269,0)</f>
        <v>#DIV/0!</v>
      </c>
      <c r="H458" s="141" t="e">
        <f t="shared" ref="H458:H521" si="172">G458*F458</f>
        <v>#DIV/0!</v>
      </c>
      <c r="I458" s="127" t="e">
        <f t="shared" si="158"/>
        <v>#DIV/0!</v>
      </c>
      <c r="K458" s="127" t="e">
        <f t="shared" si="159"/>
        <v>#DIV/0!</v>
      </c>
      <c r="L458" s="127" t="e">
        <f t="shared" si="160"/>
        <v>#DIV/0!</v>
      </c>
      <c r="M458" s="127" t="e">
        <f t="shared" si="161"/>
        <v>#DIV/0!</v>
      </c>
      <c r="N458" s="127" t="e">
        <f t="shared" si="162"/>
        <v>#DIV/0!</v>
      </c>
      <c r="O458" s="141" t="e">
        <f t="shared" si="163"/>
        <v>#DIV/0!</v>
      </c>
      <c r="P458" s="127" t="e">
        <f t="shared" ref="P458:P521" si="173">O458*$O$4</f>
        <v>#DIV/0!</v>
      </c>
      <c r="Q458" s="127" t="e">
        <f t="shared" ref="Q458:Q521" si="174">IF(G458&gt;0,$P$4*$Q$4+$R$4+$S$4,0)</f>
        <v>#DIV/0!</v>
      </c>
      <c r="V458" s="232" t="e">
        <f t="shared" ref="V458:V521" si="175">IF(I458&gt;0,IF(I458&lt;=0.01,ROUNDUP(I458,0),IF(MOD(I458,100)&lt;=0.01,ROUNDUP(MOD(I458,100),0),0)),0)</f>
        <v>#DIV/0!</v>
      </c>
      <c r="W458" s="232" t="e">
        <f t="shared" ref="W458:W521" si="176">IF(AND(I458&gt;0,I458&gt;0.01),IF(AND(I458&gt;1,I458&lt;=0.1),ROUNDUP(I458/0.1,0),IF(MOD(I458,100)&lt;=0.1,ROUNDUP(MOD(I458,100),-1),0)/10),0)</f>
        <v>#DIV/0!</v>
      </c>
      <c r="X458" s="232" t="e">
        <f t="shared" ref="X458:X521" si="177">IF(AND(I458&gt;0,I458&gt;0.1),IF(AND(I458&gt;1,I458&lt;=1),ROUNDUP(I458/1,0),IF(MOD(I458,100)&lt;=1,ROUNDUP(MOD(I458,100),-1),0)/10),0)</f>
        <v>#DIV/0!</v>
      </c>
      <c r="Y458" s="232" t="e">
        <f t="shared" ref="Y458:Y521" si="178">IF(AND(I458&gt;0,I458&gt;1),IF(AND(I458&gt;1,I458&lt;=10),ROUNDUP(I458/10,0),IF(MOD(I458,100)&lt;=10,ROUNDUP(MOD(I458,100),-1),0)/10),0)</f>
        <v>#DIV/0!</v>
      </c>
      <c r="Z458" s="232" t="e">
        <f t="shared" ref="Z458:Z521" si="179">IF(AND(I458&gt;0,I458&gt;10),IF(AND(I458&gt;1,I458&lt;=100),ROUNDUP(I458/100,0),IF(MOD(I458,100)&lt;=100,ROUNDUP(MOD(I458,100),-1),0)/10),0)</f>
        <v>#DIV/0!</v>
      </c>
      <c r="AA458" s="232" t="e">
        <f t="shared" ref="AA458:AA521" si="180">IF(AND(I458&gt;0,I458&gt;100),IF(AND(I458&gt;1,I458&lt;=400),ROUNDUP(I458/400,0),IF(MOD(I458,100)&lt;=400,ROUNDUP(MOD(I458,100),-1),0)/10),0)</f>
        <v>#DIV/0!</v>
      </c>
      <c r="AD458" s="232" t="e">
        <f t="shared" si="164"/>
        <v>#DIV/0!</v>
      </c>
      <c r="AE458" s="232" t="e">
        <f t="shared" si="165"/>
        <v>#DIV/0!</v>
      </c>
      <c r="AF458" s="90" t="e">
        <f t="shared" si="166"/>
        <v>#DIV/0!</v>
      </c>
      <c r="AG458" s="232" t="e">
        <f t="shared" si="167"/>
        <v>#DIV/0!</v>
      </c>
      <c r="AH458" s="232" t="e">
        <f t="shared" si="168"/>
        <v>#DIV/0!</v>
      </c>
      <c r="AI458" s="90" t="e">
        <f t="shared" si="169"/>
        <v>#DIV/0!</v>
      </c>
      <c r="AJ458" s="154"/>
      <c r="AK458" s="232" t="e">
        <f t="shared" si="170"/>
        <v>#DIV/0!</v>
      </c>
      <c r="AL458" s="232" t="e">
        <f t="shared" si="171"/>
        <v>#DIV/0!</v>
      </c>
    </row>
    <row r="459" spans="1:38">
      <c r="A459" s="128" t="s">
        <v>176</v>
      </c>
      <c r="B459" s="103"/>
      <c r="C459" s="85" t="e">
        <f>SUMPRODUCT(Datu_ievade!$E$12:$BB$12,Datu_ievade!$E$61:$BB$61)/SUM(Datu_ievade!$E$12:$BB$12)</f>
        <v>#DIV/0!</v>
      </c>
      <c r="D459" s="103"/>
      <c r="E459" s="85" t="e">
        <f>SUMPRODUCT(Datu_ievade!$E$13:$BB$13,Datu_ievade!$E$62:$BB$62)/SUM(Datu_ievade!$E$13:$BB$13)</f>
        <v>#DIV/0!</v>
      </c>
      <c r="F459" s="85" t="e">
        <f t="shared" ref="F459:F522" si="181">(E459*D459+C459*B459)/(D459+B459)</f>
        <v>#DIV/0!</v>
      </c>
      <c r="G459" s="127" t="e">
        <f>ROUNDUP((B459+D459)*Datu_ievade!$E$269,0)</f>
        <v>#DIV/0!</v>
      </c>
      <c r="H459" s="141" t="e">
        <f t="shared" si="172"/>
        <v>#DIV/0!</v>
      </c>
      <c r="I459" s="127" t="e">
        <f t="shared" ref="I459:I522" si="182">(H459*$I$5)/1000</f>
        <v>#DIV/0!</v>
      </c>
      <c r="K459" s="127" t="e">
        <f t="shared" ref="K459:K522" si="183">IF(I459&lt;=1,"1 Gbps",IF(I459&lt;=2,"1 Gbps",IF(I459&gt;2,"10 Gbps","")))</f>
        <v>#DIV/0!</v>
      </c>
      <c r="L459" s="127" t="e">
        <f t="shared" ref="L459:L522" si="184">IF(AND(K459="1 Gbps",I459&lt;=1),1,IF(AND(K459="1 Gbps",I459&gt;1,I459&lt;=2),2,IF(K459="10 Gbps",ROUNDUP(I459/10,0),"")))</f>
        <v>#DIV/0!</v>
      </c>
      <c r="M459" s="127" t="e">
        <f t="shared" ref="M459:M522" si="185">IF(K459="1 Gbps",L459*$M$4,0)</f>
        <v>#DIV/0!</v>
      </c>
      <c r="N459" s="127" t="e">
        <f t="shared" ref="N459:N522" si="186">IF(K459="10 Gbps",L459*$N$4,0)</f>
        <v>#DIV/0!</v>
      </c>
      <c r="O459" s="141" t="e">
        <f t="shared" ref="O459:O522" si="187">L459</f>
        <v>#DIV/0!</v>
      </c>
      <c r="P459" s="127" t="e">
        <f t="shared" si="173"/>
        <v>#DIV/0!</v>
      </c>
      <c r="Q459" s="127" t="e">
        <f t="shared" si="174"/>
        <v>#DIV/0!</v>
      </c>
      <c r="V459" s="232" t="e">
        <f t="shared" si="175"/>
        <v>#DIV/0!</v>
      </c>
      <c r="W459" s="232" t="e">
        <f t="shared" si="176"/>
        <v>#DIV/0!</v>
      </c>
      <c r="X459" s="232" t="e">
        <f t="shared" si="177"/>
        <v>#DIV/0!</v>
      </c>
      <c r="Y459" s="232" t="e">
        <f t="shared" si="178"/>
        <v>#DIV/0!</v>
      </c>
      <c r="Z459" s="232" t="e">
        <f t="shared" si="179"/>
        <v>#DIV/0!</v>
      </c>
      <c r="AA459" s="232" t="e">
        <f t="shared" si="180"/>
        <v>#DIV/0!</v>
      </c>
      <c r="AD459" s="232" t="e">
        <f t="shared" ref="AD459:AD522" si="188">V459*$AC$7</f>
        <v>#DIV/0!</v>
      </c>
      <c r="AE459" s="232" t="e">
        <f t="shared" ref="AE459:AE522" si="189">W459*$AC$7</f>
        <v>#DIV/0!</v>
      </c>
      <c r="AF459" s="90" t="e">
        <f t="shared" ref="AF459:AF522" si="190">X459*$AC$7</f>
        <v>#DIV/0!</v>
      </c>
      <c r="AG459" s="232" t="e">
        <f t="shared" ref="AG459:AG522" si="191">Y459*$AC$7</f>
        <v>#DIV/0!</v>
      </c>
      <c r="AH459" s="232" t="e">
        <f t="shared" ref="AH459:AH522" si="192">Z459*$AC$7</f>
        <v>#DIV/0!</v>
      </c>
      <c r="AI459" s="90" t="e">
        <f t="shared" ref="AI459:AI522" si="193">AA459*$AC$7</f>
        <v>#DIV/0!</v>
      </c>
      <c r="AJ459" s="154"/>
      <c r="AK459" s="232" t="e">
        <f t="shared" ref="AK459:AK522" si="194">SUM(AD459:AF459)</f>
        <v>#DIV/0!</v>
      </c>
      <c r="AL459" s="232" t="e">
        <f t="shared" ref="AL459:AL522" si="195">AG459+AH459*10+AI459*40</f>
        <v>#DIV/0!</v>
      </c>
    </row>
    <row r="460" spans="1:38">
      <c r="A460" s="128" t="s">
        <v>175</v>
      </c>
      <c r="B460" s="103"/>
      <c r="C460" s="85" t="e">
        <f>SUMPRODUCT(Datu_ievade!$E$12:$BB$12,Datu_ievade!$E$61:$BB$61)/SUM(Datu_ievade!$E$12:$BB$12)</f>
        <v>#DIV/0!</v>
      </c>
      <c r="D460" s="103"/>
      <c r="E460" s="85" t="e">
        <f>SUMPRODUCT(Datu_ievade!$E$13:$BB$13,Datu_ievade!$E$62:$BB$62)/SUM(Datu_ievade!$E$13:$BB$13)</f>
        <v>#DIV/0!</v>
      </c>
      <c r="F460" s="85" t="e">
        <f t="shared" si="181"/>
        <v>#DIV/0!</v>
      </c>
      <c r="G460" s="127" t="e">
        <f>ROUNDUP((B460+D460)*Datu_ievade!$E$269,0)</f>
        <v>#DIV/0!</v>
      </c>
      <c r="H460" s="141" t="e">
        <f t="shared" si="172"/>
        <v>#DIV/0!</v>
      </c>
      <c r="I460" s="127" t="e">
        <f t="shared" si="182"/>
        <v>#DIV/0!</v>
      </c>
      <c r="K460" s="127" t="e">
        <f t="shared" si="183"/>
        <v>#DIV/0!</v>
      </c>
      <c r="L460" s="127" t="e">
        <f t="shared" si="184"/>
        <v>#DIV/0!</v>
      </c>
      <c r="M460" s="127" t="e">
        <f t="shared" si="185"/>
        <v>#DIV/0!</v>
      </c>
      <c r="N460" s="127" t="e">
        <f t="shared" si="186"/>
        <v>#DIV/0!</v>
      </c>
      <c r="O460" s="141" t="e">
        <f t="shared" si="187"/>
        <v>#DIV/0!</v>
      </c>
      <c r="P460" s="127" t="e">
        <f t="shared" si="173"/>
        <v>#DIV/0!</v>
      </c>
      <c r="Q460" s="127" t="e">
        <f t="shared" si="174"/>
        <v>#DIV/0!</v>
      </c>
      <c r="V460" s="232" t="e">
        <f t="shared" si="175"/>
        <v>#DIV/0!</v>
      </c>
      <c r="W460" s="232" t="e">
        <f t="shared" si="176"/>
        <v>#DIV/0!</v>
      </c>
      <c r="X460" s="232" t="e">
        <f t="shared" si="177"/>
        <v>#DIV/0!</v>
      </c>
      <c r="Y460" s="232" t="e">
        <f t="shared" si="178"/>
        <v>#DIV/0!</v>
      </c>
      <c r="Z460" s="232" t="e">
        <f t="shared" si="179"/>
        <v>#DIV/0!</v>
      </c>
      <c r="AA460" s="232" t="e">
        <f t="shared" si="180"/>
        <v>#DIV/0!</v>
      </c>
      <c r="AD460" s="232" t="e">
        <f t="shared" si="188"/>
        <v>#DIV/0!</v>
      </c>
      <c r="AE460" s="232" t="e">
        <f t="shared" si="189"/>
        <v>#DIV/0!</v>
      </c>
      <c r="AF460" s="90" t="e">
        <f t="shared" si="190"/>
        <v>#DIV/0!</v>
      </c>
      <c r="AG460" s="232" t="e">
        <f t="shared" si="191"/>
        <v>#DIV/0!</v>
      </c>
      <c r="AH460" s="232" t="e">
        <f t="shared" si="192"/>
        <v>#DIV/0!</v>
      </c>
      <c r="AI460" s="90" t="e">
        <f t="shared" si="193"/>
        <v>#DIV/0!</v>
      </c>
      <c r="AJ460" s="154"/>
      <c r="AK460" s="232" t="e">
        <f t="shared" si="194"/>
        <v>#DIV/0!</v>
      </c>
      <c r="AL460" s="232" t="e">
        <f t="shared" si="195"/>
        <v>#DIV/0!</v>
      </c>
    </row>
    <row r="461" spans="1:38">
      <c r="A461" s="128" t="s">
        <v>174</v>
      </c>
      <c r="B461" s="103"/>
      <c r="C461" s="85" t="e">
        <f>SUMPRODUCT(Datu_ievade!$E$12:$BB$12,Datu_ievade!$E$61:$BB$61)/SUM(Datu_ievade!$E$12:$BB$12)</f>
        <v>#DIV/0!</v>
      </c>
      <c r="D461" s="103"/>
      <c r="E461" s="85" t="e">
        <f>SUMPRODUCT(Datu_ievade!$E$13:$BB$13,Datu_ievade!$E$62:$BB$62)/SUM(Datu_ievade!$E$13:$BB$13)</f>
        <v>#DIV/0!</v>
      </c>
      <c r="F461" s="85" t="e">
        <f t="shared" si="181"/>
        <v>#DIV/0!</v>
      </c>
      <c r="G461" s="127" t="e">
        <f>ROUNDUP((B461+D461)*Datu_ievade!$E$269,0)</f>
        <v>#DIV/0!</v>
      </c>
      <c r="H461" s="141" t="e">
        <f t="shared" si="172"/>
        <v>#DIV/0!</v>
      </c>
      <c r="I461" s="127" t="e">
        <f t="shared" si="182"/>
        <v>#DIV/0!</v>
      </c>
      <c r="K461" s="127" t="e">
        <f t="shared" si="183"/>
        <v>#DIV/0!</v>
      </c>
      <c r="L461" s="127" t="e">
        <f t="shared" si="184"/>
        <v>#DIV/0!</v>
      </c>
      <c r="M461" s="127" t="e">
        <f t="shared" si="185"/>
        <v>#DIV/0!</v>
      </c>
      <c r="N461" s="127" t="e">
        <f t="shared" si="186"/>
        <v>#DIV/0!</v>
      </c>
      <c r="O461" s="141" t="e">
        <f t="shared" si="187"/>
        <v>#DIV/0!</v>
      </c>
      <c r="P461" s="127" t="e">
        <f t="shared" si="173"/>
        <v>#DIV/0!</v>
      </c>
      <c r="Q461" s="127" t="e">
        <f t="shared" si="174"/>
        <v>#DIV/0!</v>
      </c>
      <c r="V461" s="232" t="e">
        <f t="shared" si="175"/>
        <v>#DIV/0!</v>
      </c>
      <c r="W461" s="232" t="e">
        <f t="shared" si="176"/>
        <v>#DIV/0!</v>
      </c>
      <c r="X461" s="232" t="e">
        <f t="shared" si="177"/>
        <v>#DIV/0!</v>
      </c>
      <c r="Y461" s="232" t="e">
        <f t="shared" si="178"/>
        <v>#DIV/0!</v>
      </c>
      <c r="Z461" s="232" t="e">
        <f t="shared" si="179"/>
        <v>#DIV/0!</v>
      </c>
      <c r="AA461" s="232" t="e">
        <f t="shared" si="180"/>
        <v>#DIV/0!</v>
      </c>
      <c r="AD461" s="232" t="e">
        <f t="shared" si="188"/>
        <v>#DIV/0!</v>
      </c>
      <c r="AE461" s="232" t="e">
        <f t="shared" si="189"/>
        <v>#DIV/0!</v>
      </c>
      <c r="AF461" s="90" t="e">
        <f t="shared" si="190"/>
        <v>#DIV/0!</v>
      </c>
      <c r="AG461" s="232" t="e">
        <f t="shared" si="191"/>
        <v>#DIV/0!</v>
      </c>
      <c r="AH461" s="232" t="e">
        <f t="shared" si="192"/>
        <v>#DIV/0!</v>
      </c>
      <c r="AI461" s="90" t="e">
        <f t="shared" si="193"/>
        <v>#DIV/0!</v>
      </c>
      <c r="AJ461" s="154"/>
      <c r="AK461" s="232" t="e">
        <f t="shared" si="194"/>
        <v>#DIV/0!</v>
      </c>
      <c r="AL461" s="232" t="e">
        <f t="shared" si="195"/>
        <v>#DIV/0!</v>
      </c>
    </row>
    <row r="462" spans="1:38">
      <c r="A462" s="128" t="s">
        <v>173</v>
      </c>
      <c r="B462" s="103"/>
      <c r="C462" s="85" t="e">
        <f>SUMPRODUCT(Datu_ievade!$E$12:$BB$12,Datu_ievade!$E$61:$BB$61)/SUM(Datu_ievade!$E$12:$BB$12)</f>
        <v>#DIV/0!</v>
      </c>
      <c r="D462" s="103"/>
      <c r="E462" s="85" t="e">
        <f>SUMPRODUCT(Datu_ievade!$E$13:$BB$13,Datu_ievade!$E$62:$BB$62)/SUM(Datu_ievade!$E$13:$BB$13)</f>
        <v>#DIV/0!</v>
      </c>
      <c r="F462" s="85" t="e">
        <f t="shared" si="181"/>
        <v>#DIV/0!</v>
      </c>
      <c r="G462" s="127" t="e">
        <f>ROUNDUP((B462+D462)*Datu_ievade!$E$269,0)</f>
        <v>#DIV/0!</v>
      </c>
      <c r="H462" s="141" t="e">
        <f t="shared" si="172"/>
        <v>#DIV/0!</v>
      </c>
      <c r="I462" s="127" t="e">
        <f t="shared" si="182"/>
        <v>#DIV/0!</v>
      </c>
      <c r="K462" s="127" t="e">
        <f t="shared" si="183"/>
        <v>#DIV/0!</v>
      </c>
      <c r="L462" s="127" t="e">
        <f t="shared" si="184"/>
        <v>#DIV/0!</v>
      </c>
      <c r="M462" s="127" t="e">
        <f t="shared" si="185"/>
        <v>#DIV/0!</v>
      </c>
      <c r="N462" s="127" t="e">
        <f t="shared" si="186"/>
        <v>#DIV/0!</v>
      </c>
      <c r="O462" s="141" t="e">
        <f t="shared" si="187"/>
        <v>#DIV/0!</v>
      </c>
      <c r="P462" s="127" t="e">
        <f t="shared" si="173"/>
        <v>#DIV/0!</v>
      </c>
      <c r="Q462" s="127" t="e">
        <f t="shared" si="174"/>
        <v>#DIV/0!</v>
      </c>
      <c r="V462" s="232" t="e">
        <f t="shared" si="175"/>
        <v>#DIV/0!</v>
      </c>
      <c r="W462" s="232" t="e">
        <f t="shared" si="176"/>
        <v>#DIV/0!</v>
      </c>
      <c r="X462" s="232" t="e">
        <f t="shared" si="177"/>
        <v>#DIV/0!</v>
      </c>
      <c r="Y462" s="232" t="e">
        <f t="shared" si="178"/>
        <v>#DIV/0!</v>
      </c>
      <c r="Z462" s="232" t="e">
        <f t="shared" si="179"/>
        <v>#DIV/0!</v>
      </c>
      <c r="AA462" s="232" t="e">
        <f t="shared" si="180"/>
        <v>#DIV/0!</v>
      </c>
      <c r="AD462" s="232" t="e">
        <f t="shared" si="188"/>
        <v>#DIV/0!</v>
      </c>
      <c r="AE462" s="232" t="e">
        <f t="shared" si="189"/>
        <v>#DIV/0!</v>
      </c>
      <c r="AF462" s="90" t="e">
        <f t="shared" si="190"/>
        <v>#DIV/0!</v>
      </c>
      <c r="AG462" s="232" t="e">
        <f t="shared" si="191"/>
        <v>#DIV/0!</v>
      </c>
      <c r="AH462" s="232" t="e">
        <f t="shared" si="192"/>
        <v>#DIV/0!</v>
      </c>
      <c r="AI462" s="90" t="e">
        <f t="shared" si="193"/>
        <v>#DIV/0!</v>
      </c>
      <c r="AJ462" s="154"/>
      <c r="AK462" s="232" t="e">
        <f t="shared" si="194"/>
        <v>#DIV/0!</v>
      </c>
      <c r="AL462" s="232" t="e">
        <f t="shared" si="195"/>
        <v>#DIV/0!</v>
      </c>
    </row>
    <row r="463" spans="1:38">
      <c r="A463" s="128" t="s">
        <v>172</v>
      </c>
      <c r="B463" s="103"/>
      <c r="C463" s="85" t="e">
        <f>SUMPRODUCT(Datu_ievade!$E$12:$BB$12,Datu_ievade!$E$61:$BB$61)/SUM(Datu_ievade!$E$12:$BB$12)</f>
        <v>#DIV/0!</v>
      </c>
      <c r="D463" s="103"/>
      <c r="E463" s="85" t="e">
        <f>SUMPRODUCT(Datu_ievade!$E$13:$BB$13,Datu_ievade!$E$62:$BB$62)/SUM(Datu_ievade!$E$13:$BB$13)</f>
        <v>#DIV/0!</v>
      </c>
      <c r="F463" s="85" t="e">
        <f t="shared" si="181"/>
        <v>#DIV/0!</v>
      </c>
      <c r="G463" s="127" t="e">
        <f>ROUNDUP((B463+D463)*Datu_ievade!$E$269,0)</f>
        <v>#DIV/0!</v>
      </c>
      <c r="H463" s="141" t="e">
        <f t="shared" si="172"/>
        <v>#DIV/0!</v>
      </c>
      <c r="I463" s="127" t="e">
        <f t="shared" si="182"/>
        <v>#DIV/0!</v>
      </c>
      <c r="K463" s="127" t="e">
        <f t="shared" si="183"/>
        <v>#DIV/0!</v>
      </c>
      <c r="L463" s="127" t="e">
        <f t="shared" si="184"/>
        <v>#DIV/0!</v>
      </c>
      <c r="M463" s="127" t="e">
        <f t="shared" si="185"/>
        <v>#DIV/0!</v>
      </c>
      <c r="N463" s="127" t="e">
        <f t="shared" si="186"/>
        <v>#DIV/0!</v>
      </c>
      <c r="O463" s="141" t="e">
        <f t="shared" si="187"/>
        <v>#DIV/0!</v>
      </c>
      <c r="P463" s="127" t="e">
        <f t="shared" si="173"/>
        <v>#DIV/0!</v>
      </c>
      <c r="Q463" s="127" t="e">
        <f t="shared" si="174"/>
        <v>#DIV/0!</v>
      </c>
      <c r="V463" s="232" t="e">
        <f t="shared" si="175"/>
        <v>#DIV/0!</v>
      </c>
      <c r="W463" s="232" t="e">
        <f t="shared" si="176"/>
        <v>#DIV/0!</v>
      </c>
      <c r="X463" s="232" t="e">
        <f t="shared" si="177"/>
        <v>#DIV/0!</v>
      </c>
      <c r="Y463" s="232" t="e">
        <f t="shared" si="178"/>
        <v>#DIV/0!</v>
      </c>
      <c r="Z463" s="232" t="e">
        <f t="shared" si="179"/>
        <v>#DIV/0!</v>
      </c>
      <c r="AA463" s="232" t="e">
        <f t="shared" si="180"/>
        <v>#DIV/0!</v>
      </c>
      <c r="AD463" s="232" t="e">
        <f t="shared" si="188"/>
        <v>#DIV/0!</v>
      </c>
      <c r="AE463" s="232" t="e">
        <f t="shared" si="189"/>
        <v>#DIV/0!</v>
      </c>
      <c r="AF463" s="90" t="e">
        <f t="shared" si="190"/>
        <v>#DIV/0!</v>
      </c>
      <c r="AG463" s="232" t="e">
        <f t="shared" si="191"/>
        <v>#DIV/0!</v>
      </c>
      <c r="AH463" s="232" t="e">
        <f t="shared" si="192"/>
        <v>#DIV/0!</v>
      </c>
      <c r="AI463" s="90" t="e">
        <f t="shared" si="193"/>
        <v>#DIV/0!</v>
      </c>
      <c r="AJ463" s="154"/>
      <c r="AK463" s="232" t="e">
        <f t="shared" si="194"/>
        <v>#DIV/0!</v>
      </c>
      <c r="AL463" s="232" t="e">
        <f t="shared" si="195"/>
        <v>#DIV/0!</v>
      </c>
    </row>
    <row r="464" spans="1:38">
      <c r="A464" s="128" t="s">
        <v>171</v>
      </c>
      <c r="B464" s="103"/>
      <c r="C464" s="85" t="e">
        <f>SUMPRODUCT(Datu_ievade!$E$12:$BB$12,Datu_ievade!$E$61:$BB$61)/SUM(Datu_ievade!$E$12:$BB$12)</f>
        <v>#DIV/0!</v>
      </c>
      <c r="D464" s="103"/>
      <c r="E464" s="85" t="e">
        <f>SUMPRODUCT(Datu_ievade!$E$13:$BB$13,Datu_ievade!$E$62:$BB$62)/SUM(Datu_ievade!$E$13:$BB$13)</f>
        <v>#DIV/0!</v>
      </c>
      <c r="F464" s="85" t="e">
        <f t="shared" si="181"/>
        <v>#DIV/0!</v>
      </c>
      <c r="G464" s="127" t="e">
        <f>ROUNDUP((B464+D464)*Datu_ievade!$E$269,0)</f>
        <v>#DIV/0!</v>
      </c>
      <c r="H464" s="141" t="e">
        <f t="shared" si="172"/>
        <v>#DIV/0!</v>
      </c>
      <c r="I464" s="127" t="e">
        <f t="shared" si="182"/>
        <v>#DIV/0!</v>
      </c>
      <c r="K464" s="127" t="e">
        <f t="shared" si="183"/>
        <v>#DIV/0!</v>
      </c>
      <c r="L464" s="127" t="e">
        <f t="shared" si="184"/>
        <v>#DIV/0!</v>
      </c>
      <c r="M464" s="127" t="e">
        <f t="shared" si="185"/>
        <v>#DIV/0!</v>
      </c>
      <c r="N464" s="127" t="e">
        <f t="shared" si="186"/>
        <v>#DIV/0!</v>
      </c>
      <c r="O464" s="141" t="e">
        <f t="shared" si="187"/>
        <v>#DIV/0!</v>
      </c>
      <c r="P464" s="127" t="e">
        <f t="shared" si="173"/>
        <v>#DIV/0!</v>
      </c>
      <c r="Q464" s="127" t="e">
        <f t="shared" si="174"/>
        <v>#DIV/0!</v>
      </c>
      <c r="V464" s="232" t="e">
        <f t="shared" si="175"/>
        <v>#DIV/0!</v>
      </c>
      <c r="W464" s="232" t="e">
        <f t="shared" si="176"/>
        <v>#DIV/0!</v>
      </c>
      <c r="X464" s="232" t="e">
        <f t="shared" si="177"/>
        <v>#DIV/0!</v>
      </c>
      <c r="Y464" s="232" t="e">
        <f t="shared" si="178"/>
        <v>#DIV/0!</v>
      </c>
      <c r="Z464" s="232" t="e">
        <f t="shared" si="179"/>
        <v>#DIV/0!</v>
      </c>
      <c r="AA464" s="232" t="e">
        <f t="shared" si="180"/>
        <v>#DIV/0!</v>
      </c>
      <c r="AD464" s="232" t="e">
        <f t="shared" si="188"/>
        <v>#DIV/0!</v>
      </c>
      <c r="AE464" s="232" t="e">
        <f t="shared" si="189"/>
        <v>#DIV/0!</v>
      </c>
      <c r="AF464" s="90" t="e">
        <f t="shared" si="190"/>
        <v>#DIV/0!</v>
      </c>
      <c r="AG464" s="232" t="e">
        <f t="shared" si="191"/>
        <v>#DIV/0!</v>
      </c>
      <c r="AH464" s="232" t="e">
        <f t="shared" si="192"/>
        <v>#DIV/0!</v>
      </c>
      <c r="AI464" s="90" t="e">
        <f t="shared" si="193"/>
        <v>#DIV/0!</v>
      </c>
      <c r="AJ464" s="154"/>
      <c r="AK464" s="232" t="e">
        <f t="shared" si="194"/>
        <v>#DIV/0!</v>
      </c>
      <c r="AL464" s="232" t="e">
        <f t="shared" si="195"/>
        <v>#DIV/0!</v>
      </c>
    </row>
    <row r="465" spans="1:38">
      <c r="A465" s="128" t="s">
        <v>170</v>
      </c>
      <c r="B465" s="103"/>
      <c r="C465" s="85" t="e">
        <f>SUMPRODUCT(Datu_ievade!$E$12:$BB$12,Datu_ievade!$E$61:$BB$61)/SUM(Datu_ievade!$E$12:$BB$12)</f>
        <v>#DIV/0!</v>
      </c>
      <c r="D465" s="103"/>
      <c r="E465" s="85" t="e">
        <f>SUMPRODUCT(Datu_ievade!$E$13:$BB$13,Datu_ievade!$E$62:$BB$62)/SUM(Datu_ievade!$E$13:$BB$13)</f>
        <v>#DIV/0!</v>
      </c>
      <c r="F465" s="85" t="e">
        <f t="shared" si="181"/>
        <v>#DIV/0!</v>
      </c>
      <c r="G465" s="127" t="e">
        <f>ROUNDUP((B465+D465)*Datu_ievade!$E$269,0)</f>
        <v>#DIV/0!</v>
      </c>
      <c r="H465" s="141" t="e">
        <f t="shared" si="172"/>
        <v>#DIV/0!</v>
      </c>
      <c r="I465" s="127" t="e">
        <f t="shared" si="182"/>
        <v>#DIV/0!</v>
      </c>
      <c r="K465" s="127" t="e">
        <f t="shared" si="183"/>
        <v>#DIV/0!</v>
      </c>
      <c r="L465" s="127" t="e">
        <f t="shared" si="184"/>
        <v>#DIV/0!</v>
      </c>
      <c r="M465" s="127" t="e">
        <f t="shared" si="185"/>
        <v>#DIV/0!</v>
      </c>
      <c r="N465" s="127" t="e">
        <f t="shared" si="186"/>
        <v>#DIV/0!</v>
      </c>
      <c r="O465" s="141" t="e">
        <f t="shared" si="187"/>
        <v>#DIV/0!</v>
      </c>
      <c r="P465" s="127" t="e">
        <f t="shared" si="173"/>
        <v>#DIV/0!</v>
      </c>
      <c r="Q465" s="127" t="e">
        <f t="shared" si="174"/>
        <v>#DIV/0!</v>
      </c>
      <c r="V465" s="232" t="e">
        <f t="shared" si="175"/>
        <v>#DIV/0!</v>
      </c>
      <c r="W465" s="232" t="e">
        <f t="shared" si="176"/>
        <v>#DIV/0!</v>
      </c>
      <c r="X465" s="232" t="e">
        <f t="shared" si="177"/>
        <v>#DIV/0!</v>
      </c>
      <c r="Y465" s="232" t="e">
        <f t="shared" si="178"/>
        <v>#DIV/0!</v>
      </c>
      <c r="Z465" s="232" t="e">
        <f t="shared" si="179"/>
        <v>#DIV/0!</v>
      </c>
      <c r="AA465" s="232" t="e">
        <f t="shared" si="180"/>
        <v>#DIV/0!</v>
      </c>
      <c r="AD465" s="232" t="e">
        <f t="shared" si="188"/>
        <v>#DIV/0!</v>
      </c>
      <c r="AE465" s="232" t="e">
        <f t="shared" si="189"/>
        <v>#DIV/0!</v>
      </c>
      <c r="AF465" s="90" t="e">
        <f t="shared" si="190"/>
        <v>#DIV/0!</v>
      </c>
      <c r="AG465" s="232" t="e">
        <f t="shared" si="191"/>
        <v>#DIV/0!</v>
      </c>
      <c r="AH465" s="232" t="e">
        <f t="shared" si="192"/>
        <v>#DIV/0!</v>
      </c>
      <c r="AI465" s="90" t="e">
        <f t="shared" si="193"/>
        <v>#DIV/0!</v>
      </c>
      <c r="AJ465" s="154"/>
      <c r="AK465" s="232" t="e">
        <f t="shared" si="194"/>
        <v>#DIV/0!</v>
      </c>
      <c r="AL465" s="232" t="e">
        <f t="shared" si="195"/>
        <v>#DIV/0!</v>
      </c>
    </row>
    <row r="466" spans="1:38">
      <c r="A466" s="128" t="s">
        <v>169</v>
      </c>
      <c r="B466" s="103"/>
      <c r="C466" s="85" t="e">
        <f>SUMPRODUCT(Datu_ievade!$E$12:$BB$12,Datu_ievade!$E$61:$BB$61)/SUM(Datu_ievade!$E$12:$BB$12)</f>
        <v>#DIV/0!</v>
      </c>
      <c r="D466" s="103"/>
      <c r="E466" s="85" t="e">
        <f>SUMPRODUCT(Datu_ievade!$E$13:$BB$13,Datu_ievade!$E$62:$BB$62)/SUM(Datu_ievade!$E$13:$BB$13)</f>
        <v>#DIV/0!</v>
      </c>
      <c r="F466" s="85" t="e">
        <f t="shared" si="181"/>
        <v>#DIV/0!</v>
      </c>
      <c r="G466" s="127" t="e">
        <f>ROUNDUP((B466+D466)*Datu_ievade!$E$269,0)</f>
        <v>#DIV/0!</v>
      </c>
      <c r="H466" s="141" t="e">
        <f t="shared" si="172"/>
        <v>#DIV/0!</v>
      </c>
      <c r="I466" s="127" t="e">
        <f t="shared" si="182"/>
        <v>#DIV/0!</v>
      </c>
      <c r="K466" s="127" t="e">
        <f t="shared" si="183"/>
        <v>#DIV/0!</v>
      </c>
      <c r="L466" s="127" t="e">
        <f t="shared" si="184"/>
        <v>#DIV/0!</v>
      </c>
      <c r="M466" s="127" t="e">
        <f t="shared" si="185"/>
        <v>#DIV/0!</v>
      </c>
      <c r="N466" s="127" t="e">
        <f t="shared" si="186"/>
        <v>#DIV/0!</v>
      </c>
      <c r="O466" s="141" t="e">
        <f t="shared" si="187"/>
        <v>#DIV/0!</v>
      </c>
      <c r="P466" s="127" t="e">
        <f t="shared" si="173"/>
        <v>#DIV/0!</v>
      </c>
      <c r="Q466" s="127" t="e">
        <f t="shared" si="174"/>
        <v>#DIV/0!</v>
      </c>
      <c r="V466" s="232" t="e">
        <f t="shared" si="175"/>
        <v>#DIV/0!</v>
      </c>
      <c r="W466" s="232" t="e">
        <f t="shared" si="176"/>
        <v>#DIV/0!</v>
      </c>
      <c r="X466" s="232" t="e">
        <f t="shared" si="177"/>
        <v>#DIV/0!</v>
      </c>
      <c r="Y466" s="232" t="e">
        <f t="shared" si="178"/>
        <v>#DIV/0!</v>
      </c>
      <c r="Z466" s="232" t="e">
        <f t="shared" si="179"/>
        <v>#DIV/0!</v>
      </c>
      <c r="AA466" s="232" t="e">
        <f t="shared" si="180"/>
        <v>#DIV/0!</v>
      </c>
      <c r="AD466" s="232" t="e">
        <f t="shared" si="188"/>
        <v>#DIV/0!</v>
      </c>
      <c r="AE466" s="232" t="e">
        <f t="shared" si="189"/>
        <v>#DIV/0!</v>
      </c>
      <c r="AF466" s="90" t="e">
        <f t="shared" si="190"/>
        <v>#DIV/0!</v>
      </c>
      <c r="AG466" s="232" t="e">
        <f t="shared" si="191"/>
        <v>#DIV/0!</v>
      </c>
      <c r="AH466" s="232" t="e">
        <f t="shared" si="192"/>
        <v>#DIV/0!</v>
      </c>
      <c r="AI466" s="90" t="e">
        <f t="shared" si="193"/>
        <v>#DIV/0!</v>
      </c>
      <c r="AJ466" s="154"/>
      <c r="AK466" s="232" t="e">
        <f t="shared" si="194"/>
        <v>#DIV/0!</v>
      </c>
      <c r="AL466" s="232" t="e">
        <f t="shared" si="195"/>
        <v>#DIV/0!</v>
      </c>
    </row>
    <row r="467" spans="1:38">
      <c r="A467" s="128" t="s">
        <v>168</v>
      </c>
      <c r="B467" s="103"/>
      <c r="C467" s="85" t="e">
        <f>SUMPRODUCT(Datu_ievade!$E$12:$BB$12,Datu_ievade!$E$61:$BB$61)/SUM(Datu_ievade!$E$12:$BB$12)</f>
        <v>#DIV/0!</v>
      </c>
      <c r="D467" s="103"/>
      <c r="E467" s="85" t="e">
        <f>SUMPRODUCT(Datu_ievade!$E$13:$BB$13,Datu_ievade!$E$62:$BB$62)/SUM(Datu_ievade!$E$13:$BB$13)</f>
        <v>#DIV/0!</v>
      </c>
      <c r="F467" s="85" t="e">
        <f t="shared" si="181"/>
        <v>#DIV/0!</v>
      </c>
      <c r="G467" s="127" t="e">
        <f>ROUNDUP((B467+D467)*Datu_ievade!$E$269,0)</f>
        <v>#DIV/0!</v>
      </c>
      <c r="H467" s="141" t="e">
        <f t="shared" si="172"/>
        <v>#DIV/0!</v>
      </c>
      <c r="I467" s="127" t="e">
        <f t="shared" si="182"/>
        <v>#DIV/0!</v>
      </c>
      <c r="K467" s="127" t="e">
        <f t="shared" si="183"/>
        <v>#DIV/0!</v>
      </c>
      <c r="L467" s="127" t="e">
        <f t="shared" si="184"/>
        <v>#DIV/0!</v>
      </c>
      <c r="M467" s="127" t="e">
        <f t="shared" si="185"/>
        <v>#DIV/0!</v>
      </c>
      <c r="N467" s="127" t="e">
        <f t="shared" si="186"/>
        <v>#DIV/0!</v>
      </c>
      <c r="O467" s="141" t="e">
        <f t="shared" si="187"/>
        <v>#DIV/0!</v>
      </c>
      <c r="P467" s="127" t="e">
        <f t="shared" si="173"/>
        <v>#DIV/0!</v>
      </c>
      <c r="Q467" s="127" t="e">
        <f t="shared" si="174"/>
        <v>#DIV/0!</v>
      </c>
      <c r="V467" s="232" t="e">
        <f t="shared" si="175"/>
        <v>#DIV/0!</v>
      </c>
      <c r="W467" s="232" t="e">
        <f t="shared" si="176"/>
        <v>#DIV/0!</v>
      </c>
      <c r="X467" s="232" t="e">
        <f t="shared" si="177"/>
        <v>#DIV/0!</v>
      </c>
      <c r="Y467" s="232" t="e">
        <f t="shared" si="178"/>
        <v>#DIV/0!</v>
      </c>
      <c r="Z467" s="232" t="e">
        <f t="shared" si="179"/>
        <v>#DIV/0!</v>
      </c>
      <c r="AA467" s="232" t="e">
        <f t="shared" si="180"/>
        <v>#DIV/0!</v>
      </c>
      <c r="AD467" s="232" t="e">
        <f t="shared" si="188"/>
        <v>#DIV/0!</v>
      </c>
      <c r="AE467" s="232" t="e">
        <f t="shared" si="189"/>
        <v>#DIV/0!</v>
      </c>
      <c r="AF467" s="90" t="e">
        <f t="shared" si="190"/>
        <v>#DIV/0!</v>
      </c>
      <c r="AG467" s="232" t="e">
        <f t="shared" si="191"/>
        <v>#DIV/0!</v>
      </c>
      <c r="AH467" s="232" t="e">
        <f t="shared" si="192"/>
        <v>#DIV/0!</v>
      </c>
      <c r="AI467" s="90" t="e">
        <f t="shared" si="193"/>
        <v>#DIV/0!</v>
      </c>
      <c r="AJ467" s="154"/>
      <c r="AK467" s="232" t="e">
        <f t="shared" si="194"/>
        <v>#DIV/0!</v>
      </c>
      <c r="AL467" s="232" t="e">
        <f t="shared" si="195"/>
        <v>#DIV/0!</v>
      </c>
    </row>
    <row r="468" spans="1:38">
      <c r="A468" s="128" t="s">
        <v>167</v>
      </c>
      <c r="B468" s="103"/>
      <c r="C468" s="85" t="e">
        <f>SUMPRODUCT(Datu_ievade!$E$12:$BB$12,Datu_ievade!$E$61:$BB$61)/SUM(Datu_ievade!$E$12:$BB$12)</f>
        <v>#DIV/0!</v>
      </c>
      <c r="D468" s="103"/>
      <c r="E468" s="85" t="e">
        <f>SUMPRODUCT(Datu_ievade!$E$13:$BB$13,Datu_ievade!$E$62:$BB$62)/SUM(Datu_ievade!$E$13:$BB$13)</f>
        <v>#DIV/0!</v>
      </c>
      <c r="F468" s="85" t="e">
        <f t="shared" si="181"/>
        <v>#DIV/0!</v>
      </c>
      <c r="G468" s="127" t="e">
        <f>ROUNDUP((B468+D468)*Datu_ievade!$E$269,0)</f>
        <v>#DIV/0!</v>
      </c>
      <c r="H468" s="141" t="e">
        <f t="shared" si="172"/>
        <v>#DIV/0!</v>
      </c>
      <c r="I468" s="127" t="e">
        <f t="shared" si="182"/>
        <v>#DIV/0!</v>
      </c>
      <c r="K468" s="127" t="e">
        <f t="shared" si="183"/>
        <v>#DIV/0!</v>
      </c>
      <c r="L468" s="127" t="e">
        <f t="shared" si="184"/>
        <v>#DIV/0!</v>
      </c>
      <c r="M468" s="127" t="e">
        <f t="shared" si="185"/>
        <v>#DIV/0!</v>
      </c>
      <c r="N468" s="127" t="e">
        <f t="shared" si="186"/>
        <v>#DIV/0!</v>
      </c>
      <c r="O468" s="141" t="e">
        <f t="shared" si="187"/>
        <v>#DIV/0!</v>
      </c>
      <c r="P468" s="127" t="e">
        <f t="shared" si="173"/>
        <v>#DIV/0!</v>
      </c>
      <c r="Q468" s="127" t="e">
        <f t="shared" si="174"/>
        <v>#DIV/0!</v>
      </c>
      <c r="V468" s="232" t="e">
        <f t="shared" si="175"/>
        <v>#DIV/0!</v>
      </c>
      <c r="W468" s="232" t="e">
        <f t="shared" si="176"/>
        <v>#DIV/0!</v>
      </c>
      <c r="X468" s="232" t="e">
        <f t="shared" si="177"/>
        <v>#DIV/0!</v>
      </c>
      <c r="Y468" s="232" t="e">
        <f t="shared" si="178"/>
        <v>#DIV/0!</v>
      </c>
      <c r="Z468" s="232" t="e">
        <f t="shared" si="179"/>
        <v>#DIV/0!</v>
      </c>
      <c r="AA468" s="232" t="e">
        <f t="shared" si="180"/>
        <v>#DIV/0!</v>
      </c>
      <c r="AD468" s="232" t="e">
        <f t="shared" si="188"/>
        <v>#DIV/0!</v>
      </c>
      <c r="AE468" s="232" t="e">
        <f t="shared" si="189"/>
        <v>#DIV/0!</v>
      </c>
      <c r="AF468" s="90" t="e">
        <f t="shared" si="190"/>
        <v>#DIV/0!</v>
      </c>
      <c r="AG468" s="232" t="e">
        <f t="shared" si="191"/>
        <v>#DIV/0!</v>
      </c>
      <c r="AH468" s="232" t="e">
        <f t="shared" si="192"/>
        <v>#DIV/0!</v>
      </c>
      <c r="AI468" s="90" t="e">
        <f t="shared" si="193"/>
        <v>#DIV/0!</v>
      </c>
      <c r="AJ468" s="154"/>
      <c r="AK468" s="232" t="e">
        <f t="shared" si="194"/>
        <v>#DIV/0!</v>
      </c>
      <c r="AL468" s="232" t="e">
        <f t="shared" si="195"/>
        <v>#DIV/0!</v>
      </c>
    </row>
    <row r="469" spans="1:38">
      <c r="A469" s="128" t="s">
        <v>166</v>
      </c>
      <c r="B469" s="103"/>
      <c r="C469" s="85" t="e">
        <f>SUMPRODUCT(Datu_ievade!$E$12:$BB$12,Datu_ievade!$E$61:$BB$61)/SUM(Datu_ievade!$E$12:$BB$12)</f>
        <v>#DIV/0!</v>
      </c>
      <c r="D469" s="103"/>
      <c r="E469" s="85" t="e">
        <f>SUMPRODUCT(Datu_ievade!$E$13:$BB$13,Datu_ievade!$E$62:$BB$62)/SUM(Datu_ievade!$E$13:$BB$13)</f>
        <v>#DIV/0!</v>
      </c>
      <c r="F469" s="85" t="e">
        <f t="shared" si="181"/>
        <v>#DIV/0!</v>
      </c>
      <c r="G469" s="127" t="e">
        <f>ROUNDUP((B469+D469)*Datu_ievade!$E$269,0)</f>
        <v>#DIV/0!</v>
      </c>
      <c r="H469" s="141" t="e">
        <f t="shared" si="172"/>
        <v>#DIV/0!</v>
      </c>
      <c r="I469" s="127" t="e">
        <f t="shared" si="182"/>
        <v>#DIV/0!</v>
      </c>
      <c r="K469" s="127" t="e">
        <f t="shared" si="183"/>
        <v>#DIV/0!</v>
      </c>
      <c r="L469" s="127" t="e">
        <f t="shared" si="184"/>
        <v>#DIV/0!</v>
      </c>
      <c r="M469" s="127" t="e">
        <f t="shared" si="185"/>
        <v>#DIV/0!</v>
      </c>
      <c r="N469" s="127" t="e">
        <f t="shared" si="186"/>
        <v>#DIV/0!</v>
      </c>
      <c r="O469" s="141" t="e">
        <f t="shared" si="187"/>
        <v>#DIV/0!</v>
      </c>
      <c r="P469" s="127" t="e">
        <f t="shared" si="173"/>
        <v>#DIV/0!</v>
      </c>
      <c r="Q469" s="127" t="e">
        <f t="shared" si="174"/>
        <v>#DIV/0!</v>
      </c>
      <c r="V469" s="232" t="e">
        <f t="shared" si="175"/>
        <v>#DIV/0!</v>
      </c>
      <c r="W469" s="232" t="e">
        <f t="shared" si="176"/>
        <v>#DIV/0!</v>
      </c>
      <c r="X469" s="232" t="e">
        <f t="shared" si="177"/>
        <v>#DIV/0!</v>
      </c>
      <c r="Y469" s="232" t="e">
        <f t="shared" si="178"/>
        <v>#DIV/0!</v>
      </c>
      <c r="Z469" s="232" t="e">
        <f t="shared" si="179"/>
        <v>#DIV/0!</v>
      </c>
      <c r="AA469" s="232" t="e">
        <f t="shared" si="180"/>
        <v>#DIV/0!</v>
      </c>
      <c r="AD469" s="232" t="e">
        <f t="shared" si="188"/>
        <v>#DIV/0!</v>
      </c>
      <c r="AE469" s="232" t="e">
        <f t="shared" si="189"/>
        <v>#DIV/0!</v>
      </c>
      <c r="AF469" s="90" t="e">
        <f t="shared" si="190"/>
        <v>#DIV/0!</v>
      </c>
      <c r="AG469" s="232" t="e">
        <f t="shared" si="191"/>
        <v>#DIV/0!</v>
      </c>
      <c r="AH469" s="232" t="e">
        <f t="shared" si="192"/>
        <v>#DIV/0!</v>
      </c>
      <c r="AI469" s="90" t="e">
        <f t="shared" si="193"/>
        <v>#DIV/0!</v>
      </c>
      <c r="AJ469" s="154"/>
      <c r="AK469" s="232" t="e">
        <f t="shared" si="194"/>
        <v>#DIV/0!</v>
      </c>
      <c r="AL469" s="232" t="e">
        <f t="shared" si="195"/>
        <v>#DIV/0!</v>
      </c>
    </row>
    <row r="470" spans="1:38">
      <c r="A470" s="128" t="s">
        <v>165</v>
      </c>
      <c r="B470" s="103"/>
      <c r="C470" s="85" t="e">
        <f>SUMPRODUCT(Datu_ievade!$E$12:$BB$12,Datu_ievade!$E$61:$BB$61)/SUM(Datu_ievade!$E$12:$BB$12)</f>
        <v>#DIV/0!</v>
      </c>
      <c r="D470" s="103"/>
      <c r="E470" s="85" t="e">
        <f>SUMPRODUCT(Datu_ievade!$E$13:$BB$13,Datu_ievade!$E$62:$BB$62)/SUM(Datu_ievade!$E$13:$BB$13)</f>
        <v>#DIV/0!</v>
      </c>
      <c r="F470" s="85" t="e">
        <f t="shared" si="181"/>
        <v>#DIV/0!</v>
      </c>
      <c r="G470" s="127" t="e">
        <f>ROUNDUP((B470+D470)*Datu_ievade!$E$269,0)</f>
        <v>#DIV/0!</v>
      </c>
      <c r="H470" s="141" t="e">
        <f t="shared" si="172"/>
        <v>#DIV/0!</v>
      </c>
      <c r="I470" s="127" t="e">
        <f t="shared" si="182"/>
        <v>#DIV/0!</v>
      </c>
      <c r="K470" s="127" t="e">
        <f t="shared" si="183"/>
        <v>#DIV/0!</v>
      </c>
      <c r="L470" s="127" t="e">
        <f t="shared" si="184"/>
        <v>#DIV/0!</v>
      </c>
      <c r="M470" s="127" t="e">
        <f t="shared" si="185"/>
        <v>#DIV/0!</v>
      </c>
      <c r="N470" s="127" t="e">
        <f t="shared" si="186"/>
        <v>#DIV/0!</v>
      </c>
      <c r="O470" s="141" t="e">
        <f t="shared" si="187"/>
        <v>#DIV/0!</v>
      </c>
      <c r="P470" s="127" t="e">
        <f t="shared" si="173"/>
        <v>#DIV/0!</v>
      </c>
      <c r="Q470" s="127" t="e">
        <f t="shared" si="174"/>
        <v>#DIV/0!</v>
      </c>
      <c r="V470" s="232" t="e">
        <f t="shared" si="175"/>
        <v>#DIV/0!</v>
      </c>
      <c r="W470" s="232" t="e">
        <f t="shared" si="176"/>
        <v>#DIV/0!</v>
      </c>
      <c r="X470" s="232" t="e">
        <f t="shared" si="177"/>
        <v>#DIV/0!</v>
      </c>
      <c r="Y470" s="232" t="e">
        <f t="shared" si="178"/>
        <v>#DIV/0!</v>
      </c>
      <c r="Z470" s="232" t="e">
        <f t="shared" si="179"/>
        <v>#DIV/0!</v>
      </c>
      <c r="AA470" s="232" t="e">
        <f t="shared" si="180"/>
        <v>#DIV/0!</v>
      </c>
      <c r="AD470" s="232" t="e">
        <f t="shared" si="188"/>
        <v>#DIV/0!</v>
      </c>
      <c r="AE470" s="232" t="e">
        <f t="shared" si="189"/>
        <v>#DIV/0!</v>
      </c>
      <c r="AF470" s="90" t="e">
        <f t="shared" si="190"/>
        <v>#DIV/0!</v>
      </c>
      <c r="AG470" s="232" t="e">
        <f t="shared" si="191"/>
        <v>#DIV/0!</v>
      </c>
      <c r="AH470" s="232" t="e">
        <f t="shared" si="192"/>
        <v>#DIV/0!</v>
      </c>
      <c r="AI470" s="90" t="e">
        <f t="shared" si="193"/>
        <v>#DIV/0!</v>
      </c>
      <c r="AJ470" s="154"/>
      <c r="AK470" s="232" t="e">
        <f t="shared" si="194"/>
        <v>#DIV/0!</v>
      </c>
      <c r="AL470" s="232" t="e">
        <f t="shared" si="195"/>
        <v>#DIV/0!</v>
      </c>
    </row>
    <row r="471" spans="1:38">
      <c r="A471" s="128" t="s">
        <v>164</v>
      </c>
      <c r="B471" s="103"/>
      <c r="C471" s="85" t="e">
        <f>SUMPRODUCT(Datu_ievade!$E$12:$BB$12,Datu_ievade!$E$61:$BB$61)/SUM(Datu_ievade!$E$12:$BB$12)</f>
        <v>#DIV/0!</v>
      </c>
      <c r="D471" s="103"/>
      <c r="E471" s="85" t="e">
        <f>SUMPRODUCT(Datu_ievade!$E$13:$BB$13,Datu_ievade!$E$62:$BB$62)/SUM(Datu_ievade!$E$13:$BB$13)</f>
        <v>#DIV/0!</v>
      </c>
      <c r="F471" s="85" t="e">
        <f t="shared" si="181"/>
        <v>#DIV/0!</v>
      </c>
      <c r="G471" s="127" t="e">
        <f>ROUNDUP((B471+D471)*Datu_ievade!$E$269,0)</f>
        <v>#DIV/0!</v>
      </c>
      <c r="H471" s="141" t="e">
        <f t="shared" si="172"/>
        <v>#DIV/0!</v>
      </c>
      <c r="I471" s="127" t="e">
        <f t="shared" si="182"/>
        <v>#DIV/0!</v>
      </c>
      <c r="K471" s="127" t="e">
        <f t="shared" si="183"/>
        <v>#DIV/0!</v>
      </c>
      <c r="L471" s="127" t="e">
        <f t="shared" si="184"/>
        <v>#DIV/0!</v>
      </c>
      <c r="M471" s="127" t="e">
        <f t="shared" si="185"/>
        <v>#DIV/0!</v>
      </c>
      <c r="N471" s="127" t="e">
        <f t="shared" si="186"/>
        <v>#DIV/0!</v>
      </c>
      <c r="O471" s="141" t="e">
        <f t="shared" si="187"/>
        <v>#DIV/0!</v>
      </c>
      <c r="P471" s="127" t="e">
        <f t="shared" si="173"/>
        <v>#DIV/0!</v>
      </c>
      <c r="Q471" s="127" t="e">
        <f t="shared" si="174"/>
        <v>#DIV/0!</v>
      </c>
      <c r="V471" s="232" t="e">
        <f t="shared" si="175"/>
        <v>#DIV/0!</v>
      </c>
      <c r="W471" s="232" t="e">
        <f t="shared" si="176"/>
        <v>#DIV/0!</v>
      </c>
      <c r="X471" s="232" t="e">
        <f t="shared" si="177"/>
        <v>#DIV/0!</v>
      </c>
      <c r="Y471" s="232" t="e">
        <f t="shared" si="178"/>
        <v>#DIV/0!</v>
      </c>
      <c r="Z471" s="232" t="e">
        <f t="shared" si="179"/>
        <v>#DIV/0!</v>
      </c>
      <c r="AA471" s="232" t="e">
        <f t="shared" si="180"/>
        <v>#DIV/0!</v>
      </c>
      <c r="AD471" s="232" t="e">
        <f t="shared" si="188"/>
        <v>#DIV/0!</v>
      </c>
      <c r="AE471" s="232" t="e">
        <f t="shared" si="189"/>
        <v>#DIV/0!</v>
      </c>
      <c r="AF471" s="90" t="e">
        <f t="shared" si="190"/>
        <v>#DIV/0!</v>
      </c>
      <c r="AG471" s="232" t="e">
        <f t="shared" si="191"/>
        <v>#DIV/0!</v>
      </c>
      <c r="AH471" s="232" t="e">
        <f t="shared" si="192"/>
        <v>#DIV/0!</v>
      </c>
      <c r="AI471" s="90" t="e">
        <f t="shared" si="193"/>
        <v>#DIV/0!</v>
      </c>
      <c r="AJ471" s="154"/>
      <c r="AK471" s="232" t="e">
        <f t="shared" si="194"/>
        <v>#DIV/0!</v>
      </c>
      <c r="AL471" s="232" t="e">
        <f t="shared" si="195"/>
        <v>#DIV/0!</v>
      </c>
    </row>
    <row r="472" spans="1:38">
      <c r="A472" s="128" t="s">
        <v>163</v>
      </c>
      <c r="B472" s="103"/>
      <c r="C472" s="85" t="e">
        <f>SUMPRODUCT(Datu_ievade!$E$12:$BB$12,Datu_ievade!$E$61:$BB$61)/SUM(Datu_ievade!$E$12:$BB$12)</f>
        <v>#DIV/0!</v>
      </c>
      <c r="D472" s="103"/>
      <c r="E472" s="85" t="e">
        <f>SUMPRODUCT(Datu_ievade!$E$13:$BB$13,Datu_ievade!$E$62:$BB$62)/SUM(Datu_ievade!$E$13:$BB$13)</f>
        <v>#DIV/0!</v>
      </c>
      <c r="F472" s="85" t="e">
        <f t="shared" si="181"/>
        <v>#DIV/0!</v>
      </c>
      <c r="G472" s="127" t="e">
        <f>ROUNDUP((B472+D472)*Datu_ievade!$E$269,0)</f>
        <v>#DIV/0!</v>
      </c>
      <c r="H472" s="141" t="e">
        <f t="shared" si="172"/>
        <v>#DIV/0!</v>
      </c>
      <c r="I472" s="127" t="e">
        <f t="shared" si="182"/>
        <v>#DIV/0!</v>
      </c>
      <c r="K472" s="127" t="e">
        <f t="shared" si="183"/>
        <v>#DIV/0!</v>
      </c>
      <c r="L472" s="127" t="e">
        <f t="shared" si="184"/>
        <v>#DIV/0!</v>
      </c>
      <c r="M472" s="127" t="e">
        <f t="shared" si="185"/>
        <v>#DIV/0!</v>
      </c>
      <c r="N472" s="127" t="e">
        <f t="shared" si="186"/>
        <v>#DIV/0!</v>
      </c>
      <c r="O472" s="141" t="e">
        <f t="shared" si="187"/>
        <v>#DIV/0!</v>
      </c>
      <c r="P472" s="127" t="e">
        <f t="shared" si="173"/>
        <v>#DIV/0!</v>
      </c>
      <c r="Q472" s="127" t="e">
        <f t="shared" si="174"/>
        <v>#DIV/0!</v>
      </c>
      <c r="V472" s="232" t="e">
        <f t="shared" si="175"/>
        <v>#DIV/0!</v>
      </c>
      <c r="W472" s="232" t="e">
        <f t="shared" si="176"/>
        <v>#DIV/0!</v>
      </c>
      <c r="X472" s="232" t="e">
        <f t="shared" si="177"/>
        <v>#DIV/0!</v>
      </c>
      <c r="Y472" s="232" t="e">
        <f t="shared" si="178"/>
        <v>#DIV/0!</v>
      </c>
      <c r="Z472" s="232" t="e">
        <f t="shared" si="179"/>
        <v>#DIV/0!</v>
      </c>
      <c r="AA472" s="232" t="e">
        <f t="shared" si="180"/>
        <v>#DIV/0!</v>
      </c>
      <c r="AD472" s="232" t="e">
        <f t="shared" si="188"/>
        <v>#DIV/0!</v>
      </c>
      <c r="AE472" s="232" t="e">
        <f t="shared" si="189"/>
        <v>#DIV/0!</v>
      </c>
      <c r="AF472" s="90" t="e">
        <f t="shared" si="190"/>
        <v>#DIV/0!</v>
      </c>
      <c r="AG472" s="232" t="e">
        <f t="shared" si="191"/>
        <v>#DIV/0!</v>
      </c>
      <c r="AH472" s="232" t="e">
        <f t="shared" si="192"/>
        <v>#DIV/0!</v>
      </c>
      <c r="AI472" s="90" t="e">
        <f t="shared" si="193"/>
        <v>#DIV/0!</v>
      </c>
      <c r="AJ472" s="154"/>
      <c r="AK472" s="232" t="e">
        <f t="shared" si="194"/>
        <v>#DIV/0!</v>
      </c>
      <c r="AL472" s="232" t="e">
        <f t="shared" si="195"/>
        <v>#DIV/0!</v>
      </c>
    </row>
    <row r="473" spans="1:38">
      <c r="A473" s="128" t="s">
        <v>162</v>
      </c>
      <c r="B473" s="103"/>
      <c r="C473" s="85" t="e">
        <f>SUMPRODUCT(Datu_ievade!$E$12:$BB$12,Datu_ievade!$E$61:$BB$61)/SUM(Datu_ievade!$E$12:$BB$12)</f>
        <v>#DIV/0!</v>
      </c>
      <c r="D473" s="103"/>
      <c r="E473" s="85" t="e">
        <f>SUMPRODUCT(Datu_ievade!$E$13:$BB$13,Datu_ievade!$E$62:$BB$62)/SUM(Datu_ievade!$E$13:$BB$13)</f>
        <v>#DIV/0!</v>
      </c>
      <c r="F473" s="85" t="e">
        <f t="shared" si="181"/>
        <v>#DIV/0!</v>
      </c>
      <c r="G473" s="127" t="e">
        <f>ROUNDUP((B473+D473)*Datu_ievade!$E$269,0)</f>
        <v>#DIV/0!</v>
      </c>
      <c r="H473" s="141" t="e">
        <f t="shared" si="172"/>
        <v>#DIV/0!</v>
      </c>
      <c r="I473" s="127" t="e">
        <f t="shared" si="182"/>
        <v>#DIV/0!</v>
      </c>
      <c r="K473" s="127" t="e">
        <f t="shared" si="183"/>
        <v>#DIV/0!</v>
      </c>
      <c r="L473" s="127" t="e">
        <f t="shared" si="184"/>
        <v>#DIV/0!</v>
      </c>
      <c r="M473" s="127" t="e">
        <f t="shared" si="185"/>
        <v>#DIV/0!</v>
      </c>
      <c r="N473" s="127" t="e">
        <f t="shared" si="186"/>
        <v>#DIV/0!</v>
      </c>
      <c r="O473" s="141" t="e">
        <f t="shared" si="187"/>
        <v>#DIV/0!</v>
      </c>
      <c r="P473" s="127" t="e">
        <f t="shared" si="173"/>
        <v>#DIV/0!</v>
      </c>
      <c r="Q473" s="127" t="e">
        <f t="shared" si="174"/>
        <v>#DIV/0!</v>
      </c>
      <c r="V473" s="232" t="e">
        <f t="shared" si="175"/>
        <v>#DIV/0!</v>
      </c>
      <c r="W473" s="232" t="e">
        <f t="shared" si="176"/>
        <v>#DIV/0!</v>
      </c>
      <c r="X473" s="232" t="e">
        <f t="shared" si="177"/>
        <v>#DIV/0!</v>
      </c>
      <c r="Y473" s="232" t="e">
        <f t="shared" si="178"/>
        <v>#DIV/0!</v>
      </c>
      <c r="Z473" s="232" t="e">
        <f t="shared" si="179"/>
        <v>#DIV/0!</v>
      </c>
      <c r="AA473" s="232" t="e">
        <f t="shared" si="180"/>
        <v>#DIV/0!</v>
      </c>
      <c r="AD473" s="232" t="e">
        <f t="shared" si="188"/>
        <v>#DIV/0!</v>
      </c>
      <c r="AE473" s="232" t="e">
        <f t="shared" si="189"/>
        <v>#DIV/0!</v>
      </c>
      <c r="AF473" s="90" t="e">
        <f t="shared" si="190"/>
        <v>#DIV/0!</v>
      </c>
      <c r="AG473" s="232" t="e">
        <f t="shared" si="191"/>
        <v>#DIV/0!</v>
      </c>
      <c r="AH473" s="232" t="e">
        <f t="shared" si="192"/>
        <v>#DIV/0!</v>
      </c>
      <c r="AI473" s="90" t="e">
        <f t="shared" si="193"/>
        <v>#DIV/0!</v>
      </c>
      <c r="AJ473" s="154"/>
      <c r="AK473" s="232" t="e">
        <f t="shared" si="194"/>
        <v>#DIV/0!</v>
      </c>
      <c r="AL473" s="232" t="e">
        <f t="shared" si="195"/>
        <v>#DIV/0!</v>
      </c>
    </row>
    <row r="474" spans="1:38">
      <c r="A474" s="128" t="s">
        <v>161</v>
      </c>
      <c r="B474" s="103"/>
      <c r="C474" s="85" t="e">
        <f>SUMPRODUCT(Datu_ievade!$E$12:$BB$12,Datu_ievade!$E$61:$BB$61)/SUM(Datu_ievade!$E$12:$BB$12)</f>
        <v>#DIV/0!</v>
      </c>
      <c r="D474" s="103"/>
      <c r="E474" s="85" t="e">
        <f>SUMPRODUCT(Datu_ievade!$E$13:$BB$13,Datu_ievade!$E$62:$BB$62)/SUM(Datu_ievade!$E$13:$BB$13)</f>
        <v>#DIV/0!</v>
      </c>
      <c r="F474" s="85" t="e">
        <f t="shared" si="181"/>
        <v>#DIV/0!</v>
      </c>
      <c r="G474" s="127" t="e">
        <f>ROUNDUP((B474+D474)*Datu_ievade!$E$269,0)</f>
        <v>#DIV/0!</v>
      </c>
      <c r="H474" s="141" t="e">
        <f t="shared" si="172"/>
        <v>#DIV/0!</v>
      </c>
      <c r="I474" s="127" t="e">
        <f t="shared" si="182"/>
        <v>#DIV/0!</v>
      </c>
      <c r="K474" s="127" t="e">
        <f t="shared" si="183"/>
        <v>#DIV/0!</v>
      </c>
      <c r="L474" s="127" t="e">
        <f t="shared" si="184"/>
        <v>#DIV/0!</v>
      </c>
      <c r="M474" s="127" t="e">
        <f t="shared" si="185"/>
        <v>#DIV/0!</v>
      </c>
      <c r="N474" s="127" t="e">
        <f t="shared" si="186"/>
        <v>#DIV/0!</v>
      </c>
      <c r="O474" s="141" t="e">
        <f t="shared" si="187"/>
        <v>#DIV/0!</v>
      </c>
      <c r="P474" s="127" t="e">
        <f t="shared" si="173"/>
        <v>#DIV/0!</v>
      </c>
      <c r="Q474" s="127" t="e">
        <f t="shared" si="174"/>
        <v>#DIV/0!</v>
      </c>
      <c r="V474" s="232" t="e">
        <f t="shared" si="175"/>
        <v>#DIV/0!</v>
      </c>
      <c r="W474" s="232" t="e">
        <f t="shared" si="176"/>
        <v>#DIV/0!</v>
      </c>
      <c r="X474" s="232" t="e">
        <f t="shared" si="177"/>
        <v>#DIV/0!</v>
      </c>
      <c r="Y474" s="232" t="e">
        <f t="shared" si="178"/>
        <v>#DIV/0!</v>
      </c>
      <c r="Z474" s="232" t="e">
        <f t="shared" si="179"/>
        <v>#DIV/0!</v>
      </c>
      <c r="AA474" s="232" t="e">
        <f t="shared" si="180"/>
        <v>#DIV/0!</v>
      </c>
      <c r="AD474" s="232" t="e">
        <f t="shared" si="188"/>
        <v>#DIV/0!</v>
      </c>
      <c r="AE474" s="232" t="e">
        <f t="shared" si="189"/>
        <v>#DIV/0!</v>
      </c>
      <c r="AF474" s="90" t="e">
        <f t="shared" si="190"/>
        <v>#DIV/0!</v>
      </c>
      <c r="AG474" s="232" t="e">
        <f t="shared" si="191"/>
        <v>#DIV/0!</v>
      </c>
      <c r="AH474" s="232" t="e">
        <f t="shared" si="192"/>
        <v>#DIV/0!</v>
      </c>
      <c r="AI474" s="90" t="e">
        <f t="shared" si="193"/>
        <v>#DIV/0!</v>
      </c>
      <c r="AJ474" s="154"/>
      <c r="AK474" s="232" t="e">
        <f t="shared" si="194"/>
        <v>#DIV/0!</v>
      </c>
      <c r="AL474" s="232" t="e">
        <f t="shared" si="195"/>
        <v>#DIV/0!</v>
      </c>
    </row>
    <row r="475" spans="1:38">
      <c r="A475" s="128" t="s">
        <v>160</v>
      </c>
      <c r="B475" s="103"/>
      <c r="C475" s="85" t="e">
        <f>SUMPRODUCT(Datu_ievade!$E$12:$BB$12,Datu_ievade!$E$61:$BB$61)/SUM(Datu_ievade!$E$12:$BB$12)</f>
        <v>#DIV/0!</v>
      </c>
      <c r="D475" s="103"/>
      <c r="E475" s="85" t="e">
        <f>SUMPRODUCT(Datu_ievade!$E$13:$BB$13,Datu_ievade!$E$62:$BB$62)/SUM(Datu_ievade!$E$13:$BB$13)</f>
        <v>#DIV/0!</v>
      </c>
      <c r="F475" s="85" t="e">
        <f t="shared" si="181"/>
        <v>#DIV/0!</v>
      </c>
      <c r="G475" s="127" t="e">
        <f>ROUNDUP((B475+D475)*Datu_ievade!$E$269,0)</f>
        <v>#DIV/0!</v>
      </c>
      <c r="H475" s="141" t="e">
        <f t="shared" si="172"/>
        <v>#DIV/0!</v>
      </c>
      <c r="I475" s="127" t="e">
        <f t="shared" si="182"/>
        <v>#DIV/0!</v>
      </c>
      <c r="K475" s="127" t="e">
        <f t="shared" si="183"/>
        <v>#DIV/0!</v>
      </c>
      <c r="L475" s="127" t="e">
        <f t="shared" si="184"/>
        <v>#DIV/0!</v>
      </c>
      <c r="M475" s="127" t="e">
        <f t="shared" si="185"/>
        <v>#DIV/0!</v>
      </c>
      <c r="N475" s="127" t="e">
        <f t="shared" si="186"/>
        <v>#DIV/0!</v>
      </c>
      <c r="O475" s="141" t="e">
        <f t="shared" si="187"/>
        <v>#DIV/0!</v>
      </c>
      <c r="P475" s="127" t="e">
        <f t="shared" si="173"/>
        <v>#DIV/0!</v>
      </c>
      <c r="Q475" s="127" t="e">
        <f t="shared" si="174"/>
        <v>#DIV/0!</v>
      </c>
      <c r="V475" s="232" t="e">
        <f t="shared" si="175"/>
        <v>#DIV/0!</v>
      </c>
      <c r="W475" s="232" t="e">
        <f t="shared" si="176"/>
        <v>#DIV/0!</v>
      </c>
      <c r="X475" s="232" t="e">
        <f t="shared" si="177"/>
        <v>#DIV/0!</v>
      </c>
      <c r="Y475" s="232" t="e">
        <f t="shared" si="178"/>
        <v>#DIV/0!</v>
      </c>
      <c r="Z475" s="232" t="e">
        <f t="shared" si="179"/>
        <v>#DIV/0!</v>
      </c>
      <c r="AA475" s="232" t="e">
        <f t="shared" si="180"/>
        <v>#DIV/0!</v>
      </c>
      <c r="AD475" s="232" t="e">
        <f t="shared" si="188"/>
        <v>#DIV/0!</v>
      </c>
      <c r="AE475" s="232" t="e">
        <f t="shared" si="189"/>
        <v>#DIV/0!</v>
      </c>
      <c r="AF475" s="90" t="e">
        <f t="shared" si="190"/>
        <v>#DIV/0!</v>
      </c>
      <c r="AG475" s="232" t="e">
        <f t="shared" si="191"/>
        <v>#DIV/0!</v>
      </c>
      <c r="AH475" s="232" t="e">
        <f t="shared" si="192"/>
        <v>#DIV/0!</v>
      </c>
      <c r="AI475" s="90" t="e">
        <f t="shared" si="193"/>
        <v>#DIV/0!</v>
      </c>
      <c r="AJ475" s="154"/>
      <c r="AK475" s="232" t="e">
        <f t="shared" si="194"/>
        <v>#DIV/0!</v>
      </c>
      <c r="AL475" s="232" t="e">
        <f t="shared" si="195"/>
        <v>#DIV/0!</v>
      </c>
    </row>
    <row r="476" spans="1:38">
      <c r="A476" s="128" t="s">
        <v>159</v>
      </c>
      <c r="B476" s="103"/>
      <c r="C476" s="85" t="e">
        <f>SUMPRODUCT(Datu_ievade!$E$12:$BB$12,Datu_ievade!$E$61:$BB$61)/SUM(Datu_ievade!$E$12:$BB$12)</f>
        <v>#DIV/0!</v>
      </c>
      <c r="D476" s="103"/>
      <c r="E476" s="85" t="e">
        <f>SUMPRODUCT(Datu_ievade!$E$13:$BB$13,Datu_ievade!$E$62:$BB$62)/SUM(Datu_ievade!$E$13:$BB$13)</f>
        <v>#DIV/0!</v>
      </c>
      <c r="F476" s="85" t="e">
        <f t="shared" si="181"/>
        <v>#DIV/0!</v>
      </c>
      <c r="G476" s="127" t="e">
        <f>ROUNDUP((B476+D476)*Datu_ievade!$E$269,0)</f>
        <v>#DIV/0!</v>
      </c>
      <c r="H476" s="141" t="e">
        <f t="shared" si="172"/>
        <v>#DIV/0!</v>
      </c>
      <c r="I476" s="127" t="e">
        <f t="shared" si="182"/>
        <v>#DIV/0!</v>
      </c>
      <c r="K476" s="127" t="e">
        <f t="shared" si="183"/>
        <v>#DIV/0!</v>
      </c>
      <c r="L476" s="127" t="e">
        <f t="shared" si="184"/>
        <v>#DIV/0!</v>
      </c>
      <c r="M476" s="127" t="e">
        <f t="shared" si="185"/>
        <v>#DIV/0!</v>
      </c>
      <c r="N476" s="127" t="e">
        <f t="shared" si="186"/>
        <v>#DIV/0!</v>
      </c>
      <c r="O476" s="141" t="e">
        <f t="shared" si="187"/>
        <v>#DIV/0!</v>
      </c>
      <c r="P476" s="127" t="e">
        <f t="shared" si="173"/>
        <v>#DIV/0!</v>
      </c>
      <c r="Q476" s="127" t="e">
        <f t="shared" si="174"/>
        <v>#DIV/0!</v>
      </c>
      <c r="V476" s="232" t="e">
        <f t="shared" si="175"/>
        <v>#DIV/0!</v>
      </c>
      <c r="W476" s="232" t="e">
        <f t="shared" si="176"/>
        <v>#DIV/0!</v>
      </c>
      <c r="X476" s="232" t="e">
        <f t="shared" si="177"/>
        <v>#DIV/0!</v>
      </c>
      <c r="Y476" s="232" t="e">
        <f t="shared" si="178"/>
        <v>#DIV/0!</v>
      </c>
      <c r="Z476" s="232" t="e">
        <f t="shared" si="179"/>
        <v>#DIV/0!</v>
      </c>
      <c r="AA476" s="232" t="e">
        <f t="shared" si="180"/>
        <v>#DIV/0!</v>
      </c>
      <c r="AD476" s="232" t="e">
        <f t="shared" si="188"/>
        <v>#DIV/0!</v>
      </c>
      <c r="AE476" s="232" t="e">
        <f t="shared" si="189"/>
        <v>#DIV/0!</v>
      </c>
      <c r="AF476" s="90" t="e">
        <f t="shared" si="190"/>
        <v>#DIV/0!</v>
      </c>
      <c r="AG476" s="232" t="e">
        <f t="shared" si="191"/>
        <v>#DIV/0!</v>
      </c>
      <c r="AH476" s="232" t="e">
        <f t="shared" si="192"/>
        <v>#DIV/0!</v>
      </c>
      <c r="AI476" s="90" t="e">
        <f t="shared" si="193"/>
        <v>#DIV/0!</v>
      </c>
      <c r="AJ476" s="154"/>
      <c r="AK476" s="232" t="e">
        <f t="shared" si="194"/>
        <v>#DIV/0!</v>
      </c>
      <c r="AL476" s="232" t="e">
        <f t="shared" si="195"/>
        <v>#DIV/0!</v>
      </c>
    </row>
    <row r="477" spans="1:38">
      <c r="A477" s="128" t="s">
        <v>158</v>
      </c>
      <c r="B477" s="103"/>
      <c r="C477" s="85" t="e">
        <f>SUMPRODUCT(Datu_ievade!$E$12:$BB$12,Datu_ievade!$E$61:$BB$61)/SUM(Datu_ievade!$E$12:$BB$12)</f>
        <v>#DIV/0!</v>
      </c>
      <c r="D477" s="103"/>
      <c r="E477" s="85" t="e">
        <f>SUMPRODUCT(Datu_ievade!$E$13:$BB$13,Datu_ievade!$E$62:$BB$62)/SUM(Datu_ievade!$E$13:$BB$13)</f>
        <v>#DIV/0!</v>
      </c>
      <c r="F477" s="85" t="e">
        <f t="shared" si="181"/>
        <v>#DIV/0!</v>
      </c>
      <c r="G477" s="127" t="e">
        <f>ROUNDUP((B477+D477)*Datu_ievade!$E$269,0)</f>
        <v>#DIV/0!</v>
      </c>
      <c r="H477" s="141" t="e">
        <f t="shared" si="172"/>
        <v>#DIV/0!</v>
      </c>
      <c r="I477" s="127" t="e">
        <f t="shared" si="182"/>
        <v>#DIV/0!</v>
      </c>
      <c r="K477" s="127" t="e">
        <f t="shared" si="183"/>
        <v>#DIV/0!</v>
      </c>
      <c r="L477" s="127" t="e">
        <f t="shared" si="184"/>
        <v>#DIV/0!</v>
      </c>
      <c r="M477" s="127" t="e">
        <f t="shared" si="185"/>
        <v>#DIV/0!</v>
      </c>
      <c r="N477" s="127" t="e">
        <f t="shared" si="186"/>
        <v>#DIV/0!</v>
      </c>
      <c r="O477" s="141" t="e">
        <f t="shared" si="187"/>
        <v>#DIV/0!</v>
      </c>
      <c r="P477" s="127" t="e">
        <f t="shared" si="173"/>
        <v>#DIV/0!</v>
      </c>
      <c r="Q477" s="127" t="e">
        <f t="shared" si="174"/>
        <v>#DIV/0!</v>
      </c>
      <c r="V477" s="232" t="e">
        <f t="shared" si="175"/>
        <v>#DIV/0!</v>
      </c>
      <c r="W477" s="232" t="e">
        <f t="shared" si="176"/>
        <v>#DIV/0!</v>
      </c>
      <c r="X477" s="232" t="e">
        <f t="shared" si="177"/>
        <v>#DIV/0!</v>
      </c>
      <c r="Y477" s="232" t="e">
        <f t="shared" si="178"/>
        <v>#DIV/0!</v>
      </c>
      <c r="Z477" s="232" t="e">
        <f t="shared" si="179"/>
        <v>#DIV/0!</v>
      </c>
      <c r="AA477" s="232" t="e">
        <f t="shared" si="180"/>
        <v>#DIV/0!</v>
      </c>
      <c r="AD477" s="232" t="e">
        <f t="shared" si="188"/>
        <v>#DIV/0!</v>
      </c>
      <c r="AE477" s="232" t="e">
        <f t="shared" si="189"/>
        <v>#DIV/0!</v>
      </c>
      <c r="AF477" s="90" t="e">
        <f t="shared" si="190"/>
        <v>#DIV/0!</v>
      </c>
      <c r="AG477" s="232" t="e">
        <f t="shared" si="191"/>
        <v>#DIV/0!</v>
      </c>
      <c r="AH477" s="232" t="e">
        <f t="shared" si="192"/>
        <v>#DIV/0!</v>
      </c>
      <c r="AI477" s="90" t="e">
        <f t="shared" si="193"/>
        <v>#DIV/0!</v>
      </c>
      <c r="AJ477" s="154"/>
      <c r="AK477" s="232" t="e">
        <f t="shared" si="194"/>
        <v>#DIV/0!</v>
      </c>
      <c r="AL477" s="232" t="e">
        <f t="shared" si="195"/>
        <v>#DIV/0!</v>
      </c>
    </row>
    <row r="478" spans="1:38">
      <c r="A478" s="128" t="s">
        <v>157</v>
      </c>
      <c r="B478" s="103"/>
      <c r="C478" s="85" t="e">
        <f>SUMPRODUCT(Datu_ievade!$E$12:$BB$12,Datu_ievade!$E$61:$BB$61)/SUM(Datu_ievade!$E$12:$BB$12)</f>
        <v>#DIV/0!</v>
      </c>
      <c r="D478" s="103"/>
      <c r="E478" s="85" t="e">
        <f>SUMPRODUCT(Datu_ievade!$E$13:$BB$13,Datu_ievade!$E$62:$BB$62)/SUM(Datu_ievade!$E$13:$BB$13)</f>
        <v>#DIV/0!</v>
      </c>
      <c r="F478" s="85" t="e">
        <f t="shared" si="181"/>
        <v>#DIV/0!</v>
      </c>
      <c r="G478" s="127" t="e">
        <f>ROUNDUP((B478+D478)*Datu_ievade!$E$269,0)</f>
        <v>#DIV/0!</v>
      </c>
      <c r="H478" s="141" t="e">
        <f t="shared" si="172"/>
        <v>#DIV/0!</v>
      </c>
      <c r="I478" s="127" t="e">
        <f t="shared" si="182"/>
        <v>#DIV/0!</v>
      </c>
      <c r="K478" s="127" t="e">
        <f t="shared" si="183"/>
        <v>#DIV/0!</v>
      </c>
      <c r="L478" s="127" t="e">
        <f t="shared" si="184"/>
        <v>#DIV/0!</v>
      </c>
      <c r="M478" s="127" t="e">
        <f t="shared" si="185"/>
        <v>#DIV/0!</v>
      </c>
      <c r="N478" s="127" t="e">
        <f t="shared" si="186"/>
        <v>#DIV/0!</v>
      </c>
      <c r="O478" s="141" t="e">
        <f t="shared" si="187"/>
        <v>#DIV/0!</v>
      </c>
      <c r="P478" s="127" t="e">
        <f t="shared" si="173"/>
        <v>#DIV/0!</v>
      </c>
      <c r="Q478" s="127" t="e">
        <f t="shared" si="174"/>
        <v>#DIV/0!</v>
      </c>
      <c r="V478" s="232" t="e">
        <f t="shared" si="175"/>
        <v>#DIV/0!</v>
      </c>
      <c r="W478" s="232" t="e">
        <f t="shared" si="176"/>
        <v>#DIV/0!</v>
      </c>
      <c r="X478" s="232" t="e">
        <f t="shared" si="177"/>
        <v>#DIV/0!</v>
      </c>
      <c r="Y478" s="232" t="e">
        <f t="shared" si="178"/>
        <v>#DIV/0!</v>
      </c>
      <c r="Z478" s="232" t="e">
        <f t="shared" si="179"/>
        <v>#DIV/0!</v>
      </c>
      <c r="AA478" s="232" t="e">
        <f t="shared" si="180"/>
        <v>#DIV/0!</v>
      </c>
      <c r="AD478" s="232" t="e">
        <f t="shared" si="188"/>
        <v>#DIV/0!</v>
      </c>
      <c r="AE478" s="232" t="e">
        <f t="shared" si="189"/>
        <v>#DIV/0!</v>
      </c>
      <c r="AF478" s="90" t="e">
        <f t="shared" si="190"/>
        <v>#DIV/0!</v>
      </c>
      <c r="AG478" s="232" t="e">
        <f t="shared" si="191"/>
        <v>#DIV/0!</v>
      </c>
      <c r="AH478" s="232" t="e">
        <f t="shared" si="192"/>
        <v>#DIV/0!</v>
      </c>
      <c r="AI478" s="90" t="e">
        <f t="shared" si="193"/>
        <v>#DIV/0!</v>
      </c>
      <c r="AJ478" s="154"/>
      <c r="AK478" s="232" t="e">
        <f t="shared" si="194"/>
        <v>#DIV/0!</v>
      </c>
      <c r="AL478" s="232" t="e">
        <f t="shared" si="195"/>
        <v>#DIV/0!</v>
      </c>
    </row>
    <row r="479" spans="1:38">
      <c r="A479" s="128" t="s">
        <v>156</v>
      </c>
      <c r="B479" s="103"/>
      <c r="C479" s="85" t="e">
        <f>SUMPRODUCT(Datu_ievade!$E$12:$BB$12,Datu_ievade!$E$61:$BB$61)/SUM(Datu_ievade!$E$12:$BB$12)</f>
        <v>#DIV/0!</v>
      </c>
      <c r="D479" s="103"/>
      <c r="E479" s="85" t="e">
        <f>SUMPRODUCT(Datu_ievade!$E$13:$BB$13,Datu_ievade!$E$62:$BB$62)/SUM(Datu_ievade!$E$13:$BB$13)</f>
        <v>#DIV/0!</v>
      </c>
      <c r="F479" s="85" t="e">
        <f t="shared" si="181"/>
        <v>#DIV/0!</v>
      </c>
      <c r="G479" s="127" t="e">
        <f>ROUNDUP((B479+D479)*Datu_ievade!$E$269,0)</f>
        <v>#DIV/0!</v>
      </c>
      <c r="H479" s="141" t="e">
        <f t="shared" si="172"/>
        <v>#DIV/0!</v>
      </c>
      <c r="I479" s="127" t="e">
        <f t="shared" si="182"/>
        <v>#DIV/0!</v>
      </c>
      <c r="K479" s="127" t="e">
        <f t="shared" si="183"/>
        <v>#DIV/0!</v>
      </c>
      <c r="L479" s="127" t="e">
        <f t="shared" si="184"/>
        <v>#DIV/0!</v>
      </c>
      <c r="M479" s="127" t="e">
        <f t="shared" si="185"/>
        <v>#DIV/0!</v>
      </c>
      <c r="N479" s="127" t="e">
        <f t="shared" si="186"/>
        <v>#DIV/0!</v>
      </c>
      <c r="O479" s="141" t="e">
        <f t="shared" si="187"/>
        <v>#DIV/0!</v>
      </c>
      <c r="P479" s="127" t="e">
        <f t="shared" si="173"/>
        <v>#DIV/0!</v>
      </c>
      <c r="Q479" s="127" t="e">
        <f t="shared" si="174"/>
        <v>#DIV/0!</v>
      </c>
      <c r="V479" s="232" t="e">
        <f t="shared" si="175"/>
        <v>#DIV/0!</v>
      </c>
      <c r="W479" s="232" t="e">
        <f t="shared" si="176"/>
        <v>#DIV/0!</v>
      </c>
      <c r="X479" s="232" t="e">
        <f t="shared" si="177"/>
        <v>#DIV/0!</v>
      </c>
      <c r="Y479" s="232" t="e">
        <f t="shared" si="178"/>
        <v>#DIV/0!</v>
      </c>
      <c r="Z479" s="232" t="e">
        <f t="shared" si="179"/>
        <v>#DIV/0!</v>
      </c>
      <c r="AA479" s="232" t="e">
        <f t="shared" si="180"/>
        <v>#DIV/0!</v>
      </c>
      <c r="AD479" s="232" t="e">
        <f t="shared" si="188"/>
        <v>#DIV/0!</v>
      </c>
      <c r="AE479" s="232" t="e">
        <f t="shared" si="189"/>
        <v>#DIV/0!</v>
      </c>
      <c r="AF479" s="90" t="e">
        <f t="shared" si="190"/>
        <v>#DIV/0!</v>
      </c>
      <c r="AG479" s="232" t="e">
        <f t="shared" si="191"/>
        <v>#DIV/0!</v>
      </c>
      <c r="AH479" s="232" t="e">
        <f t="shared" si="192"/>
        <v>#DIV/0!</v>
      </c>
      <c r="AI479" s="90" t="e">
        <f t="shared" si="193"/>
        <v>#DIV/0!</v>
      </c>
      <c r="AJ479" s="154"/>
      <c r="AK479" s="232" t="e">
        <f t="shared" si="194"/>
        <v>#DIV/0!</v>
      </c>
      <c r="AL479" s="232" t="e">
        <f t="shared" si="195"/>
        <v>#DIV/0!</v>
      </c>
    </row>
    <row r="480" spans="1:38">
      <c r="A480" s="128" t="s">
        <v>155</v>
      </c>
      <c r="B480" s="103"/>
      <c r="C480" s="85" t="e">
        <f>SUMPRODUCT(Datu_ievade!$E$12:$BB$12,Datu_ievade!$E$61:$BB$61)/SUM(Datu_ievade!$E$12:$BB$12)</f>
        <v>#DIV/0!</v>
      </c>
      <c r="D480" s="103"/>
      <c r="E480" s="85" t="e">
        <f>SUMPRODUCT(Datu_ievade!$E$13:$BB$13,Datu_ievade!$E$62:$BB$62)/SUM(Datu_ievade!$E$13:$BB$13)</f>
        <v>#DIV/0!</v>
      </c>
      <c r="F480" s="85" t="e">
        <f t="shared" si="181"/>
        <v>#DIV/0!</v>
      </c>
      <c r="G480" s="127" t="e">
        <f>ROUNDUP((B480+D480)*Datu_ievade!$E$269,0)</f>
        <v>#DIV/0!</v>
      </c>
      <c r="H480" s="141" t="e">
        <f t="shared" si="172"/>
        <v>#DIV/0!</v>
      </c>
      <c r="I480" s="127" t="e">
        <f t="shared" si="182"/>
        <v>#DIV/0!</v>
      </c>
      <c r="K480" s="127" t="e">
        <f t="shared" si="183"/>
        <v>#DIV/0!</v>
      </c>
      <c r="L480" s="127" t="e">
        <f t="shared" si="184"/>
        <v>#DIV/0!</v>
      </c>
      <c r="M480" s="127" t="e">
        <f t="shared" si="185"/>
        <v>#DIV/0!</v>
      </c>
      <c r="N480" s="127" t="e">
        <f t="shared" si="186"/>
        <v>#DIV/0!</v>
      </c>
      <c r="O480" s="141" t="e">
        <f t="shared" si="187"/>
        <v>#DIV/0!</v>
      </c>
      <c r="P480" s="127" t="e">
        <f t="shared" si="173"/>
        <v>#DIV/0!</v>
      </c>
      <c r="Q480" s="127" t="e">
        <f t="shared" si="174"/>
        <v>#DIV/0!</v>
      </c>
      <c r="V480" s="232" t="e">
        <f t="shared" si="175"/>
        <v>#DIV/0!</v>
      </c>
      <c r="W480" s="232" t="e">
        <f t="shared" si="176"/>
        <v>#DIV/0!</v>
      </c>
      <c r="X480" s="232" t="e">
        <f t="shared" si="177"/>
        <v>#DIV/0!</v>
      </c>
      <c r="Y480" s="232" t="e">
        <f t="shared" si="178"/>
        <v>#DIV/0!</v>
      </c>
      <c r="Z480" s="232" t="e">
        <f t="shared" si="179"/>
        <v>#DIV/0!</v>
      </c>
      <c r="AA480" s="232" t="e">
        <f t="shared" si="180"/>
        <v>#DIV/0!</v>
      </c>
      <c r="AD480" s="232" t="e">
        <f t="shared" si="188"/>
        <v>#DIV/0!</v>
      </c>
      <c r="AE480" s="232" t="e">
        <f t="shared" si="189"/>
        <v>#DIV/0!</v>
      </c>
      <c r="AF480" s="90" t="e">
        <f t="shared" si="190"/>
        <v>#DIV/0!</v>
      </c>
      <c r="AG480" s="232" t="e">
        <f t="shared" si="191"/>
        <v>#DIV/0!</v>
      </c>
      <c r="AH480" s="232" t="e">
        <f t="shared" si="192"/>
        <v>#DIV/0!</v>
      </c>
      <c r="AI480" s="90" t="e">
        <f t="shared" si="193"/>
        <v>#DIV/0!</v>
      </c>
      <c r="AJ480" s="154"/>
      <c r="AK480" s="232" t="e">
        <f t="shared" si="194"/>
        <v>#DIV/0!</v>
      </c>
      <c r="AL480" s="232" t="e">
        <f t="shared" si="195"/>
        <v>#DIV/0!</v>
      </c>
    </row>
    <row r="481" spans="1:38">
      <c r="A481" s="128" t="s">
        <v>154</v>
      </c>
      <c r="B481" s="103"/>
      <c r="C481" s="85" t="e">
        <f>SUMPRODUCT(Datu_ievade!$E$12:$BB$12,Datu_ievade!$E$61:$BB$61)/SUM(Datu_ievade!$E$12:$BB$12)</f>
        <v>#DIV/0!</v>
      </c>
      <c r="D481" s="103"/>
      <c r="E481" s="85" t="e">
        <f>SUMPRODUCT(Datu_ievade!$E$13:$BB$13,Datu_ievade!$E$62:$BB$62)/SUM(Datu_ievade!$E$13:$BB$13)</f>
        <v>#DIV/0!</v>
      </c>
      <c r="F481" s="85" t="e">
        <f t="shared" si="181"/>
        <v>#DIV/0!</v>
      </c>
      <c r="G481" s="127" t="e">
        <f>ROUNDUP((B481+D481)*Datu_ievade!$E$269,0)</f>
        <v>#DIV/0!</v>
      </c>
      <c r="H481" s="141" t="e">
        <f t="shared" si="172"/>
        <v>#DIV/0!</v>
      </c>
      <c r="I481" s="127" t="e">
        <f t="shared" si="182"/>
        <v>#DIV/0!</v>
      </c>
      <c r="K481" s="127" t="e">
        <f t="shared" si="183"/>
        <v>#DIV/0!</v>
      </c>
      <c r="L481" s="127" t="e">
        <f t="shared" si="184"/>
        <v>#DIV/0!</v>
      </c>
      <c r="M481" s="127" t="e">
        <f t="shared" si="185"/>
        <v>#DIV/0!</v>
      </c>
      <c r="N481" s="127" t="e">
        <f t="shared" si="186"/>
        <v>#DIV/0!</v>
      </c>
      <c r="O481" s="141" t="e">
        <f t="shared" si="187"/>
        <v>#DIV/0!</v>
      </c>
      <c r="P481" s="127" t="e">
        <f t="shared" si="173"/>
        <v>#DIV/0!</v>
      </c>
      <c r="Q481" s="127" t="e">
        <f t="shared" si="174"/>
        <v>#DIV/0!</v>
      </c>
      <c r="V481" s="232" t="e">
        <f t="shared" si="175"/>
        <v>#DIV/0!</v>
      </c>
      <c r="W481" s="232" t="e">
        <f t="shared" si="176"/>
        <v>#DIV/0!</v>
      </c>
      <c r="X481" s="232" t="e">
        <f t="shared" si="177"/>
        <v>#DIV/0!</v>
      </c>
      <c r="Y481" s="232" t="e">
        <f t="shared" si="178"/>
        <v>#DIV/0!</v>
      </c>
      <c r="Z481" s="232" t="e">
        <f t="shared" si="179"/>
        <v>#DIV/0!</v>
      </c>
      <c r="AA481" s="232" t="e">
        <f t="shared" si="180"/>
        <v>#DIV/0!</v>
      </c>
      <c r="AD481" s="232" t="e">
        <f t="shared" si="188"/>
        <v>#DIV/0!</v>
      </c>
      <c r="AE481" s="232" t="e">
        <f t="shared" si="189"/>
        <v>#DIV/0!</v>
      </c>
      <c r="AF481" s="90" t="e">
        <f t="shared" si="190"/>
        <v>#DIV/0!</v>
      </c>
      <c r="AG481" s="232" t="e">
        <f t="shared" si="191"/>
        <v>#DIV/0!</v>
      </c>
      <c r="AH481" s="232" t="e">
        <f t="shared" si="192"/>
        <v>#DIV/0!</v>
      </c>
      <c r="AI481" s="90" t="e">
        <f t="shared" si="193"/>
        <v>#DIV/0!</v>
      </c>
      <c r="AJ481" s="154"/>
      <c r="AK481" s="232" t="e">
        <f t="shared" si="194"/>
        <v>#DIV/0!</v>
      </c>
      <c r="AL481" s="232" t="e">
        <f t="shared" si="195"/>
        <v>#DIV/0!</v>
      </c>
    </row>
    <row r="482" spans="1:38">
      <c r="A482" s="128" t="s">
        <v>153</v>
      </c>
      <c r="B482" s="103"/>
      <c r="C482" s="85" t="e">
        <f>SUMPRODUCT(Datu_ievade!$E$12:$BB$12,Datu_ievade!$E$61:$BB$61)/SUM(Datu_ievade!$E$12:$BB$12)</f>
        <v>#DIV/0!</v>
      </c>
      <c r="D482" s="103"/>
      <c r="E482" s="85" t="e">
        <f>SUMPRODUCT(Datu_ievade!$E$13:$BB$13,Datu_ievade!$E$62:$BB$62)/SUM(Datu_ievade!$E$13:$BB$13)</f>
        <v>#DIV/0!</v>
      </c>
      <c r="F482" s="85" t="e">
        <f t="shared" si="181"/>
        <v>#DIV/0!</v>
      </c>
      <c r="G482" s="127" t="e">
        <f>ROUNDUP((B482+D482)*Datu_ievade!$E$269,0)</f>
        <v>#DIV/0!</v>
      </c>
      <c r="H482" s="141" t="e">
        <f t="shared" si="172"/>
        <v>#DIV/0!</v>
      </c>
      <c r="I482" s="127" t="e">
        <f t="shared" si="182"/>
        <v>#DIV/0!</v>
      </c>
      <c r="K482" s="127" t="e">
        <f t="shared" si="183"/>
        <v>#DIV/0!</v>
      </c>
      <c r="L482" s="127" t="e">
        <f t="shared" si="184"/>
        <v>#DIV/0!</v>
      </c>
      <c r="M482" s="127" t="e">
        <f t="shared" si="185"/>
        <v>#DIV/0!</v>
      </c>
      <c r="N482" s="127" t="e">
        <f t="shared" si="186"/>
        <v>#DIV/0!</v>
      </c>
      <c r="O482" s="141" t="e">
        <f t="shared" si="187"/>
        <v>#DIV/0!</v>
      </c>
      <c r="P482" s="127" t="e">
        <f t="shared" si="173"/>
        <v>#DIV/0!</v>
      </c>
      <c r="Q482" s="127" t="e">
        <f t="shared" si="174"/>
        <v>#DIV/0!</v>
      </c>
      <c r="V482" s="232" t="e">
        <f t="shared" si="175"/>
        <v>#DIV/0!</v>
      </c>
      <c r="W482" s="232" t="e">
        <f t="shared" si="176"/>
        <v>#DIV/0!</v>
      </c>
      <c r="X482" s="232" t="e">
        <f t="shared" si="177"/>
        <v>#DIV/0!</v>
      </c>
      <c r="Y482" s="232" t="e">
        <f t="shared" si="178"/>
        <v>#DIV/0!</v>
      </c>
      <c r="Z482" s="232" t="e">
        <f t="shared" si="179"/>
        <v>#DIV/0!</v>
      </c>
      <c r="AA482" s="232" t="e">
        <f t="shared" si="180"/>
        <v>#DIV/0!</v>
      </c>
      <c r="AD482" s="232" t="e">
        <f t="shared" si="188"/>
        <v>#DIV/0!</v>
      </c>
      <c r="AE482" s="232" t="e">
        <f t="shared" si="189"/>
        <v>#DIV/0!</v>
      </c>
      <c r="AF482" s="90" t="e">
        <f t="shared" si="190"/>
        <v>#DIV/0!</v>
      </c>
      <c r="AG482" s="232" t="e">
        <f t="shared" si="191"/>
        <v>#DIV/0!</v>
      </c>
      <c r="AH482" s="232" t="e">
        <f t="shared" si="192"/>
        <v>#DIV/0!</v>
      </c>
      <c r="AI482" s="90" t="e">
        <f t="shared" si="193"/>
        <v>#DIV/0!</v>
      </c>
      <c r="AJ482" s="154"/>
      <c r="AK482" s="232" t="e">
        <f t="shared" si="194"/>
        <v>#DIV/0!</v>
      </c>
      <c r="AL482" s="232" t="e">
        <f t="shared" si="195"/>
        <v>#DIV/0!</v>
      </c>
    </row>
    <row r="483" spans="1:38">
      <c r="A483" s="128" t="s">
        <v>152</v>
      </c>
      <c r="B483" s="103"/>
      <c r="C483" s="85" t="e">
        <f>SUMPRODUCT(Datu_ievade!$E$12:$BB$12,Datu_ievade!$E$61:$BB$61)/SUM(Datu_ievade!$E$12:$BB$12)</f>
        <v>#DIV/0!</v>
      </c>
      <c r="D483" s="103"/>
      <c r="E483" s="85" t="e">
        <f>SUMPRODUCT(Datu_ievade!$E$13:$BB$13,Datu_ievade!$E$62:$BB$62)/SUM(Datu_ievade!$E$13:$BB$13)</f>
        <v>#DIV/0!</v>
      </c>
      <c r="F483" s="85" t="e">
        <f t="shared" si="181"/>
        <v>#DIV/0!</v>
      </c>
      <c r="G483" s="127" t="e">
        <f>ROUNDUP((B483+D483)*Datu_ievade!$E$269,0)</f>
        <v>#DIV/0!</v>
      </c>
      <c r="H483" s="141" t="e">
        <f t="shared" si="172"/>
        <v>#DIV/0!</v>
      </c>
      <c r="I483" s="127" t="e">
        <f t="shared" si="182"/>
        <v>#DIV/0!</v>
      </c>
      <c r="K483" s="127" t="e">
        <f t="shared" si="183"/>
        <v>#DIV/0!</v>
      </c>
      <c r="L483" s="127" t="e">
        <f t="shared" si="184"/>
        <v>#DIV/0!</v>
      </c>
      <c r="M483" s="127" t="e">
        <f t="shared" si="185"/>
        <v>#DIV/0!</v>
      </c>
      <c r="N483" s="127" t="e">
        <f t="shared" si="186"/>
        <v>#DIV/0!</v>
      </c>
      <c r="O483" s="141" t="e">
        <f t="shared" si="187"/>
        <v>#DIV/0!</v>
      </c>
      <c r="P483" s="127" t="e">
        <f t="shared" si="173"/>
        <v>#DIV/0!</v>
      </c>
      <c r="Q483" s="127" t="e">
        <f t="shared" si="174"/>
        <v>#DIV/0!</v>
      </c>
      <c r="V483" s="232" t="e">
        <f t="shared" si="175"/>
        <v>#DIV/0!</v>
      </c>
      <c r="W483" s="232" t="e">
        <f t="shared" si="176"/>
        <v>#DIV/0!</v>
      </c>
      <c r="X483" s="232" t="e">
        <f t="shared" si="177"/>
        <v>#DIV/0!</v>
      </c>
      <c r="Y483" s="232" t="e">
        <f t="shared" si="178"/>
        <v>#DIV/0!</v>
      </c>
      <c r="Z483" s="232" t="e">
        <f t="shared" si="179"/>
        <v>#DIV/0!</v>
      </c>
      <c r="AA483" s="232" t="e">
        <f t="shared" si="180"/>
        <v>#DIV/0!</v>
      </c>
      <c r="AD483" s="232" t="e">
        <f t="shared" si="188"/>
        <v>#DIV/0!</v>
      </c>
      <c r="AE483" s="232" t="e">
        <f t="shared" si="189"/>
        <v>#DIV/0!</v>
      </c>
      <c r="AF483" s="90" t="e">
        <f t="shared" si="190"/>
        <v>#DIV/0!</v>
      </c>
      <c r="AG483" s="232" t="e">
        <f t="shared" si="191"/>
        <v>#DIV/0!</v>
      </c>
      <c r="AH483" s="232" t="e">
        <f t="shared" si="192"/>
        <v>#DIV/0!</v>
      </c>
      <c r="AI483" s="90" t="e">
        <f t="shared" si="193"/>
        <v>#DIV/0!</v>
      </c>
      <c r="AJ483" s="154"/>
      <c r="AK483" s="232" t="e">
        <f t="shared" si="194"/>
        <v>#DIV/0!</v>
      </c>
      <c r="AL483" s="232" t="e">
        <f t="shared" si="195"/>
        <v>#DIV/0!</v>
      </c>
    </row>
    <row r="484" spans="1:38">
      <c r="A484" s="128" t="s">
        <v>151</v>
      </c>
      <c r="B484" s="103"/>
      <c r="C484" s="85" t="e">
        <f>SUMPRODUCT(Datu_ievade!$E$12:$BB$12,Datu_ievade!$E$61:$BB$61)/SUM(Datu_ievade!$E$12:$BB$12)</f>
        <v>#DIV/0!</v>
      </c>
      <c r="D484" s="103"/>
      <c r="E484" s="85" t="e">
        <f>SUMPRODUCT(Datu_ievade!$E$13:$BB$13,Datu_ievade!$E$62:$BB$62)/SUM(Datu_ievade!$E$13:$BB$13)</f>
        <v>#DIV/0!</v>
      </c>
      <c r="F484" s="85" t="e">
        <f t="shared" si="181"/>
        <v>#DIV/0!</v>
      </c>
      <c r="G484" s="127" t="e">
        <f>ROUNDUP((B484+D484)*Datu_ievade!$E$269,0)</f>
        <v>#DIV/0!</v>
      </c>
      <c r="H484" s="141" t="e">
        <f t="shared" si="172"/>
        <v>#DIV/0!</v>
      </c>
      <c r="I484" s="127" t="e">
        <f t="shared" si="182"/>
        <v>#DIV/0!</v>
      </c>
      <c r="K484" s="127" t="e">
        <f t="shared" si="183"/>
        <v>#DIV/0!</v>
      </c>
      <c r="L484" s="127" t="e">
        <f t="shared" si="184"/>
        <v>#DIV/0!</v>
      </c>
      <c r="M484" s="127" t="e">
        <f t="shared" si="185"/>
        <v>#DIV/0!</v>
      </c>
      <c r="N484" s="127" t="e">
        <f t="shared" si="186"/>
        <v>#DIV/0!</v>
      </c>
      <c r="O484" s="141" t="e">
        <f t="shared" si="187"/>
        <v>#DIV/0!</v>
      </c>
      <c r="P484" s="127" t="e">
        <f t="shared" si="173"/>
        <v>#DIV/0!</v>
      </c>
      <c r="Q484" s="127" t="e">
        <f t="shared" si="174"/>
        <v>#DIV/0!</v>
      </c>
      <c r="V484" s="232" t="e">
        <f t="shared" si="175"/>
        <v>#DIV/0!</v>
      </c>
      <c r="W484" s="232" t="e">
        <f t="shared" si="176"/>
        <v>#DIV/0!</v>
      </c>
      <c r="X484" s="232" t="e">
        <f t="shared" si="177"/>
        <v>#DIV/0!</v>
      </c>
      <c r="Y484" s="232" t="e">
        <f t="shared" si="178"/>
        <v>#DIV/0!</v>
      </c>
      <c r="Z484" s="232" t="e">
        <f t="shared" si="179"/>
        <v>#DIV/0!</v>
      </c>
      <c r="AA484" s="232" t="e">
        <f t="shared" si="180"/>
        <v>#DIV/0!</v>
      </c>
      <c r="AD484" s="232" t="e">
        <f t="shared" si="188"/>
        <v>#DIV/0!</v>
      </c>
      <c r="AE484" s="232" t="e">
        <f t="shared" si="189"/>
        <v>#DIV/0!</v>
      </c>
      <c r="AF484" s="90" t="e">
        <f t="shared" si="190"/>
        <v>#DIV/0!</v>
      </c>
      <c r="AG484" s="232" t="e">
        <f t="shared" si="191"/>
        <v>#DIV/0!</v>
      </c>
      <c r="AH484" s="232" t="e">
        <f t="shared" si="192"/>
        <v>#DIV/0!</v>
      </c>
      <c r="AI484" s="90" t="e">
        <f t="shared" si="193"/>
        <v>#DIV/0!</v>
      </c>
      <c r="AJ484" s="154"/>
      <c r="AK484" s="232" t="e">
        <f t="shared" si="194"/>
        <v>#DIV/0!</v>
      </c>
      <c r="AL484" s="232" t="e">
        <f t="shared" si="195"/>
        <v>#DIV/0!</v>
      </c>
    </row>
    <row r="485" spans="1:38">
      <c r="A485" s="128" t="s">
        <v>150</v>
      </c>
      <c r="B485" s="103"/>
      <c r="C485" s="85" t="e">
        <f>SUMPRODUCT(Datu_ievade!$E$12:$BB$12,Datu_ievade!$E$61:$BB$61)/SUM(Datu_ievade!$E$12:$BB$12)</f>
        <v>#DIV/0!</v>
      </c>
      <c r="D485" s="103"/>
      <c r="E485" s="85" t="e">
        <f>SUMPRODUCT(Datu_ievade!$E$13:$BB$13,Datu_ievade!$E$62:$BB$62)/SUM(Datu_ievade!$E$13:$BB$13)</f>
        <v>#DIV/0!</v>
      </c>
      <c r="F485" s="85" t="e">
        <f t="shared" si="181"/>
        <v>#DIV/0!</v>
      </c>
      <c r="G485" s="127" t="e">
        <f>ROUNDUP((B485+D485)*Datu_ievade!$E$269,0)</f>
        <v>#DIV/0!</v>
      </c>
      <c r="H485" s="141" t="e">
        <f t="shared" si="172"/>
        <v>#DIV/0!</v>
      </c>
      <c r="I485" s="127" t="e">
        <f t="shared" si="182"/>
        <v>#DIV/0!</v>
      </c>
      <c r="K485" s="127" t="e">
        <f t="shared" si="183"/>
        <v>#DIV/0!</v>
      </c>
      <c r="L485" s="127" t="e">
        <f t="shared" si="184"/>
        <v>#DIV/0!</v>
      </c>
      <c r="M485" s="127" t="e">
        <f t="shared" si="185"/>
        <v>#DIV/0!</v>
      </c>
      <c r="N485" s="127" t="e">
        <f t="shared" si="186"/>
        <v>#DIV/0!</v>
      </c>
      <c r="O485" s="141" t="e">
        <f t="shared" si="187"/>
        <v>#DIV/0!</v>
      </c>
      <c r="P485" s="127" t="e">
        <f t="shared" si="173"/>
        <v>#DIV/0!</v>
      </c>
      <c r="Q485" s="127" t="e">
        <f t="shared" si="174"/>
        <v>#DIV/0!</v>
      </c>
      <c r="V485" s="232" t="e">
        <f t="shared" si="175"/>
        <v>#DIV/0!</v>
      </c>
      <c r="W485" s="232" t="e">
        <f t="shared" si="176"/>
        <v>#DIV/0!</v>
      </c>
      <c r="X485" s="232" t="e">
        <f t="shared" si="177"/>
        <v>#DIV/0!</v>
      </c>
      <c r="Y485" s="232" t="e">
        <f t="shared" si="178"/>
        <v>#DIV/0!</v>
      </c>
      <c r="Z485" s="232" t="e">
        <f t="shared" si="179"/>
        <v>#DIV/0!</v>
      </c>
      <c r="AA485" s="232" t="e">
        <f t="shared" si="180"/>
        <v>#DIV/0!</v>
      </c>
      <c r="AD485" s="232" t="e">
        <f t="shared" si="188"/>
        <v>#DIV/0!</v>
      </c>
      <c r="AE485" s="232" t="e">
        <f t="shared" si="189"/>
        <v>#DIV/0!</v>
      </c>
      <c r="AF485" s="90" t="e">
        <f t="shared" si="190"/>
        <v>#DIV/0!</v>
      </c>
      <c r="AG485" s="232" t="e">
        <f t="shared" si="191"/>
        <v>#DIV/0!</v>
      </c>
      <c r="AH485" s="232" t="e">
        <f t="shared" si="192"/>
        <v>#DIV/0!</v>
      </c>
      <c r="AI485" s="90" t="e">
        <f t="shared" si="193"/>
        <v>#DIV/0!</v>
      </c>
      <c r="AJ485" s="154"/>
      <c r="AK485" s="232" t="e">
        <f t="shared" si="194"/>
        <v>#DIV/0!</v>
      </c>
      <c r="AL485" s="232" t="e">
        <f t="shared" si="195"/>
        <v>#DIV/0!</v>
      </c>
    </row>
    <row r="486" spans="1:38">
      <c r="A486" s="128" t="s">
        <v>149</v>
      </c>
      <c r="B486" s="103"/>
      <c r="C486" s="85" t="e">
        <f>SUMPRODUCT(Datu_ievade!$E$12:$BB$12,Datu_ievade!$E$61:$BB$61)/SUM(Datu_ievade!$E$12:$BB$12)</f>
        <v>#DIV/0!</v>
      </c>
      <c r="D486" s="103"/>
      <c r="E486" s="85" t="e">
        <f>SUMPRODUCT(Datu_ievade!$E$13:$BB$13,Datu_ievade!$E$62:$BB$62)/SUM(Datu_ievade!$E$13:$BB$13)</f>
        <v>#DIV/0!</v>
      </c>
      <c r="F486" s="85" t="e">
        <f t="shared" si="181"/>
        <v>#DIV/0!</v>
      </c>
      <c r="G486" s="127" t="e">
        <f>ROUNDUP((B486+D486)*Datu_ievade!$E$269,0)</f>
        <v>#DIV/0!</v>
      </c>
      <c r="H486" s="141" t="e">
        <f t="shared" si="172"/>
        <v>#DIV/0!</v>
      </c>
      <c r="I486" s="127" t="e">
        <f t="shared" si="182"/>
        <v>#DIV/0!</v>
      </c>
      <c r="K486" s="127" t="e">
        <f t="shared" si="183"/>
        <v>#DIV/0!</v>
      </c>
      <c r="L486" s="127" t="e">
        <f t="shared" si="184"/>
        <v>#DIV/0!</v>
      </c>
      <c r="M486" s="127" t="e">
        <f t="shared" si="185"/>
        <v>#DIV/0!</v>
      </c>
      <c r="N486" s="127" t="e">
        <f t="shared" si="186"/>
        <v>#DIV/0!</v>
      </c>
      <c r="O486" s="141" t="e">
        <f t="shared" si="187"/>
        <v>#DIV/0!</v>
      </c>
      <c r="P486" s="127" t="e">
        <f t="shared" si="173"/>
        <v>#DIV/0!</v>
      </c>
      <c r="Q486" s="127" t="e">
        <f t="shared" si="174"/>
        <v>#DIV/0!</v>
      </c>
      <c r="V486" s="232" t="e">
        <f t="shared" si="175"/>
        <v>#DIV/0!</v>
      </c>
      <c r="W486" s="232" t="e">
        <f t="shared" si="176"/>
        <v>#DIV/0!</v>
      </c>
      <c r="X486" s="232" t="e">
        <f t="shared" si="177"/>
        <v>#DIV/0!</v>
      </c>
      <c r="Y486" s="232" t="e">
        <f t="shared" si="178"/>
        <v>#DIV/0!</v>
      </c>
      <c r="Z486" s="232" t="e">
        <f t="shared" si="179"/>
        <v>#DIV/0!</v>
      </c>
      <c r="AA486" s="232" t="e">
        <f t="shared" si="180"/>
        <v>#DIV/0!</v>
      </c>
      <c r="AD486" s="232" t="e">
        <f t="shared" si="188"/>
        <v>#DIV/0!</v>
      </c>
      <c r="AE486" s="232" t="e">
        <f t="shared" si="189"/>
        <v>#DIV/0!</v>
      </c>
      <c r="AF486" s="90" t="e">
        <f t="shared" si="190"/>
        <v>#DIV/0!</v>
      </c>
      <c r="AG486" s="232" t="e">
        <f t="shared" si="191"/>
        <v>#DIV/0!</v>
      </c>
      <c r="AH486" s="232" t="e">
        <f t="shared" si="192"/>
        <v>#DIV/0!</v>
      </c>
      <c r="AI486" s="90" t="e">
        <f t="shared" si="193"/>
        <v>#DIV/0!</v>
      </c>
      <c r="AJ486" s="154"/>
      <c r="AK486" s="232" t="e">
        <f t="shared" si="194"/>
        <v>#DIV/0!</v>
      </c>
      <c r="AL486" s="232" t="e">
        <f t="shared" si="195"/>
        <v>#DIV/0!</v>
      </c>
    </row>
    <row r="487" spans="1:38">
      <c r="A487" s="128" t="s">
        <v>148</v>
      </c>
      <c r="B487" s="103"/>
      <c r="C487" s="85" t="e">
        <f>SUMPRODUCT(Datu_ievade!$E$12:$BB$12,Datu_ievade!$E$61:$BB$61)/SUM(Datu_ievade!$E$12:$BB$12)</f>
        <v>#DIV/0!</v>
      </c>
      <c r="D487" s="103"/>
      <c r="E487" s="85" t="e">
        <f>SUMPRODUCT(Datu_ievade!$E$13:$BB$13,Datu_ievade!$E$62:$BB$62)/SUM(Datu_ievade!$E$13:$BB$13)</f>
        <v>#DIV/0!</v>
      </c>
      <c r="F487" s="85" t="e">
        <f t="shared" si="181"/>
        <v>#DIV/0!</v>
      </c>
      <c r="G487" s="127" t="e">
        <f>ROUNDUP((B487+D487)*Datu_ievade!$E$269,0)</f>
        <v>#DIV/0!</v>
      </c>
      <c r="H487" s="141" t="e">
        <f t="shared" si="172"/>
        <v>#DIV/0!</v>
      </c>
      <c r="I487" s="127" t="e">
        <f t="shared" si="182"/>
        <v>#DIV/0!</v>
      </c>
      <c r="K487" s="127" t="e">
        <f t="shared" si="183"/>
        <v>#DIV/0!</v>
      </c>
      <c r="L487" s="127" t="e">
        <f t="shared" si="184"/>
        <v>#DIV/0!</v>
      </c>
      <c r="M487" s="127" t="e">
        <f t="shared" si="185"/>
        <v>#DIV/0!</v>
      </c>
      <c r="N487" s="127" t="e">
        <f t="shared" si="186"/>
        <v>#DIV/0!</v>
      </c>
      <c r="O487" s="141" t="e">
        <f t="shared" si="187"/>
        <v>#DIV/0!</v>
      </c>
      <c r="P487" s="127" t="e">
        <f t="shared" si="173"/>
        <v>#DIV/0!</v>
      </c>
      <c r="Q487" s="127" t="e">
        <f t="shared" si="174"/>
        <v>#DIV/0!</v>
      </c>
      <c r="V487" s="232" t="e">
        <f t="shared" si="175"/>
        <v>#DIV/0!</v>
      </c>
      <c r="W487" s="232" t="e">
        <f t="shared" si="176"/>
        <v>#DIV/0!</v>
      </c>
      <c r="X487" s="232" t="e">
        <f t="shared" si="177"/>
        <v>#DIV/0!</v>
      </c>
      <c r="Y487" s="232" t="e">
        <f t="shared" si="178"/>
        <v>#DIV/0!</v>
      </c>
      <c r="Z487" s="232" t="e">
        <f t="shared" si="179"/>
        <v>#DIV/0!</v>
      </c>
      <c r="AA487" s="232" t="e">
        <f t="shared" si="180"/>
        <v>#DIV/0!</v>
      </c>
      <c r="AD487" s="232" t="e">
        <f t="shared" si="188"/>
        <v>#DIV/0!</v>
      </c>
      <c r="AE487" s="232" t="e">
        <f t="shared" si="189"/>
        <v>#DIV/0!</v>
      </c>
      <c r="AF487" s="90" t="e">
        <f t="shared" si="190"/>
        <v>#DIV/0!</v>
      </c>
      <c r="AG487" s="232" t="e">
        <f t="shared" si="191"/>
        <v>#DIV/0!</v>
      </c>
      <c r="AH487" s="232" t="e">
        <f t="shared" si="192"/>
        <v>#DIV/0!</v>
      </c>
      <c r="AI487" s="90" t="e">
        <f t="shared" si="193"/>
        <v>#DIV/0!</v>
      </c>
      <c r="AJ487" s="154"/>
      <c r="AK487" s="232" t="e">
        <f t="shared" si="194"/>
        <v>#DIV/0!</v>
      </c>
      <c r="AL487" s="232" t="e">
        <f t="shared" si="195"/>
        <v>#DIV/0!</v>
      </c>
    </row>
    <row r="488" spans="1:38">
      <c r="A488" s="128" t="s">
        <v>147</v>
      </c>
      <c r="B488" s="103"/>
      <c r="C488" s="85" t="e">
        <f>SUMPRODUCT(Datu_ievade!$E$12:$BB$12,Datu_ievade!$E$61:$BB$61)/SUM(Datu_ievade!$E$12:$BB$12)</f>
        <v>#DIV/0!</v>
      </c>
      <c r="D488" s="103"/>
      <c r="E488" s="85" t="e">
        <f>SUMPRODUCT(Datu_ievade!$E$13:$BB$13,Datu_ievade!$E$62:$BB$62)/SUM(Datu_ievade!$E$13:$BB$13)</f>
        <v>#DIV/0!</v>
      </c>
      <c r="F488" s="85" t="e">
        <f t="shared" si="181"/>
        <v>#DIV/0!</v>
      </c>
      <c r="G488" s="127" t="e">
        <f>ROUNDUP((B488+D488)*Datu_ievade!$E$269,0)</f>
        <v>#DIV/0!</v>
      </c>
      <c r="H488" s="141" t="e">
        <f t="shared" si="172"/>
        <v>#DIV/0!</v>
      </c>
      <c r="I488" s="127" t="e">
        <f t="shared" si="182"/>
        <v>#DIV/0!</v>
      </c>
      <c r="K488" s="127" t="e">
        <f t="shared" si="183"/>
        <v>#DIV/0!</v>
      </c>
      <c r="L488" s="127" t="e">
        <f t="shared" si="184"/>
        <v>#DIV/0!</v>
      </c>
      <c r="M488" s="127" t="e">
        <f t="shared" si="185"/>
        <v>#DIV/0!</v>
      </c>
      <c r="N488" s="127" t="e">
        <f t="shared" si="186"/>
        <v>#DIV/0!</v>
      </c>
      <c r="O488" s="141" t="e">
        <f t="shared" si="187"/>
        <v>#DIV/0!</v>
      </c>
      <c r="P488" s="127" t="e">
        <f t="shared" si="173"/>
        <v>#DIV/0!</v>
      </c>
      <c r="Q488" s="127" t="e">
        <f t="shared" si="174"/>
        <v>#DIV/0!</v>
      </c>
      <c r="V488" s="232" t="e">
        <f t="shared" si="175"/>
        <v>#DIV/0!</v>
      </c>
      <c r="W488" s="232" t="e">
        <f t="shared" si="176"/>
        <v>#DIV/0!</v>
      </c>
      <c r="X488" s="232" t="e">
        <f t="shared" si="177"/>
        <v>#DIV/0!</v>
      </c>
      <c r="Y488" s="232" t="e">
        <f t="shared" si="178"/>
        <v>#DIV/0!</v>
      </c>
      <c r="Z488" s="232" t="e">
        <f t="shared" si="179"/>
        <v>#DIV/0!</v>
      </c>
      <c r="AA488" s="232" t="e">
        <f t="shared" si="180"/>
        <v>#DIV/0!</v>
      </c>
      <c r="AD488" s="232" t="e">
        <f t="shared" si="188"/>
        <v>#DIV/0!</v>
      </c>
      <c r="AE488" s="232" t="e">
        <f t="shared" si="189"/>
        <v>#DIV/0!</v>
      </c>
      <c r="AF488" s="90" t="e">
        <f t="shared" si="190"/>
        <v>#DIV/0!</v>
      </c>
      <c r="AG488" s="232" t="e">
        <f t="shared" si="191"/>
        <v>#DIV/0!</v>
      </c>
      <c r="AH488" s="232" t="e">
        <f t="shared" si="192"/>
        <v>#DIV/0!</v>
      </c>
      <c r="AI488" s="90" t="e">
        <f t="shared" si="193"/>
        <v>#DIV/0!</v>
      </c>
      <c r="AJ488" s="154"/>
      <c r="AK488" s="232" t="e">
        <f t="shared" si="194"/>
        <v>#DIV/0!</v>
      </c>
      <c r="AL488" s="232" t="e">
        <f t="shared" si="195"/>
        <v>#DIV/0!</v>
      </c>
    </row>
    <row r="489" spans="1:38">
      <c r="A489" s="128" t="s">
        <v>146</v>
      </c>
      <c r="B489" s="103"/>
      <c r="C489" s="85" t="e">
        <f>SUMPRODUCT(Datu_ievade!$E$12:$BB$12,Datu_ievade!$E$61:$BB$61)/SUM(Datu_ievade!$E$12:$BB$12)</f>
        <v>#DIV/0!</v>
      </c>
      <c r="D489" s="103"/>
      <c r="E489" s="85" t="e">
        <f>SUMPRODUCT(Datu_ievade!$E$13:$BB$13,Datu_ievade!$E$62:$BB$62)/SUM(Datu_ievade!$E$13:$BB$13)</f>
        <v>#DIV/0!</v>
      </c>
      <c r="F489" s="85" t="e">
        <f t="shared" si="181"/>
        <v>#DIV/0!</v>
      </c>
      <c r="G489" s="127" t="e">
        <f>ROUNDUP((B489+D489)*Datu_ievade!$E$269,0)</f>
        <v>#DIV/0!</v>
      </c>
      <c r="H489" s="141" t="e">
        <f t="shared" si="172"/>
        <v>#DIV/0!</v>
      </c>
      <c r="I489" s="127" t="e">
        <f t="shared" si="182"/>
        <v>#DIV/0!</v>
      </c>
      <c r="K489" s="127" t="e">
        <f t="shared" si="183"/>
        <v>#DIV/0!</v>
      </c>
      <c r="L489" s="127" t="e">
        <f t="shared" si="184"/>
        <v>#DIV/0!</v>
      </c>
      <c r="M489" s="127" t="e">
        <f t="shared" si="185"/>
        <v>#DIV/0!</v>
      </c>
      <c r="N489" s="127" t="e">
        <f t="shared" si="186"/>
        <v>#DIV/0!</v>
      </c>
      <c r="O489" s="141" t="e">
        <f t="shared" si="187"/>
        <v>#DIV/0!</v>
      </c>
      <c r="P489" s="127" t="e">
        <f t="shared" si="173"/>
        <v>#DIV/0!</v>
      </c>
      <c r="Q489" s="127" t="e">
        <f t="shared" si="174"/>
        <v>#DIV/0!</v>
      </c>
      <c r="V489" s="232" t="e">
        <f t="shared" si="175"/>
        <v>#DIV/0!</v>
      </c>
      <c r="W489" s="232" t="e">
        <f t="shared" si="176"/>
        <v>#DIV/0!</v>
      </c>
      <c r="X489" s="232" t="e">
        <f t="shared" si="177"/>
        <v>#DIV/0!</v>
      </c>
      <c r="Y489" s="232" t="e">
        <f t="shared" si="178"/>
        <v>#DIV/0!</v>
      </c>
      <c r="Z489" s="232" t="e">
        <f t="shared" si="179"/>
        <v>#DIV/0!</v>
      </c>
      <c r="AA489" s="232" t="e">
        <f t="shared" si="180"/>
        <v>#DIV/0!</v>
      </c>
      <c r="AD489" s="232" t="e">
        <f t="shared" si="188"/>
        <v>#DIV/0!</v>
      </c>
      <c r="AE489" s="232" t="e">
        <f t="shared" si="189"/>
        <v>#DIV/0!</v>
      </c>
      <c r="AF489" s="90" t="e">
        <f t="shared" si="190"/>
        <v>#DIV/0!</v>
      </c>
      <c r="AG489" s="232" t="e">
        <f t="shared" si="191"/>
        <v>#DIV/0!</v>
      </c>
      <c r="AH489" s="232" t="e">
        <f t="shared" si="192"/>
        <v>#DIV/0!</v>
      </c>
      <c r="AI489" s="90" t="e">
        <f t="shared" si="193"/>
        <v>#DIV/0!</v>
      </c>
      <c r="AJ489" s="154"/>
      <c r="AK489" s="232" t="e">
        <f t="shared" si="194"/>
        <v>#DIV/0!</v>
      </c>
      <c r="AL489" s="232" t="e">
        <f t="shared" si="195"/>
        <v>#DIV/0!</v>
      </c>
    </row>
    <row r="490" spans="1:38">
      <c r="A490" s="128" t="s">
        <v>145</v>
      </c>
      <c r="B490" s="103"/>
      <c r="C490" s="85" t="e">
        <f>SUMPRODUCT(Datu_ievade!$E$12:$BB$12,Datu_ievade!$E$61:$BB$61)/SUM(Datu_ievade!$E$12:$BB$12)</f>
        <v>#DIV/0!</v>
      </c>
      <c r="D490" s="103"/>
      <c r="E490" s="85" t="e">
        <f>SUMPRODUCT(Datu_ievade!$E$13:$BB$13,Datu_ievade!$E$62:$BB$62)/SUM(Datu_ievade!$E$13:$BB$13)</f>
        <v>#DIV/0!</v>
      </c>
      <c r="F490" s="85" t="e">
        <f t="shared" si="181"/>
        <v>#DIV/0!</v>
      </c>
      <c r="G490" s="127" t="e">
        <f>ROUNDUP((B490+D490)*Datu_ievade!$E$269,0)</f>
        <v>#DIV/0!</v>
      </c>
      <c r="H490" s="141" t="e">
        <f t="shared" si="172"/>
        <v>#DIV/0!</v>
      </c>
      <c r="I490" s="127" t="e">
        <f t="shared" si="182"/>
        <v>#DIV/0!</v>
      </c>
      <c r="K490" s="127" t="e">
        <f t="shared" si="183"/>
        <v>#DIV/0!</v>
      </c>
      <c r="L490" s="127" t="e">
        <f t="shared" si="184"/>
        <v>#DIV/0!</v>
      </c>
      <c r="M490" s="127" t="e">
        <f t="shared" si="185"/>
        <v>#DIV/0!</v>
      </c>
      <c r="N490" s="127" t="e">
        <f t="shared" si="186"/>
        <v>#DIV/0!</v>
      </c>
      <c r="O490" s="141" t="e">
        <f t="shared" si="187"/>
        <v>#DIV/0!</v>
      </c>
      <c r="P490" s="127" t="e">
        <f t="shared" si="173"/>
        <v>#DIV/0!</v>
      </c>
      <c r="Q490" s="127" t="e">
        <f t="shared" si="174"/>
        <v>#DIV/0!</v>
      </c>
      <c r="V490" s="232" t="e">
        <f t="shared" si="175"/>
        <v>#DIV/0!</v>
      </c>
      <c r="W490" s="232" t="e">
        <f t="shared" si="176"/>
        <v>#DIV/0!</v>
      </c>
      <c r="X490" s="232" t="e">
        <f t="shared" si="177"/>
        <v>#DIV/0!</v>
      </c>
      <c r="Y490" s="232" t="e">
        <f t="shared" si="178"/>
        <v>#DIV/0!</v>
      </c>
      <c r="Z490" s="232" t="e">
        <f t="shared" si="179"/>
        <v>#DIV/0!</v>
      </c>
      <c r="AA490" s="232" t="e">
        <f t="shared" si="180"/>
        <v>#DIV/0!</v>
      </c>
      <c r="AD490" s="232" t="e">
        <f t="shared" si="188"/>
        <v>#DIV/0!</v>
      </c>
      <c r="AE490" s="232" t="e">
        <f t="shared" si="189"/>
        <v>#DIV/0!</v>
      </c>
      <c r="AF490" s="90" t="e">
        <f t="shared" si="190"/>
        <v>#DIV/0!</v>
      </c>
      <c r="AG490" s="232" t="e">
        <f t="shared" si="191"/>
        <v>#DIV/0!</v>
      </c>
      <c r="AH490" s="232" t="e">
        <f t="shared" si="192"/>
        <v>#DIV/0!</v>
      </c>
      <c r="AI490" s="90" t="e">
        <f t="shared" si="193"/>
        <v>#DIV/0!</v>
      </c>
      <c r="AJ490" s="154"/>
      <c r="AK490" s="232" t="e">
        <f t="shared" si="194"/>
        <v>#DIV/0!</v>
      </c>
      <c r="AL490" s="232" t="e">
        <f t="shared" si="195"/>
        <v>#DIV/0!</v>
      </c>
    </row>
    <row r="491" spans="1:38">
      <c r="A491" s="128" t="s">
        <v>144</v>
      </c>
      <c r="B491" s="103"/>
      <c r="C491" s="85" t="e">
        <f>SUMPRODUCT(Datu_ievade!$E$12:$BB$12,Datu_ievade!$E$61:$BB$61)/SUM(Datu_ievade!$E$12:$BB$12)</f>
        <v>#DIV/0!</v>
      </c>
      <c r="D491" s="103"/>
      <c r="E491" s="85" t="e">
        <f>SUMPRODUCT(Datu_ievade!$E$13:$BB$13,Datu_ievade!$E$62:$BB$62)/SUM(Datu_ievade!$E$13:$BB$13)</f>
        <v>#DIV/0!</v>
      </c>
      <c r="F491" s="85" t="e">
        <f t="shared" si="181"/>
        <v>#DIV/0!</v>
      </c>
      <c r="G491" s="127" t="e">
        <f>ROUNDUP((B491+D491)*Datu_ievade!$E$269,0)</f>
        <v>#DIV/0!</v>
      </c>
      <c r="H491" s="141" t="e">
        <f t="shared" si="172"/>
        <v>#DIV/0!</v>
      </c>
      <c r="I491" s="127" t="e">
        <f t="shared" si="182"/>
        <v>#DIV/0!</v>
      </c>
      <c r="K491" s="127" t="e">
        <f t="shared" si="183"/>
        <v>#DIV/0!</v>
      </c>
      <c r="L491" s="127" t="e">
        <f t="shared" si="184"/>
        <v>#DIV/0!</v>
      </c>
      <c r="M491" s="127" t="e">
        <f t="shared" si="185"/>
        <v>#DIV/0!</v>
      </c>
      <c r="N491" s="127" t="e">
        <f t="shared" si="186"/>
        <v>#DIV/0!</v>
      </c>
      <c r="O491" s="141" t="e">
        <f t="shared" si="187"/>
        <v>#DIV/0!</v>
      </c>
      <c r="P491" s="127" t="e">
        <f t="shared" si="173"/>
        <v>#DIV/0!</v>
      </c>
      <c r="Q491" s="127" t="e">
        <f t="shared" si="174"/>
        <v>#DIV/0!</v>
      </c>
      <c r="V491" s="232" t="e">
        <f t="shared" si="175"/>
        <v>#DIV/0!</v>
      </c>
      <c r="W491" s="232" t="e">
        <f t="shared" si="176"/>
        <v>#DIV/0!</v>
      </c>
      <c r="X491" s="232" t="e">
        <f t="shared" si="177"/>
        <v>#DIV/0!</v>
      </c>
      <c r="Y491" s="232" t="e">
        <f t="shared" si="178"/>
        <v>#DIV/0!</v>
      </c>
      <c r="Z491" s="232" t="e">
        <f t="shared" si="179"/>
        <v>#DIV/0!</v>
      </c>
      <c r="AA491" s="232" t="e">
        <f t="shared" si="180"/>
        <v>#DIV/0!</v>
      </c>
      <c r="AD491" s="232" t="e">
        <f t="shared" si="188"/>
        <v>#DIV/0!</v>
      </c>
      <c r="AE491" s="232" t="e">
        <f t="shared" si="189"/>
        <v>#DIV/0!</v>
      </c>
      <c r="AF491" s="90" t="e">
        <f t="shared" si="190"/>
        <v>#DIV/0!</v>
      </c>
      <c r="AG491" s="232" t="e">
        <f t="shared" si="191"/>
        <v>#DIV/0!</v>
      </c>
      <c r="AH491" s="232" t="e">
        <f t="shared" si="192"/>
        <v>#DIV/0!</v>
      </c>
      <c r="AI491" s="90" t="e">
        <f t="shared" si="193"/>
        <v>#DIV/0!</v>
      </c>
      <c r="AJ491" s="154"/>
      <c r="AK491" s="232" t="e">
        <f t="shared" si="194"/>
        <v>#DIV/0!</v>
      </c>
      <c r="AL491" s="232" t="e">
        <f t="shared" si="195"/>
        <v>#DIV/0!</v>
      </c>
    </row>
    <row r="492" spans="1:38">
      <c r="A492" s="128" t="s">
        <v>143</v>
      </c>
      <c r="B492" s="103"/>
      <c r="C492" s="85" t="e">
        <f>SUMPRODUCT(Datu_ievade!$E$12:$BB$12,Datu_ievade!$E$61:$BB$61)/SUM(Datu_ievade!$E$12:$BB$12)</f>
        <v>#DIV/0!</v>
      </c>
      <c r="D492" s="103"/>
      <c r="E492" s="85" t="e">
        <f>SUMPRODUCT(Datu_ievade!$E$13:$BB$13,Datu_ievade!$E$62:$BB$62)/SUM(Datu_ievade!$E$13:$BB$13)</f>
        <v>#DIV/0!</v>
      </c>
      <c r="F492" s="85" t="e">
        <f t="shared" si="181"/>
        <v>#DIV/0!</v>
      </c>
      <c r="G492" s="127" t="e">
        <f>ROUNDUP((B492+D492)*Datu_ievade!$E$269,0)</f>
        <v>#DIV/0!</v>
      </c>
      <c r="H492" s="141" t="e">
        <f t="shared" si="172"/>
        <v>#DIV/0!</v>
      </c>
      <c r="I492" s="127" t="e">
        <f t="shared" si="182"/>
        <v>#DIV/0!</v>
      </c>
      <c r="K492" s="127" t="e">
        <f t="shared" si="183"/>
        <v>#DIV/0!</v>
      </c>
      <c r="L492" s="127" t="e">
        <f t="shared" si="184"/>
        <v>#DIV/0!</v>
      </c>
      <c r="M492" s="127" t="e">
        <f t="shared" si="185"/>
        <v>#DIV/0!</v>
      </c>
      <c r="N492" s="127" t="e">
        <f t="shared" si="186"/>
        <v>#DIV/0!</v>
      </c>
      <c r="O492" s="141" t="e">
        <f t="shared" si="187"/>
        <v>#DIV/0!</v>
      </c>
      <c r="P492" s="127" t="e">
        <f t="shared" si="173"/>
        <v>#DIV/0!</v>
      </c>
      <c r="Q492" s="127" t="e">
        <f t="shared" si="174"/>
        <v>#DIV/0!</v>
      </c>
      <c r="V492" s="232" t="e">
        <f t="shared" si="175"/>
        <v>#DIV/0!</v>
      </c>
      <c r="W492" s="232" t="e">
        <f t="shared" si="176"/>
        <v>#DIV/0!</v>
      </c>
      <c r="X492" s="232" t="e">
        <f t="shared" si="177"/>
        <v>#DIV/0!</v>
      </c>
      <c r="Y492" s="232" t="e">
        <f t="shared" si="178"/>
        <v>#DIV/0!</v>
      </c>
      <c r="Z492" s="232" t="e">
        <f t="shared" si="179"/>
        <v>#DIV/0!</v>
      </c>
      <c r="AA492" s="232" t="e">
        <f t="shared" si="180"/>
        <v>#DIV/0!</v>
      </c>
      <c r="AD492" s="232" t="e">
        <f t="shared" si="188"/>
        <v>#DIV/0!</v>
      </c>
      <c r="AE492" s="232" t="e">
        <f t="shared" si="189"/>
        <v>#DIV/0!</v>
      </c>
      <c r="AF492" s="90" t="e">
        <f t="shared" si="190"/>
        <v>#DIV/0!</v>
      </c>
      <c r="AG492" s="232" t="e">
        <f t="shared" si="191"/>
        <v>#DIV/0!</v>
      </c>
      <c r="AH492" s="232" t="e">
        <f t="shared" si="192"/>
        <v>#DIV/0!</v>
      </c>
      <c r="AI492" s="90" t="e">
        <f t="shared" si="193"/>
        <v>#DIV/0!</v>
      </c>
      <c r="AJ492" s="154"/>
      <c r="AK492" s="232" t="e">
        <f t="shared" si="194"/>
        <v>#DIV/0!</v>
      </c>
      <c r="AL492" s="232" t="e">
        <f t="shared" si="195"/>
        <v>#DIV/0!</v>
      </c>
    </row>
    <row r="493" spans="1:38">
      <c r="A493" s="128" t="s">
        <v>142</v>
      </c>
      <c r="B493" s="103"/>
      <c r="C493" s="85" t="e">
        <f>SUMPRODUCT(Datu_ievade!$E$12:$BB$12,Datu_ievade!$E$61:$BB$61)/SUM(Datu_ievade!$E$12:$BB$12)</f>
        <v>#DIV/0!</v>
      </c>
      <c r="D493" s="103"/>
      <c r="E493" s="85" t="e">
        <f>SUMPRODUCT(Datu_ievade!$E$13:$BB$13,Datu_ievade!$E$62:$BB$62)/SUM(Datu_ievade!$E$13:$BB$13)</f>
        <v>#DIV/0!</v>
      </c>
      <c r="F493" s="85" t="e">
        <f t="shared" si="181"/>
        <v>#DIV/0!</v>
      </c>
      <c r="G493" s="127" t="e">
        <f>ROUNDUP((B493+D493)*Datu_ievade!$E$269,0)</f>
        <v>#DIV/0!</v>
      </c>
      <c r="H493" s="141" t="e">
        <f t="shared" si="172"/>
        <v>#DIV/0!</v>
      </c>
      <c r="I493" s="127" t="e">
        <f t="shared" si="182"/>
        <v>#DIV/0!</v>
      </c>
      <c r="K493" s="127" t="e">
        <f t="shared" si="183"/>
        <v>#DIV/0!</v>
      </c>
      <c r="L493" s="127" t="e">
        <f t="shared" si="184"/>
        <v>#DIV/0!</v>
      </c>
      <c r="M493" s="127" t="e">
        <f t="shared" si="185"/>
        <v>#DIV/0!</v>
      </c>
      <c r="N493" s="127" t="e">
        <f t="shared" si="186"/>
        <v>#DIV/0!</v>
      </c>
      <c r="O493" s="141" t="e">
        <f t="shared" si="187"/>
        <v>#DIV/0!</v>
      </c>
      <c r="P493" s="127" t="e">
        <f t="shared" si="173"/>
        <v>#DIV/0!</v>
      </c>
      <c r="Q493" s="127" t="e">
        <f t="shared" si="174"/>
        <v>#DIV/0!</v>
      </c>
      <c r="V493" s="232" t="e">
        <f t="shared" si="175"/>
        <v>#DIV/0!</v>
      </c>
      <c r="W493" s="232" t="e">
        <f t="shared" si="176"/>
        <v>#DIV/0!</v>
      </c>
      <c r="X493" s="232" t="e">
        <f t="shared" si="177"/>
        <v>#DIV/0!</v>
      </c>
      <c r="Y493" s="232" t="e">
        <f t="shared" si="178"/>
        <v>#DIV/0!</v>
      </c>
      <c r="Z493" s="232" t="e">
        <f t="shared" si="179"/>
        <v>#DIV/0!</v>
      </c>
      <c r="AA493" s="232" t="e">
        <f t="shared" si="180"/>
        <v>#DIV/0!</v>
      </c>
      <c r="AD493" s="232" t="e">
        <f t="shared" si="188"/>
        <v>#DIV/0!</v>
      </c>
      <c r="AE493" s="232" t="e">
        <f t="shared" si="189"/>
        <v>#DIV/0!</v>
      </c>
      <c r="AF493" s="90" t="e">
        <f t="shared" si="190"/>
        <v>#DIV/0!</v>
      </c>
      <c r="AG493" s="232" t="e">
        <f t="shared" si="191"/>
        <v>#DIV/0!</v>
      </c>
      <c r="AH493" s="232" t="e">
        <f t="shared" si="192"/>
        <v>#DIV/0!</v>
      </c>
      <c r="AI493" s="90" t="e">
        <f t="shared" si="193"/>
        <v>#DIV/0!</v>
      </c>
      <c r="AJ493" s="154"/>
      <c r="AK493" s="232" t="e">
        <f t="shared" si="194"/>
        <v>#DIV/0!</v>
      </c>
      <c r="AL493" s="232" t="e">
        <f t="shared" si="195"/>
        <v>#DIV/0!</v>
      </c>
    </row>
    <row r="494" spans="1:38">
      <c r="A494" s="128" t="s">
        <v>141</v>
      </c>
      <c r="B494" s="103"/>
      <c r="C494" s="85" t="e">
        <f>SUMPRODUCT(Datu_ievade!$E$12:$BB$12,Datu_ievade!$E$61:$BB$61)/SUM(Datu_ievade!$E$12:$BB$12)</f>
        <v>#DIV/0!</v>
      </c>
      <c r="D494" s="103"/>
      <c r="E494" s="85" t="e">
        <f>SUMPRODUCT(Datu_ievade!$E$13:$BB$13,Datu_ievade!$E$62:$BB$62)/SUM(Datu_ievade!$E$13:$BB$13)</f>
        <v>#DIV/0!</v>
      </c>
      <c r="F494" s="85" t="e">
        <f t="shared" si="181"/>
        <v>#DIV/0!</v>
      </c>
      <c r="G494" s="127" t="e">
        <f>ROUNDUP((B494+D494)*Datu_ievade!$E$269,0)</f>
        <v>#DIV/0!</v>
      </c>
      <c r="H494" s="141" t="e">
        <f t="shared" si="172"/>
        <v>#DIV/0!</v>
      </c>
      <c r="I494" s="127" t="e">
        <f t="shared" si="182"/>
        <v>#DIV/0!</v>
      </c>
      <c r="K494" s="127" t="e">
        <f t="shared" si="183"/>
        <v>#DIV/0!</v>
      </c>
      <c r="L494" s="127" t="e">
        <f t="shared" si="184"/>
        <v>#DIV/0!</v>
      </c>
      <c r="M494" s="127" t="e">
        <f t="shared" si="185"/>
        <v>#DIV/0!</v>
      </c>
      <c r="N494" s="127" t="e">
        <f t="shared" si="186"/>
        <v>#DIV/0!</v>
      </c>
      <c r="O494" s="141" t="e">
        <f t="shared" si="187"/>
        <v>#DIV/0!</v>
      </c>
      <c r="P494" s="127" t="e">
        <f t="shared" si="173"/>
        <v>#DIV/0!</v>
      </c>
      <c r="Q494" s="127" t="e">
        <f t="shared" si="174"/>
        <v>#DIV/0!</v>
      </c>
      <c r="V494" s="232" t="e">
        <f t="shared" si="175"/>
        <v>#DIV/0!</v>
      </c>
      <c r="W494" s="232" t="e">
        <f t="shared" si="176"/>
        <v>#DIV/0!</v>
      </c>
      <c r="X494" s="232" t="e">
        <f t="shared" si="177"/>
        <v>#DIV/0!</v>
      </c>
      <c r="Y494" s="232" t="e">
        <f t="shared" si="178"/>
        <v>#DIV/0!</v>
      </c>
      <c r="Z494" s="232" t="e">
        <f t="shared" si="179"/>
        <v>#DIV/0!</v>
      </c>
      <c r="AA494" s="232" t="e">
        <f t="shared" si="180"/>
        <v>#DIV/0!</v>
      </c>
      <c r="AD494" s="232" t="e">
        <f t="shared" si="188"/>
        <v>#DIV/0!</v>
      </c>
      <c r="AE494" s="232" t="e">
        <f t="shared" si="189"/>
        <v>#DIV/0!</v>
      </c>
      <c r="AF494" s="90" t="e">
        <f t="shared" si="190"/>
        <v>#DIV/0!</v>
      </c>
      <c r="AG494" s="232" t="e">
        <f t="shared" si="191"/>
        <v>#DIV/0!</v>
      </c>
      <c r="AH494" s="232" t="e">
        <f t="shared" si="192"/>
        <v>#DIV/0!</v>
      </c>
      <c r="AI494" s="90" t="e">
        <f t="shared" si="193"/>
        <v>#DIV/0!</v>
      </c>
      <c r="AJ494" s="154"/>
      <c r="AK494" s="232" t="e">
        <f t="shared" si="194"/>
        <v>#DIV/0!</v>
      </c>
      <c r="AL494" s="232" t="e">
        <f t="shared" si="195"/>
        <v>#DIV/0!</v>
      </c>
    </row>
    <row r="495" spans="1:38">
      <c r="A495" s="128" t="s">
        <v>140</v>
      </c>
      <c r="B495" s="103"/>
      <c r="C495" s="85" t="e">
        <f>SUMPRODUCT(Datu_ievade!$E$12:$BB$12,Datu_ievade!$E$61:$BB$61)/SUM(Datu_ievade!$E$12:$BB$12)</f>
        <v>#DIV/0!</v>
      </c>
      <c r="D495" s="103"/>
      <c r="E495" s="85" t="e">
        <f>SUMPRODUCT(Datu_ievade!$E$13:$BB$13,Datu_ievade!$E$62:$BB$62)/SUM(Datu_ievade!$E$13:$BB$13)</f>
        <v>#DIV/0!</v>
      </c>
      <c r="F495" s="85" t="e">
        <f t="shared" si="181"/>
        <v>#DIV/0!</v>
      </c>
      <c r="G495" s="127" t="e">
        <f>ROUNDUP((B495+D495)*Datu_ievade!$E$269,0)</f>
        <v>#DIV/0!</v>
      </c>
      <c r="H495" s="141" t="e">
        <f t="shared" si="172"/>
        <v>#DIV/0!</v>
      </c>
      <c r="I495" s="127" t="e">
        <f t="shared" si="182"/>
        <v>#DIV/0!</v>
      </c>
      <c r="K495" s="127" t="e">
        <f t="shared" si="183"/>
        <v>#DIV/0!</v>
      </c>
      <c r="L495" s="127" t="e">
        <f t="shared" si="184"/>
        <v>#DIV/0!</v>
      </c>
      <c r="M495" s="127" t="e">
        <f t="shared" si="185"/>
        <v>#DIV/0!</v>
      </c>
      <c r="N495" s="127" t="e">
        <f t="shared" si="186"/>
        <v>#DIV/0!</v>
      </c>
      <c r="O495" s="141" t="e">
        <f t="shared" si="187"/>
        <v>#DIV/0!</v>
      </c>
      <c r="P495" s="127" t="e">
        <f t="shared" si="173"/>
        <v>#DIV/0!</v>
      </c>
      <c r="Q495" s="127" t="e">
        <f t="shared" si="174"/>
        <v>#DIV/0!</v>
      </c>
      <c r="V495" s="232" t="e">
        <f t="shared" si="175"/>
        <v>#DIV/0!</v>
      </c>
      <c r="W495" s="232" t="e">
        <f t="shared" si="176"/>
        <v>#DIV/0!</v>
      </c>
      <c r="X495" s="232" t="e">
        <f t="shared" si="177"/>
        <v>#DIV/0!</v>
      </c>
      <c r="Y495" s="232" t="e">
        <f t="shared" si="178"/>
        <v>#DIV/0!</v>
      </c>
      <c r="Z495" s="232" t="e">
        <f t="shared" si="179"/>
        <v>#DIV/0!</v>
      </c>
      <c r="AA495" s="232" t="e">
        <f t="shared" si="180"/>
        <v>#DIV/0!</v>
      </c>
      <c r="AD495" s="232" t="e">
        <f t="shared" si="188"/>
        <v>#DIV/0!</v>
      </c>
      <c r="AE495" s="232" t="e">
        <f t="shared" si="189"/>
        <v>#DIV/0!</v>
      </c>
      <c r="AF495" s="90" t="e">
        <f t="shared" si="190"/>
        <v>#DIV/0!</v>
      </c>
      <c r="AG495" s="232" t="e">
        <f t="shared" si="191"/>
        <v>#DIV/0!</v>
      </c>
      <c r="AH495" s="232" t="e">
        <f t="shared" si="192"/>
        <v>#DIV/0!</v>
      </c>
      <c r="AI495" s="90" t="e">
        <f t="shared" si="193"/>
        <v>#DIV/0!</v>
      </c>
      <c r="AJ495" s="154"/>
      <c r="AK495" s="232" t="e">
        <f t="shared" si="194"/>
        <v>#DIV/0!</v>
      </c>
      <c r="AL495" s="232" t="e">
        <f t="shared" si="195"/>
        <v>#DIV/0!</v>
      </c>
    </row>
    <row r="496" spans="1:38">
      <c r="A496" s="128" t="s">
        <v>139</v>
      </c>
      <c r="B496" s="103"/>
      <c r="C496" s="85" t="e">
        <f>SUMPRODUCT(Datu_ievade!$E$12:$BB$12,Datu_ievade!$E$61:$BB$61)/SUM(Datu_ievade!$E$12:$BB$12)</f>
        <v>#DIV/0!</v>
      </c>
      <c r="D496" s="103"/>
      <c r="E496" s="85" t="e">
        <f>SUMPRODUCT(Datu_ievade!$E$13:$BB$13,Datu_ievade!$E$62:$BB$62)/SUM(Datu_ievade!$E$13:$BB$13)</f>
        <v>#DIV/0!</v>
      </c>
      <c r="F496" s="85" t="e">
        <f t="shared" si="181"/>
        <v>#DIV/0!</v>
      </c>
      <c r="G496" s="127" t="e">
        <f>ROUNDUP((B496+D496)*Datu_ievade!$E$269,0)</f>
        <v>#DIV/0!</v>
      </c>
      <c r="H496" s="141" t="e">
        <f t="shared" si="172"/>
        <v>#DIV/0!</v>
      </c>
      <c r="I496" s="127" t="e">
        <f t="shared" si="182"/>
        <v>#DIV/0!</v>
      </c>
      <c r="K496" s="127" t="e">
        <f t="shared" si="183"/>
        <v>#DIV/0!</v>
      </c>
      <c r="L496" s="127" t="e">
        <f t="shared" si="184"/>
        <v>#DIV/0!</v>
      </c>
      <c r="M496" s="127" t="e">
        <f t="shared" si="185"/>
        <v>#DIV/0!</v>
      </c>
      <c r="N496" s="127" t="e">
        <f t="shared" si="186"/>
        <v>#DIV/0!</v>
      </c>
      <c r="O496" s="141" t="e">
        <f t="shared" si="187"/>
        <v>#DIV/0!</v>
      </c>
      <c r="P496" s="127" t="e">
        <f t="shared" si="173"/>
        <v>#DIV/0!</v>
      </c>
      <c r="Q496" s="127" t="e">
        <f t="shared" si="174"/>
        <v>#DIV/0!</v>
      </c>
      <c r="V496" s="232" t="e">
        <f t="shared" si="175"/>
        <v>#DIV/0!</v>
      </c>
      <c r="W496" s="232" t="e">
        <f t="shared" si="176"/>
        <v>#DIV/0!</v>
      </c>
      <c r="X496" s="232" t="e">
        <f t="shared" si="177"/>
        <v>#DIV/0!</v>
      </c>
      <c r="Y496" s="232" t="e">
        <f t="shared" si="178"/>
        <v>#DIV/0!</v>
      </c>
      <c r="Z496" s="232" t="e">
        <f t="shared" si="179"/>
        <v>#DIV/0!</v>
      </c>
      <c r="AA496" s="232" t="e">
        <f t="shared" si="180"/>
        <v>#DIV/0!</v>
      </c>
      <c r="AD496" s="232" t="e">
        <f t="shared" si="188"/>
        <v>#DIV/0!</v>
      </c>
      <c r="AE496" s="232" t="e">
        <f t="shared" si="189"/>
        <v>#DIV/0!</v>
      </c>
      <c r="AF496" s="90" t="e">
        <f t="shared" si="190"/>
        <v>#DIV/0!</v>
      </c>
      <c r="AG496" s="232" t="e">
        <f t="shared" si="191"/>
        <v>#DIV/0!</v>
      </c>
      <c r="AH496" s="232" t="e">
        <f t="shared" si="192"/>
        <v>#DIV/0!</v>
      </c>
      <c r="AI496" s="90" t="e">
        <f t="shared" si="193"/>
        <v>#DIV/0!</v>
      </c>
      <c r="AJ496" s="154"/>
      <c r="AK496" s="232" t="e">
        <f t="shared" si="194"/>
        <v>#DIV/0!</v>
      </c>
      <c r="AL496" s="232" t="e">
        <f t="shared" si="195"/>
        <v>#DIV/0!</v>
      </c>
    </row>
    <row r="497" spans="1:38">
      <c r="A497" s="128" t="s">
        <v>138</v>
      </c>
      <c r="B497" s="103"/>
      <c r="C497" s="85" t="e">
        <f>SUMPRODUCT(Datu_ievade!$E$12:$BB$12,Datu_ievade!$E$61:$BB$61)/SUM(Datu_ievade!$E$12:$BB$12)</f>
        <v>#DIV/0!</v>
      </c>
      <c r="D497" s="103"/>
      <c r="E497" s="85" t="e">
        <f>SUMPRODUCT(Datu_ievade!$E$13:$BB$13,Datu_ievade!$E$62:$BB$62)/SUM(Datu_ievade!$E$13:$BB$13)</f>
        <v>#DIV/0!</v>
      </c>
      <c r="F497" s="85" t="e">
        <f t="shared" si="181"/>
        <v>#DIV/0!</v>
      </c>
      <c r="G497" s="127" t="e">
        <f>ROUNDUP((B497+D497)*Datu_ievade!$E$269,0)</f>
        <v>#DIV/0!</v>
      </c>
      <c r="H497" s="141" t="e">
        <f t="shared" si="172"/>
        <v>#DIV/0!</v>
      </c>
      <c r="I497" s="127" t="e">
        <f t="shared" si="182"/>
        <v>#DIV/0!</v>
      </c>
      <c r="K497" s="127" t="e">
        <f t="shared" si="183"/>
        <v>#DIV/0!</v>
      </c>
      <c r="L497" s="127" t="e">
        <f t="shared" si="184"/>
        <v>#DIV/0!</v>
      </c>
      <c r="M497" s="127" t="e">
        <f t="shared" si="185"/>
        <v>#DIV/0!</v>
      </c>
      <c r="N497" s="127" t="e">
        <f t="shared" si="186"/>
        <v>#DIV/0!</v>
      </c>
      <c r="O497" s="141" t="e">
        <f t="shared" si="187"/>
        <v>#DIV/0!</v>
      </c>
      <c r="P497" s="127" t="e">
        <f t="shared" si="173"/>
        <v>#DIV/0!</v>
      </c>
      <c r="Q497" s="127" t="e">
        <f t="shared" si="174"/>
        <v>#DIV/0!</v>
      </c>
      <c r="V497" s="232" t="e">
        <f t="shared" si="175"/>
        <v>#DIV/0!</v>
      </c>
      <c r="W497" s="232" t="e">
        <f t="shared" si="176"/>
        <v>#DIV/0!</v>
      </c>
      <c r="X497" s="232" t="e">
        <f t="shared" si="177"/>
        <v>#DIV/0!</v>
      </c>
      <c r="Y497" s="232" t="e">
        <f t="shared" si="178"/>
        <v>#DIV/0!</v>
      </c>
      <c r="Z497" s="232" t="e">
        <f t="shared" si="179"/>
        <v>#DIV/0!</v>
      </c>
      <c r="AA497" s="232" t="e">
        <f t="shared" si="180"/>
        <v>#DIV/0!</v>
      </c>
      <c r="AD497" s="232" t="e">
        <f t="shared" si="188"/>
        <v>#DIV/0!</v>
      </c>
      <c r="AE497" s="232" t="e">
        <f t="shared" si="189"/>
        <v>#DIV/0!</v>
      </c>
      <c r="AF497" s="90" t="e">
        <f t="shared" si="190"/>
        <v>#DIV/0!</v>
      </c>
      <c r="AG497" s="232" t="e">
        <f t="shared" si="191"/>
        <v>#DIV/0!</v>
      </c>
      <c r="AH497" s="232" t="e">
        <f t="shared" si="192"/>
        <v>#DIV/0!</v>
      </c>
      <c r="AI497" s="90" t="e">
        <f t="shared" si="193"/>
        <v>#DIV/0!</v>
      </c>
      <c r="AJ497" s="154"/>
      <c r="AK497" s="232" t="e">
        <f t="shared" si="194"/>
        <v>#DIV/0!</v>
      </c>
      <c r="AL497" s="232" t="e">
        <f t="shared" si="195"/>
        <v>#DIV/0!</v>
      </c>
    </row>
    <row r="498" spans="1:38">
      <c r="A498" s="128" t="s">
        <v>137</v>
      </c>
      <c r="B498" s="103"/>
      <c r="C498" s="85" t="e">
        <f>SUMPRODUCT(Datu_ievade!$E$12:$BB$12,Datu_ievade!$E$61:$BB$61)/SUM(Datu_ievade!$E$12:$BB$12)</f>
        <v>#DIV/0!</v>
      </c>
      <c r="D498" s="103"/>
      <c r="E498" s="85" t="e">
        <f>SUMPRODUCT(Datu_ievade!$E$13:$BB$13,Datu_ievade!$E$62:$BB$62)/SUM(Datu_ievade!$E$13:$BB$13)</f>
        <v>#DIV/0!</v>
      </c>
      <c r="F498" s="85" t="e">
        <f t="shared" si="181"/>
        <v>#DIV/0!</v>
      </c>
      <c r="G498" s="127" t="e">
        <f>ROUNDUP((B498+D498)*Datu_ievade!$E$269,0)</f>
        <v>#DIV/0!</v>
      </c>
      <c r="H498" s="141" t="e">
        <f t="shared" si="172"/>
        <v>#DIV/0!</v>
      </c>
      <c r="I498" s="127" t="e">
        <f t="shared" si="182"/>
        <v>#DIV/0!</v>
      </c>
      <c r="K498" s="127" t="e">
        <f t="shared" si="183"/>
        <v>#DIV/0!</v>
      </c>
      <c r="L498" s="127" t="e">
        <f t="shared" si="184"/>
        <v>#DIV/0!</v>
      </c>
      <c r="M498" s="127" t="e">
        <f t="shared" si="185"/>
        <v>#DIV/0!</v>
      </c>
      <c r="N498" s="127" t="e">
        <f t="shared" si="186"/>
        <v>#DIV/0!</v>
      </c>
      <c r="O498" s="141" t="e">
        <f t="shared" si="187"/>
        <v>#DIV/0!</v>
      </c>
      <c r="P498" s="127" t="e">
        <f t="shared" si="173"/>
        <v>#DIV/0!</v>
      </c>
      <c r="Q498" s="127" t="e">
        <f t="shared" si="174"/>
        <v>#DIV/0!</v>
      </c>
      <c r="V498" s="232" t="e">
        <f t="shared" si="175"/>
        <v>#DIV/0!</v>
      </c>
      <c r="W498" s="232" t="e">
        <f t="shared" si="176"/>
        <v>#DIV/0!</v>
      </c>
      <c r="X498" s="232" t="e">
        <f t="shared" si="177"/>
        <v>#DIV/0!</v>
      </c>
      <c r="Y498" s="232" t="e">
        <f t="shared" si="178"/>
        <v>#DIV/0!</v>
      </c>
      <c r="Z498" s="232" t="e">
        <f t="shared" si="179"/>
        <v>#DIV/0!</v>
      </c>
      <c r="AA498" s="232" t="e">
        <f t="shared" si="180"/>
        <v>#DIV/0!</v>
      </c>
      <c r="AD498" s="232" t="e">
        <f t="shared" si="188"/>
        <v>#DIV/0!</v>
      </c>
      <c r="AE498" s="232" t="e">
        <f t="shared" si="189"/>
        <v>#DIV/0!</v>
      </c>
      <c r="AF498" s="90" t="e">
        <f t="shared" si="190"/>
        <v>#DIV/0!</v>
      </c>
      <c r="AG498" s="232" t="e">
        <f t="shared" si="191"/>
        <v>#DIV/0!</v>
      </c>
      <c r="AH498" s="232" t="e">
        <f t="shared" si="192"/>
        <v>#DIV/0!</v>
      </c>
      <c r="AI498" s="90" t="e">
        <f t="shared" si="193"/>
        <v>#DIV/0!</v>
      </c>
      <c r="AJ498" s="154"/>
      <c r="AK498" s="232" t="e">
        <f t="shared" si="194"/>
        <v>#DIV/0!</v>
      </c>
      <c r="AL498" s="232" t="e">
        <f t="shared" si="195"/>
        <v>#DIV/0!</v>
      </c>
    </row>
    <row r="499" spans="1:38">
      <c r="A499" s="128" t="s">
        <v>136</v>
      </c>
      <c r="B499" s="103"/>
      <c r="C499" s="85" t="e">
        <f>SUMPRODUCT(Datu_ievade!$E$12:$BB$12,Datu_ievade!$E$61:$BB$61)/SUM(Datu_ievade!$E$12:$BB$12)</f>
        <v>#DIV/0!</v>
      </c>
      <c r="D499" s="103"/>
      <c r="E499" s="85" t="e">
        <f>SUMPRODUCT(Datu_ievade!$E$13:$BB$13,Datu_ievade!$E$62:$BB$62)/SUM(Datu_ievade!$E$13:$BB$13)</f>
        <v>#DIV/0!</v>
      </c>
      <c r="F499" s="85" t="e">
        <f t="shared" si="181"/>
        <v>#DIV/0!</v>
      </c>
      <c r="G499" s="127" t="e">
        <f>ROUNDUP((B499+D499)*Datu_ievade!$E$269,0)</f>
        <v>#DIV/0!</v>
      </c>
      <c r="H499" s="141" t="e">
        <f t="shared" si="172"/>
        <v>#DIV/0!</v>
      </c>
      <c r="I499" s="127" t="e">
        <f t="shared" si="182"/>
        <v>#DIV/0!</v>
      </c>
      <c r="K499" s="127" t="e">
        <f t="shared" si="183"/>
        <v>#DIV/0!</v>
      </c>
      <c r="L499" s="127" t="e">
        <f t="shared" si="184"/>
        <v>#DIV/0!</v>
      </c>
      <c r="M499" s="127" t="e">
        <f t="shared" si="185"/>
        <v>#DIV/0!</v>
      </c>
      <c r="N499" s="127" t="e">
        <f t="shared" si="186"/>
        <v>#DIV/0!</v>
      </c>
      <c r="O499" s="141" t="e">
        <f t="shared" si="187"/>
        <v>#DIV/0!</v>
      </c>
      <c r="P499" s="127" t="e">
        <f t="shared" si="173"/>
        <v>#DIV/0!</v>
      </c>
      <c r="Q499" s="127" t="e">
        <f t="shared" si="174"/>
        <v>#DIV/0!</v>
      </c>
      <c r="V499" s="232" t="e">
        <f t="shared" si="175"/>
        <v>#DIV/0!</v>
      </c>
      <c r="W499" s="232" t="e">
        <f t="shared" si="176"/>
        <v>#DIV/0!</v>
      </c>
      <c r="X499" s="232" t="e">
        <f t="shared" si="177"/>
        <v>#DIV/0!</v>
      </c>
      <c r="Y499" s="232" t="e">
        <f t="shared" si="178"/>
        <v>#DIV/0!</v>
      </c>
      <c r="Z499" s="232" t="e">
        <f t="shared" si="179"/>
        <v>#DIV/0!</v>
      </c>
      <c r="AA499" s="232" t="e">
        <f t="shared" si="180"/>
        <v>#DIV/0!</v>
      </c>
      <c r="AD499" s="232" t="e">
        <f t="shared" si="188"/>
        <v>#DIV/0!</v>
      </c>
      <c r="AE499" s="232" t="e">
        <f t="shared" si="189"/>
        <v>#DIV/0!</v>
      </c>
      <c r="AF499" s="90" t="e">
        <f t="shared" si="190"/>
        <v>#DIV/0!</v>
      </c>
      <c r="AG499" s="232" t="e">
        <f t="shared" si="191"/>
        <v>#DIV/0!</v>
      </c>
      <c r="AH499" s="232" t="e">
        <f t="shared" si="192"/>
        <v>#DIV/0!</v>
      </c>
      <c r="AI499" s="90" t="e">
        <f t="shared" si="193"/>
        <v>#DIV/0!</v>
      </c>
      <c r="AJ499" s="154"/>
      <c r="AK499" s="232" t="e">
        <f t="shared" si="194"/>
        <v>#DIV/0!</v>
      </c>
      <c r="AL499" s="232" t="e">
        <f t="shared" si="195"/>
        <v>#DIV/0!</v>
      </c>
    </row>
    <row r="500" spans="1:38">
      <c r="A500" s="128" t="s">
        <v>135</v>
      </c>
      <c r="B500" s="103"/>
      <c r="C500" s="85" t="e">
        <f>SUMPRODUCT(Datu_ievade!$E$12:$BB$12,Datu_ievade!$E$61:$BB$61)/SUM(Datu_ievade!$E$12:$BB$12)</f>
        <v>#DIV/0!</v>
      </c>
      <c r="D500" s="103"/>
      <c r="E500" s="85" t="e">
        <f>SUMPRODUCT(Datu_ievade!$E$13:$BB$13,Datu_ievade!$E$62:$BB$62)/SUM(Datu_ievade!$E$13:$BB$13)</f>
        <v>#DIV/0!</v>
      </c>
      <c r="F500" s="85" t="e">
        <f t="shared" si="181"/>
        <v>#DIV/0!</v>
      </c>
      <c r="G500" s="127" t="e">
        <f>ROUNDUP((B500+D500)*Datu_ievade!$E$269,0)</f>
        <v>#DIV/0!</v>
      </c>
      <c r="H500" s="141" t="e">
        <f t="shared" si="172"/>
        <v>#DIV/0!</v>
      </c>
      <c r="I500" s="127" t="e">
        <f t="shared" si="182"/>
        <v>#DIV/0!</v>
      </c>
      <c r="K500" s="127" t="e">
        <f t="shared" si="183"/>
        <v>#DIV/0!</v>
      </c>
      <c r="L500" s="127" t="e">
        <f t="shared" si="184"/>
        <v>#DIV/0!</v>
      </c>
      <c r="M500" s="127" t="e">
        <f t="shared" si="185"/>
        <v>#DIV/0!</v>
      </c>
      <c r="N500" s="127" t="e">
        <f t="shared" si="186"/>
        <v>#DIV/0!</v>
      </c>
      <c r="O500" s="141" t="e">
        <f t="shared" si="187"/>
        <v>#DIV/0!</v>
      </c>
      <c r="P500" s="127" t="e">
        <f t="shared" si="173"/>
        <v>#DIV/0!</v>
      </c>
      <c r="Q500" s="127" t="e">
        <f t="shared" si="174"/>
        <v>#DIV/0!</v>
      </c>
      <c r="V500" s="232" t="e">
        <f t="shared" si="175"/>
        <v>#DIV/0!</v>
      </c>
      <c r="W500" s="232" t="e">
        <f t="shared" si="176"/>
        <v>#DIV/0!</v>
      </c>
      <c r="X500" s="232" t="e">
        <f t="shared" si="177"/>
        <v>#DIV/0!</v>
      </c>
      <c r="Y500" s="232" t="e">
        <f t="shared" si="178"/>
        <v>#DIV/0!</v>
      </c>
      <c r="Z500" s="232" t="e">
        <f t="shared" si="179"/>
        <v>#DIV/0!</v>
      </c>
      <c r="AA500" s="232" t="e">
        <f t="shared" si="180"/>
        <v>#DIV/0!</v>
      </c>
      <c r="AD500" s="232" t="e">
        <f t="shared" si="188"/>
        <v>#DIV/0!</v>
      </c>
      <c r="AE500" s="232" t="e">
        <f t="shared" si="189"/>
        <v>#DIV/0!</v>
      </c>
      <c r="AF500" s="90" t="e">
        <f t="shared" si="190"/>
        <v>#DIV/0!</v>
      </c>
      <c r="AG500" s="232" t="e">
        <f t="shared" si="191"/>
        <v>#DIV/0!</v>
      </c>
      <c r="AH500" s="232" t="e">
        <f t="shared" si="192"/>
        <v>#DIV/0!</v>
      </c>
      <c r="AI500" s="90" t="e">
        <f t="shared" si="193"/>
        <v>#DIV/0!</v>
      </c>
      <c r="AJ500" s="154"/>
      <c r="AK500" s="232" t="e">
        <f t="shared" si="194"/>
        <v>#DIV/0!</v>
      </c>
      <c r="AL500" s="232" t="e">
        <f t="shared" si="195"/>
        <v>#DIV/0!</v>
      </c>
    </row>
    <row r="501" spans="1:38">
      <c r="A501" s="128" t="s">
        <v>134</v>
      </c>
      <c r="B501" s="103"/>
      <c r="C501" s="85" t="e">
        <f>SUMPRODUCT(Datu_ievade!$E$12:$BB$12,Datu_ievade!$E$61:$BB$61)/SUM(Datu_ievade!$E$12:$BB$12)</f>
        <v>#DIV/0!</v>
      </c>
      <c r="D501" s="103"/>
      <c r="E501" s="85" t="e">
        <f>SUMPRODUCT(Datu_ievade!$E$13:$BB$13,Datu_ievade!$E$62:$BB$62)/SUM(Datu_ievade!$E$13:$BB$13)</f>
        <v>#DIV/0!</v>
      </c>
      <c r="F501" s="85" t="e">
        <f t="shared" si="181"/>
        <v>#DIV/0!</v>
      </c>
      <c r="G501" s="127" t="e">
        <f>ROUNDUP((B501+D501)*Datu_ievade!$E$269,0)</f>
        <v>#DIV/0!</v>
      </c>
      <c r="H501" s="141" t="e">
        <f t="shared" si="172"/>
        <v>#DIV/0!</v>
      </c>
      <c r="I501" s="127" t="e">
        <f t="shared" si="182"/>
        <v>#DIV/0!</v>
      </c>
      <c r="K501" s="127" t="e">
        <f t="shared" si="183"/>
        <v>#DIV/0!</v>
      </c>
      <c r="L501" s="127" t="e">
        <f t="shared" si="184"/>
        <v>#DIV/0!</v>
      </c>
      <c r="M501" s="127" t="e">
        <f t="shared" si="185"/>
        <v>#DIV/0!</v>
      </c>
      <c r="N501" s="127" t="e">
        <f t="shared" si="186"/>
        <v>#DIV/0!</v>
      </c>
      <c r="O501" s="141" t="e">
        <f t="shared" si="187"/>
        <v>#DIV/0!</v>
      </c>
      <c r="P501" s="127" t="e">
        <f t="shared" si="173"/>
        <v>#DIV/0!</v>
      </c>
      <c r="Q501" s="127" t="e">
        <f t="shared" si="174"/>
        <v>#DIV/0!</v>
      </c>
      <c r="V501" s="232" t="e">
        <f t="shared" si="175"/>
        <v>#DIV/0!</v>
      </c>
      <c r="W501" s="232" t="e">
        <f t="shared" si="176"/>
        <v>#DIV/0!</v>
      </c>
      <c r="X501" s="232" t="e">
        <f t="shared" si="177"/>
        <v>#DIV/0!</v>
      </c>
      <c r="Y501" s="232" t="e">
        <f t="shared" si="178"/>
        <v>#DIV/0!</v>
      </c>
      <c r="Z501" s="232" t="e">
        <f t="shared" si="179"/>
        <v>#DIV/0!</v>
      </c>
      <c r="AA501" s="232" t="e">
        <f t="shared" si="180"/>
        <v>#DIV/0!</v>
      </c>
      <c r="AD501" s="232" t="e">
        <f t="shared" si="188"/>
        <v>#DIV/0!</v>
      </c>
      <c r="AE501" s="232" t="e">
        <f t="shared" si="189"/>
        <v>#DIV/0!</v>
      </c>
      <c r="AF501" s="90" t="e">
        <f t="shared" si="190"/>
        <v>#DIV/0!</v>
      </c>
      <c r="AG501" s="232" t="e">
        <f t="shared" si="191"/>
        <v>#DIV/0!</v>
      </c>
      <c r="AH501" s="232" t="e">
        <f t="shared" si="192"/>
        <v>#DIV/0!</v>
      </c>
      <c r="AI501" s="90" t="e">
        <f t="shared" si="193"/>
        <v>#DIV/0!</v>
      </c>
      <c r="AJ501" s="154"/>
      <c r="AK501" s="232" t="e">
        <f t="shared" si="194"/>
        <v>#DIV/0!</v>
      </c>
      <c r="AL501" s="232" t="e">
        <f t="shared" si="195"/>
        <v>#DIV/0!</v>
      </c>
    </row>
    <row r="502" spans="1:38">
      <c r="A502" s="128" t="s">
        <v>133</v>
      </c>
      <c r="B502" s="103"/>
      <c r="C502" s="85" t="e">
        <f>SUMPRODUCT(Datu_ievade!$E$12:$BB$12,Datu_ievade!$E$61:$BB$61)/SUM(Datu_ievade!$E$12:$BB$12)</f>
        <v>#DIV/0!</v>
      </c>
      <c r="D502" s="103"/>
      <c r="E502" s="85" t="e">
        <f>SUMPRODUCT(Datu_ievade!$E$13:$BB$13,Datu_ievade!$E$62:$BB$62)/SUM(Datu_ievade!$E$13:$BB$13)</f>
        <v>#DIV/0!</v>
      </c>
      <c r="F502" s="85" t="e">
        <f t="shared" si="181"/>
        <v>#DIV/0!</v>
      </c>
      <c r="G502" s="127" t="e">
        <f>ROUNDUP((B502+D502)*Datu_ievade!$E$269,0)</f>
        <v>#DIV/0!</v>
      </c>
      <c r="H502" s="141" t="e">
        <f t="shared" si="172"/>
        <v>#DIV/0!</v>
      </c>
      <c r="I502" s="127" t="e">
        <f t="shared" si="182"/>
        <v>#DIV/0!</v>
      </c>
      <c r="K502" s="127" t="e">
        <f t="shared" si="183"/>
        <v>#DIV/0!</v>
      </c>
      <c r="L502" s="127" t="e">
        <f t="shared" si="184"/>
        <v>#DIV/0!</v>
      </c>
      <c r="M502" s="127" t="e">
        <f t="shared" si="185"/>
        <v>#DIV/0!</v>
      </c>
      <c r="N502" s="127" t="e">
        <f t="shared" si="186"/>
        <v>#DIV/0!</v>
      </c>
      <c r="O502" s="141" t="e">
        <f t="shared" si="187"/>
        <v>#DIV/0!</v>
      </c>
      <c r="P502" s="127" t="e">
        <f t="shared" si="173"/>
        <v>#DIV/0!</v>
      </c>
      <c r="Q502" s="127" t="e">
        <f t="shared" si="174"/>
        <v>#DIV/0!</v>
      </c>
      <c r="V502" s="232" t="e">
        <f t="shared" si="175"/>
        <v>#DIV/0!</v>
      </c>
      <c r="W502" s="232" t="e">
        <f t="shared" si="176"/>
        <v>#DIV/0!</v>
      </c>
      <c r="X502" s="232" t="e">
        <f t="shared" si="177"/>
        <v>#DIV/0!</v>
      </c>
      <c r="Y502" s="232" t="e">
        <f t="shared" si="178"/>
        <v>#DIV/0!</v>
      </c>
      <c r="Z502" s="232" t="e">
        <f t="shared" si="179"/>
        <v>#DIV/0!</v>
      </c>
      <c r="AA502" s="232" t="e">
        <f t="shared" si="180"/>
        <v>#DIV/0!</v>
      </c>
      <c r="AD502" s="232" t="e">
        <f t="shared" si="188"/>
        <v>#DIV/0!</v>
      </c>
      <c r="AE502" s="232" t="e">
        <f t="shared" si="189"/>
        <v>#DIV/0!</v>
      </c>
      <c r="AF502" s="90" t="e">
        <f t="shared" si="190"/>
        <v>#DIV/0!</v>
      </c>
      <c r="AG502" s="232" t="e">
        <f t="shared" si="191"/>
        <v>#DIV/0!</v>
      </c>
      <c r="AH502" s="232" t="e">
        <f t="shared" si="192"/>
        <v>#DIV/0!</v>
      </c>
      <c r="AI502" s="90" t="e">
        <f t="shared" si="193"/>
        <v>#DIV/0!</v>
      </c>
      <c r="AJ502" s="154"/>
      <c r="AK502" s="232" t="e">
        <f t="shared" si="194"/>
        <v>#DIV/0!</v>
      </c>
      <c r="AL502" s="232" t="e">
        <f t="shared" si="195"/>
        <v>#DIV/0!</v>
      </c>
    </row>
    <row r="503" spans="1:38">
      <c r="A503" s="128" t="s">
        <v>132</v>
      </c>
      <c r="B503" s="103"/>
      <c r="C503" s="85" t="e">
        <f>SUMPRODUCT(Datu_ievade!$E$12:$BB$12,Datu_ievade!$E$61:$BB$61)/SUM(Datu_ievade!$E$12:$BB$12)</f>
        <v>#DIV/0!</v>
      </c>
      <c r="D503" s="103"/>
      <c r="E503" s="85" t="e">
        <f>SUMPRODUCT(Datu_ievade!$E$13:$BB$13,Datu_ievade!$E$62:$BB$62)/SUM(Datu_ievade!$E$13:$BB$13)</f>
        <v>#DIV/0!</v>
      </c>
      <c r="F503" s="85" t="e">
        <f t="shared" si="181"/>
        <v>#DIV/0!</v>
      </c>
      <c r="G503" s="127" t="e">
        <f>ROUNDUP((B503+D503)*Datu_ievade!$E$269,0)</f>
        <v>#DIV/0!</v>
      </c>
      <c r="H503" s="141" t="e">
        <f t="shared" si="172"/>
        <v>#DIV/0!</v>
      </c>
      <c r="I503" s="127" t="e">
        <f t="shared" si="182"/>
        <v>#DIV/0!</v>
      </c>
      <c r="K503" s="127" t="e">
        <f t="shared" si="183"/>
        <v>#DIV/0!</v>
      </c>
      <c r="L503" s="127" t="e">
        <f t="shared" si="184"/>
        <v>#DIV/0!</v>
      </c>
      <c r="M503" s="127" t="e">
        <f t="shared" si="185"/>
        <v>#DIV/0!</v>
      </c>
      <c r="N503" s="127" t="e">
        <f t="shared" si="186"/>
        <v>#DIV/0!</v>
      </c>
      <c r="O503" s="141" t="e">
        <f t="shared" si="187"/>
        <v>#DIV/0!</v>
      </c>
      <c r="P503" s="127" t="e">
        <f t="shared" si="173"/>
        <v>#DIV/0!</v>
      </c>
      <c r="Q503" s="127" t="e">
        <f t="shared" si="174"/>
        <v>#DIV/0!</v>
      </c>
      <c r="V503" s="232" t="e">
        <f t="shared" si="175"/>
        <v>#DIV/0!</v>
      </c>
      <c r="W503" s="232" t="e">
        <f t="shared" si="176"/>
        <v>#DIV/0!</v>
      </c>
      <c r="X503" s="232" t="e">
        <f t="shared" si="177"/>
        <v>#DIV/0!</v>
      </c>
      <c r="Y503" s="232" t="e">
        <f t="shared" si="178"/>
        <v>#DIV/0!</v>
      </c>
      <c r="Z503" s="232" t="e">
        <f t="shared" si="179"/>
        <v>#DIV/0!</v>
      </c>
      <c r="AA503" s="232" t="e">
        <f t="shared" si="180"/>
        <v>#DIV/0!</v>
      </c>
      <c r="AD503" s="232" t="e">
        <f t="shared" si="188"/>
        <v>#DIV/0!</v>
      </c>
      <c r="AE503" s="232" t="e">
        <f t="shared" si="189"/>
        <v>#DIV/0!</v>
      </c>
      <c r="AF503" s="90" t="e">
        <f t="shared" si="190"/>
        <v>#DIV/0!</v>
      </c>
      <c r="AG503" s="232" t="e">
        <f t="shared" si="191"/>
        <v>#DIV/0!</v>
      </c>
      <c r="AH503" s="232" t="e">
        <f t="shared" si="192"/>
        <v>#DIV/0!</v>
      </c>
      <c r="AI503" s="90" t="e">
        <f t="shared" si="193"/>
        <v>#DIV/0!</v>
      </c>
      <c r="AJ503" s="154"/>
      <c r="AK503" s="232" t="e">
        <f t="shared" si="194"/>
        <v>#DIV/0!</v>
      </c>
      <c r="AL503" s="232" t="e">
        <f t="shared" si="195"/>
        <v>#DIV/0!</v>
      </c>
    </row>
    <row r="504" spans="1:38">
      <c r="A504" s="128" t="s">
        <v>131</v>
      </c>
      <c r="B504" s="103"/>
      <c r="C504" s="85" t="e">
        <f>SUMPRODUCT(Datu_ievade!$E$12:$BB$12,Datu_ievade!$E$61:$BB$61)/SUM(Datu_ievade!$E$12:$BB$12)</f>
        <v>#DIV/0!</v>
      </c>
      <c r="D504" s="103"/>
      <c r="E504" s="85" t="e">
        <f>SUMPRODUCT(Datu_ievade!$E$13:$BB$13,Datu_ievade!$E$62:$BB$62)/SUM(Datu_ievade!$E$13:$BB$13)</f>
        <v>#DIV/0!</v>
      </c>
      <c r="F504" s="85" t="e">
        <f t="shared" si="181"/>
        <v>#DIV/0!</v>
      </c>
      <c r="G504" s="127" t="e">
        <f>ROUNDUP((B504+D504)*Datu_ievade!$E$269,0)</f>
        <v>#DIV/0!</v>
      </c>
      <c r="H504" s="141" t="e">
        <f t="shared" si="172"/>
        <v>#DIV/0!</v>
      </c>
      <c r="I504" s="127" t="e">
        <f t="shared" si="182"/>
        <v>#DIV/0!</v>
      </c>
      <c r="K504" s="127" t="e">
        <f t="shared" si="183"/>
        <v>#DIV/0!</v>
      </c>
      <c r="L504" s="127" t="e">
        <f t="shared" si="184"/>
        <v>#DIV/0!</v>
      </c>
      <c r="M504" s="127" t="e">
        <f t="shared" si="185"/>
        <v>#DIV/0!</v>
      </c>
      <c r="N504" s="127" t="e">
        <f t="shared" si="186"/>
        <v>#DIV/0!</v>
      </c>
      <c r="O504" s="141" t="e">
        <f t="shared" si="187"/>
        <v>#DIV/0!</v>
      </c>
      <c r="P504" s="127" t="e">
        <f t="shared" si="173"/>
        <v>#DIV/0!</v>
      </c>
      <c r="Q504" s="127" t="e">
        <f t="shared" si="174"/>
        <v>#DIV/0!</v>
      </c>
      <c r="V504" s="232" t="e">
        <f t="shared" si="175"/>
        <v>#DIV/0!</v>
      </c>
      <c r="W504" s="232" t="e">
        <f t="shared" si="176"/>
        <v>#DIV/0!</v>
      </c>
      <c r="X504" s="232" t="e">
        <f t="shared" si="177"/>
        <v>#DIV/0!</v>
      </c>
      <c r="Y504" s="232" t="e">
        <f t="shared" si="178"/>
        <v>#DIV/0!</v>
      </c>
      <c r="Z504" s="232" t="e">
        <f t="shared" si="179"/>
        <v>#DIV/0!</v>
      </c>
      <c r="AA504" s="232" t="e">
        <f t="shared" si="180"/>
        <v>#DIV/0!</v>
      </c>
      <c r="AD504" s="232" t="e">
        <f t="shared" si="188"/>
        <v>#DIV/0!</v>
      </c>
      <c r="AE504" s="232" t="e">
        <f t="shared" si="189"/>
        <v>#DIV/0!</v>
      </c>
      <c r="AF504" s="90" t="e">
        <f t="shared" si="190"/>
        <v>#DIV/0!</v>
      </c>
      <c r="AG504" s="232" t="e">
        <f t="shared" si="191"/>
        <v>#DIV/0!</v>
      </c>
      <c r="AH504" s="232" t="e">
        <f t="shared" si="192"/>
        <v>#DIV/0!</v>
      </c>
      <c r="AI504" s="90" t="e">
        <f t="shared" si="193"/>
        <v>#DIV/0!</v>
      </c>
      <c r="AJ504" s="154"/>
      <c r="AK504" s="232" t="e">
        <f t="shared" si="194"/>
        <v>#DIV/0!</v>
      </c>
      <c r="AL504" s="232" t="e">
        <f t="shared" si="195"/>
        <v>#DIV/0!</v>
      </c>
    </row>
    <row r="505" spans="1:38">
      <c r="A505" s="128" t="s">
        <v>130</v>
      </c>
      <c r="B505" s="103"/>
      <c r="C505" s="85" t="e">
        <f>SUMPRODUCT(Datu_ievade!$E$12:$BB$12,Datu_ievade!$E$61:$BB$61)/SUM(Datu_ievade!$E$12:$BB$12)</f>
        <v>#DIV/0!</v>
      </c>
      <c r="D505" s="103"/>
      <c r="E505" s="85" t="e">
        <f>SUMPRODUCT(Datu_ievade!$E$13:$BB$13,Datu_ievade!$E$62:$BB$62)/SUM(Datu_ievade!$E$13:$BB$13)</f>
        <v>#DIV/0!</v>
      </c>
      <c r="F505" s="85" t="e">
        <f t="shared" si="181"/>
        <v>#DIV/0!</v>
      </c>
      <c r="G505" s="127" t="e">
        <f>ROUNDUP((B505+D505)*Datu_ievade!$E$269,0)</f>
        <v>#DIV/0!</v>
      </c>
      <c r="H505" s="141" t="e">
        <f t="shared" si="172"/>
        <v>#DIV/0!</v>
      </c>
      <c r="I505" s="127" t="e">
        <f t="shared" si="182"/>
        <v>#DIV/0!</v>
      </c>
      <c r="K505" s="127" t="e">
        <f t="shared" si="183"/>
        <v>#DIV/0!</v>
      </c>
      <c r="L505" s="127" t="e">
        <f t="shared" si="184"/>
        <v>#DIV/0!</v>
      </c>
      <c r="M505" s="127" t="e">
        <f t="shared" si="185"/>
        <v>#DIV/0!</v>
      </c>
      <c r="N505" s="127" t="e">
        <f t="shared" si="186"/>
        <v>#DIV/0!</v>
      </c>
      <c r="O505" s="141" t="e">
        <f t="shared" si="187"/>
        <v>#DIV/0!</v>
      </c>
      <c r="P505" s="127" t="e">
        <f t="shared" si="173"/>
        <v>#DIV/0!</v>
      </c>
      <c r="Q505" s="127" t="e">
        <f t="shared" si="174"/>
        <v>#DIV/0!</v>
      </c>
      <c r="V505" s="232" t="e">
        <f t="shared" si="175"/>
        <v>#DIV/0!</v>
      </c>
      <c r="W505" s="232" t="e">
        <f t="shared" si="176"/>
        <v>#DIV/0!</v>
      </c>
      <c r="X505" s="232" t="e">
        <f t="shared" si="177"/>
        <v>#DIV/0!</v>
      </c>
      <c r="Y505" s="232" t="e">
        <f t="shared" si="178"/>
        <v>#DIV/0!</v>
      </c>
      <c r="Z505" s="232" t="e">
        <f t="shared" si="179"/>
        <v>#DIV/0!</v>
      </c>
      <c r="AA505" s="232" t="e">
        <f t="shared" si="180"/>
        <v>#DIV/0!</v>
      </c>
      <c r="AD505" s="232" t="e">
        <f t="shared" si="188"/>
        <v>#DIV/0!</v>
      </c>
      <c r="AE505" s="232" t="e">
        <f t="shared" si="189"/>
        <v>#DIV/0!</v>
      </c>
      <c r="AF505" s="90" t="e">
        <f t="shared" si="190"/>
        <v>#DIV/0!</v>
      </c>
      <c r="AG505" s="232" t="e">
        <f t="shared" si="191"/>
        <v>#DIV/0!</v>
      </c>
      <c r="AH505" s="232" t="e">
        <f t="shared" si="192"/>
        <v>#DIV/0!</v>
      </c>
      <c r="AI505" s="90" t="e">
        <f t="shared" si="193"/>
        <v>#DIV/0!</v>
      </c>
      <c r="AJ505" s="154"/>
      <c r="AK505" s="232" t="e">
        <f t="shared" si="194"/>
        <v>#DIV/0!</v>
      </c>
      <c r="AL505" s="232" t="e">
        <f t="shared" si="195"/>
        <v>#DIV/0!</v>
      </c>
    </row>
    <row r="506" spans="1:38">
      <c r="A506" s="128" t="s">
        <v>129</v>
      </c>
      <c r="B506" s="103"/>
      <c r="C506" s="85" t="e">
        <f>SUMPRODUCT(Datu_ievade!$E$12:$BB$12,Datu_ievade!$E$61:$BB$61)/SUM(Datu_ievade!$E$12:$BB$12)</f>
        <v>#DIV/0!</v>
      </c>
      <c r="D506" s="103"/>
      <c r="E506" s="85" t="e">
        <f>SUMPRODUCT(Datu_ievade!$E$13:$BB$13,Datu_ievade!$E$62:$BB$62)/SUM(Datu_ievade!$E$13:$BB$13)</f>
        <v>#DIV/0!</v>
      </c>
      <c r="F506" s="85" t="e">
        <f t="shared" si="181"/>
        <v>#DIV/0!</v>
      </c>
      <c r="G506" s="127" t="e">
        <f>ROUNDUP((B506+D506)*Datu_ievade!$E$269,0)</f>
        <v>#DIV/0!</v>
      </c>
      <c r="H506" s="141" t="e">
        <f t="shared" si="172"/>
        <v>#DIV/0!</v>
      </c>
      <c r="I506" s="127" t="e">
        <f t="shared" si="182"/>
        <v>#DIV/0!</v>
      </c>
      <c r="K506" s="127" t="e">
        <f t="shared" si="183"/>
        <v>#DIV/0!</v>
      </c>
      <c r="L506" s="127" t="e">
        <f t="shared" si="184"/>
        <v>#DIV/0!</v>
      </c>
      <c r="M506" s="127" t="e">
        <f t="shared" si="185"/>
        <v>#DIV/0!</v>
      </c>
      <c r="N506" s="127" t="e">
        <f t="shared" si="186"/>
        <v>#DIV/0!</v>
      </c>
      <c r="O506" s="141" t="e">
        <f t="shared" si="187"/>
        <v>#DIV/0!</v>
      </c>
      <c r="P506" s="127" t="e">
        <f t="shared" si="173"/>
        <v>#DIV/0!</v>
      </c>
      <c r="Q506" s="127" t="e">
        <f t="shared" si="174"/>
        <v>#DIV/0!</v>
      </c>
      <c r="V506" s="232" t="e">
        <f t="shared" si="175"/>
        <v>#DIV/0!</v>
      </c>
      <c r="W506" s="232" t="e">
        <f t="shared" si="176"/>
        <v>#DIV/0!</v>
      </c>
      <c r="X506" s="232" t="e">
        <f t="shared" si="177"/>
        <v>#DIV/0!</v>
      </c>
      <c r="Y506" s="232" t="e">
        <f t="shared" si="178"/>
        <v>#DIV/0!</v>
      </c>
      <c r="Z506" s="232" t="e">
        <f t="shared" si="179"/>
        <v>#DIV/0!</v>
      </c>
      <c r="AA506" s="232" t="e">
        <f t="shared" si="180"/>
        <v>#DIV/0!</v>
      </c>
      <c r="AD506" s="232" t="e">
        <f t="shared" si="188"/>
        <v>#DIV/0!</v>
      </c>
      <c r="AE506" s="232" t="e">
        <f t="shared" si="189"/>
        <v>#DIV/0!</v>
      </c>
      <c r="AF506" s="90" t="e">
        <f t="shared" si="190"/>
        <v>#DIV/0!</v>
      </c>
      <c r="AG506" s="232" t="e">
        <f t="shared" si="191"/>
        <v>#DIV/0!</v>
      </c>
      <c r="AH506" s="232" t="e">
        <f t="shared" si="192"/>
        <v>#DIV/0!</v>
      </c>
      <c r="AI506" s="90" t="e">
        <f t="shared" si="193"/>
        <v>#DIV/0!</v>
      </c>
      <c r="AJ506" s="154"/>
      <c r="AK506" s="232" t="e">
        <f t="shared" si="194"/>
        <v>#DIV/0!</v>
      </c>
      <c r="AL506" s="232" t="e">
        <f t="shared" si="195"/>
        <v>#DIV/0!</v>
      </c>
    </row>
    <row r="507" spans="1:38">
      <c r="A507" s="128" t="s">
        <v>128</v>
      </c>
      <c r="B507" s="103"/>
      <c r="C507" s="85" t="e">
        <f>SUMPRODUCT(Datu_ievade!$E$12:$BB$12,Datu_ievade!$E$61:$BB$61)/SUM(Datu_ievade!$E$12:$BB$12)</f>
        <v>#DIV/0!</v>
      </c>
      <c r="D507" s="103"/>
      <c r="E507" s="85" t="e">
        <f>SUMPRODUCT(Datu_ievade!$E$13:$BB$13,Datu_ievade!$E$62:$BB$62)/SUM(Datu_ievade!$E$13:$BB$13)</f>
        <v>#DIV/0!</v>
      </c>
      <c r="F507" s="85" t="e">
        <f t="shared" si="181"/>
        <v>#DIV/0!</v>
      </c>
      <c r="G507" s="127" t="e">
        <f>ROUNDUP((B507+D507)*Datu_ievade!$E$269,0)</f>
        <v>#DIV/0!</v>
      </c>
      <c r="H507" s="141" t="e">
        <f t="shared" si="172"/>
        <v>#DIV/0!</v>
      </c>
      <c r="I507" s="127" t="e">
        <f t="shared" si="182"/>
        <v>#DIV/0!</v>
      </c>
      <c r="K507" s="127" t="e">
        <f t="shared" si="183"/>
        <v>#DIV/0!</v>
      </c>
      <c r="L507" s="127" t="e">
        <f t="shared" si="184"/>
        <v>#DIV/0!</v>
      </c>
      <c r="M507" s="127" t="e">
        <f t="shared" si="185"/>
        <v>#DIV/0!</v>
      </c>
      <c r="N507" s="127" t="e">
        <f t="shared" si="186"/>
        <v>#DIV/0!</v>
      </c>
      <c r="O507" s="141" t="e">
        <f t="shared" si="187"/>
        <v>#DIV/0!</v>
      </c>
      <c r="P507" s="127" t="e">
        <f t="shared" si="173"/>
        <v>#DIV/0!</v>
      </c>
      <c r="Q507" s="127" t="e">
        <f t="shared" si="174"/>
        <v>#DIV/0!</v>
      </c>
      <c r="V507" s="232" t="e">
        <f t="shared" si="175"/>
        <v>#DIV/0!</v>
      </c>
      <c r="W507" s="232" t="e">
        <f t="shared" si="176"/>
        <v>#DIV/0!</v>
      </c>
      <c r="X507" s="232" t="e">
        <f t="shared" si="177"/>
        <v>#DIV/0!</v>
      </c>
      <c r="Y507" s="232" t="e">
        <f t="shared" si="178"/>
        <v>#DIV/0!</v>
      </c>
      <c r="Z507" s="232" t="e">
        <f t="shared" si="179"/>
        <v>#DIV/0!</v>
      </c>
      <c r="AA507" s="232" t="e">
        <f t="shared" si="180"/>
        <v>#DIV/0!</v>
      </c>
      <c r="AD507" s="232" t="e">
        <f t="shared" si="188"/>
        <v>#DIV/0!</v>
      </c>
      <c r="AE507" s="232" t="e">
        <f t="shared" si="189"/>
        <v>#DIV/0!</v>
      </c>
      <c r="AF507" s="90" t="e">
        <f t="shared" si="190"/>
        <v>#DIV/0!</v>
      </c>
      <c r="AG507" s="232" t="e">
        <f t="shared" si="191"/>
        <v>#DIV/0!</v>
      </c>
      <c r="AH507" s="232" t="e">
        <f t="shared" si="192"/>
        <v>#DIV/0!</v>
      </c>
      <c r="AI507" s="90" t="e">
        <f t="shared" si="193"/>
        <v>#DIV/0!</v>
      </c>
      <c r="AJ507" s="154"/>
      <c r="AK507" s="232" t="e">
        <f t="shared" si="194"/>
        <v>#DIV/0!</v>
      </c>
      <c r="AL507" s="232" t="e">
        <f t="shared" si="195"/>
        <v>#DIV/0!</v>
      </c>
    </row>
    <row r="508" spans="1:38">
      <c r="A508" s="128" t="s">
        <v>127</v>
      </c>
      <c r="B508" s="103"/>
      <c r="C508" s="85" t="e">
        <f>SUMPRODUCT(Datu_ievade!$E$12:$BB$12,Datu_ievade!$E$61:$BB$61)/SUM(Datu_ievade!$E$12:$BB$12)</f>
        <v>#DIV/0!</v>
      </c>
      <c r="D508" s="103"/>
      <c r="E508" s="85" t="e">
        <f>SUMPRODUCT(Datu_ievade!$E$13:$BB$13,Datu_ievade!$E$62:$BB$62)/SUM(Datu_ievade!$E$13:$BB$13)</f>
        <v>#DIV/0!</v>
      </c>
      <c r="F508" s="85" t="e">
        <f t="shared" si="181"/>
        <v>#DIV/0!</v>
      </c>
      <c r="G508" s="127" t="e">
        <f>ROUNDUP((B508+D508)*Datu_ievade!$E$269,0)</f>
        <v>#DIV/0!</v>
      </c>
      <c r="H508" s="141" t="e">
        <f t="shared" si="172"/>
        <v>#DIV/0!</v>
      </c>
      <c r="I508" s="127" t="e">
        <f t="shared" si="182"/>
        <v>#DIV/0!</v>
      </c>
      <c r="K508" s="127" t="e">
        <f t="shared" si="183"/>
        <v>#DIV/0!</v>
      </c>
      <c r="L508" s="127" t="e">
        <f t="shared" si="184"/>
        <v>#DIV/0!</v>
      </c>
      <c r="M508" s="127" t="e">
        <f t="shared" si="185"/>
        <v>#DIV/0!</v>
      </c>
      <c r="N508" s="127" t="e">
        <f t="shared" si="186"/>
        <v>#DIV/0!</v>
      </c>
      <c r="O508" s="141" t="e">
        <f t="shared" si="187"/>
        <v>#DIV/0!</v>
      </c>
      <c r="P508" s="127" t="e">
        <f t="shared" si="173"/>
        <v>#DIV/0!</v>
      </c>
      <c r="Q508" s="127" t="e">
        <f t="shared" si="174"/>
        <v>#DIV/0!</v>
      </c>
      <c r="V508" s="232" t="e">
        <f t="shared" si="175"/>
        <v>#DIV/0!</v>
      </c>
      <c r="W508" s="232" t="e">
        <f t="shared" si="176"/>
        <v>#DIV/0!</v>
      </c>
      <c r="X508" s="232" t="e">
        <f t="shared" si="177"/>
        <v>#DIV/0!</v>
      </c>
      <c r="Y508" s="232" t="e">
        <f t="shared" si="178"/>
        <v>#DIV/0!</v>
      </c>
      <c r="Z508" s="232" t="e">
        <f t="shared" si="179"/>
        <v>#DIV/0!</v>
      </c>
      <c r="AA508" s="232" t="e">
        <f t="shared" si="180"/>
        <v>#DIV/0!</v>
      </c>
      <c r="AD508" s="232" t="e">
        <f t="shared" si="188"/>
        <v>#DIV/0!</v>
      </c>
      <c r="AE508" s="232" t="e">
        <f t="shared" si="189"/>
        <v>#DIV/0!</v>
      </c>
      <c r="AF508" s="90" t="e">
        <f t="shared" si="190"/>
        <v>#DIV/0!</v>
      </c>
      <c r="AG508" s="232" t="e">
        <f t="shared" si="191"/>
        <v>#DIV/0!</v>
      </c>
      <c r="AH508" s="232" t="e">
        <f t="shared" si="192"/>
        <v>#DIV/0!</v>
      </c>
      <c r="AI508" s="90" t="e">
        <f t="shared" si="193"/>
        <v>#DIV/0!</v>
      </c>
      <c r="AJ508" s="154"/>
      <c r="AK508" s="232" t="e">
        <f t="shared" si="194"/>
        <v>#DIV/0!</v>
      </c>
      <c r="AL508" s="232" t="e">
        <f t="shared" si="195"/>
        <v>#DIV/0!</v>
      </c>
    </row>
    <row r="509" spans="1:38">
      <c r="A509" s="128" t="s">
        <v>126</v>
      </c>
      <c r="B509" s="103"/>
      <c r="C509" s="85" t="e">
        <f>SUMPRODUCT(Datu_ievade!$E$12:$BB$12,Datu_ievade!$E$61:$BB$61)/SUM(Datu_ievade!$E$12:$BB$12)</f>
        <v>#DIV/0!</v>
      </c>
      <c r="D509" s="103"/>
      <c r="E509" s="85" t="e">
        <f>SUMPRODUCT(Datu_ievade!$E$13:$BB$13,Datu_ievade!$E$62:$BB$62)/SUM(Datu_ievade!$E$13:$BB$13)</f>
        <v>#DIV/0!</v>
      </c>
      <c r="F509" s="85" t="e">
        <f t="shared" si="181"/>
        <v>#DIV/0!</v>
      </c>
      <c r="G509" s="127" t="e">
        <f>ROUNDUP((B509+D509)*Datu_ievade!$E$269,0)</f>
        <v>#DIV/0!</v>
      </c>
      <c r="H509" s="141" t="e">
        <f t="shared" si="172"/>
        <v>#DIV/0!</v>
      </c>
      <c r="I509" s="127" t="e">
        <f t="shared" si="182"/>
        <v>#DIV/0!</v>
      </c>
      <c r="K509" s="127" t="e">
        <f t="shared" si="183"/>
        <v>#DIV/0!</v>
      </c>
      <c r="L509" s="127" t="e">
        <f t="shared" si="184"/>
        <v>#DIV/0!</v>
      </c>
      <c r="M509" s="127" t="e">
        <f t="shared" si="185"/>
        <v>#DIV/0!</v>
      </c>
      <c r="N509" s="127" t="e">
        <f t="shared" si="186"/>
        <v>#DIV/0!</v>
      </c>
      <c r="O509" s="141" t="e">
        <f t="shared" si="187"/>
        <v>#DIV/0!</v>
      </c>
      <c r="P509" s="127" t="e">
        <f t="shared" si="173"/>
        <v>#DIV/0!</v>
      </c>
      <c r="Q509" s="127" t="e">
        <f t="shared" si="174"/>
        <v>#DIV/0!</v>
      </c>
      <c r="V509" s="232" t="e">
        <f t="shared" si="175"/>
        <v>#DIV/0!</v>
      </c>
      <c r="W509" s="232" t="e">
        <f t="shared" si="176"/>
        <v>#DIV/0!</v>
      </c>
      <c r="X509" s="232" t="e">
        <f t="shared" si="177"/>
        <v>#DIV/0!</v>
      </c>
      <c r="Y509" s="232" t="e">
        <f t="shared" si="178"/>
        <v>#DIV/0!</v>
      </c>
      <c r="Z509" s="232" t="e">
        <f t="shared" si="179"/>
        <v>#DIV/0!</v>
      </c>
      <c r="AA509" s="232" t="e">
        <f t="shared" si="180"/>
        <v>#DIV/0!</v>
      </c>
      <c r="AD509" s="232" t="e">
        <f t="shared" si="188"/>
        <v>#DIV/0!</v>
      </c>
      <c r="AE509" s="232" t="e">
        <f t="shared" si="189"/>
        <v>#DIV/0!</v>
      </c>
      <c r="AF509" s="90" t="e">
        <f t="shared" si="190"/>
        <v>#DIV/0!</v>
      </c>
      <c r="AG509" s="232" t="e">
        <f t="shared" si="191"/>
        <v>#DIV/0!</v>
      </c>
      <c r="AH509" s="232" t="e">
        <f t="shared" si="192"/>
        <v>#DIV/0!</v>
      </c>
      <c r="AI509" s="90" t="e">
        <f t="shared" si="193"/>
        <v>#DIV/0!</v>
      </c>
      <c r="AJ509" s="154"/>
      <c r="AK509" s="232" t="e">
        <f t="shared" si="194"/>
        <v>#DIV/0!</v>
      </c>
      <c r="AL509" s="232" t="e">
        <f t="shared" si="195"/>
        <v>#DIV/0!</v>
      </c>
    </row>
    <row r="510" spans="1:38">
      <c r="A510" s="128" t="s">
        <v>125</v>
      </c>
      <c r="B510" s="103"/>
      <c r="C510" s="85" t="e">
        <f>SUMPRODUCT(Datu_ievade!$E$12:$BB$12,Datu_ievade!$E$61:$BB$61)/SUM(Datu_ievade!$E$12:$BB$12)</f>
        <v>#DIV/0!</v>
      </c>
      <c r="D510" s="103"/>
      <c r="E510" s="85" t="e">
        <f>SUMPRODUCT(Datu_ievade!$E$13:$BB$13,Datu_ievade!$E$62:$BB$62)/SUM(Datu_ievade!$E$13:$BB$13)</f>
        <v>#DIV/0!</v>
      </c>
      <c r="F510" s="85" t="e">
        <f t="shared" si="181"/>
        <v>#DIV/0!</v>
      </c>
      <c r="G510" s="127" t="e">
        <f>ROUNDUP((B510+D510)*Datu_ievade!$E$269,0)</f>
        <v>#DIV/0!</v>
      </c>
      <c r="H510" s="141" t="e">
        <f t="shared" si="172"/>
        <v>#DIV/0!</v>
      </c>
      <c r="I510" s="127" t="e">
        <f t="shared" si="182"/>
        <v>#DIV/0!</v>
      </c>
      <c r="K510" s="127" t="e">
        <f t="shared" si="183"/>
        <v>#DIV/0!</v>
      </c>
      <c r="L510" s="127" t="e">
        <f t="shared" si="184"/>
        <v>#DIV/0!</v>
      </c>
      <c r="M510" s="127" t="e">
        <f t="shared" si="185"/>
        <v>#DIV/0!</v>
      </c>
      <c r="N510" s="127" t="e">
        <f t="shared" si="186"/>
        <v>#DIV/0!</v>
      </c>
      <c r="O510" s="141" t="e">
        <f t="shared" si="187"/>
        <v>#DIV/0!</v>
      </c>
      <c r="P510" s="127" t="e">
        <f t="shared" si="173"/>
        <v>#DIV/0!</v>
      </c>
      <c r="Q510" s="127" t="e">
        <f t="shared" si="174"/>
        <v>#DIV/0!</v>
      </c>
      <c r="V510" s="232" t="e">
        <f t="shared" si="175"/>
        <v>#DIV/0!</v>
      </c>
      <c r="W510" s="232" t="e">
        <f t="shared" si="176"/>
        <v>#DIV/0!</v>
      </c>
      <c r="X510" s="232" t="e">
        <f t="shared" si="177"/>
        <v>#DIV/0!</v>
      </c>
      <c r="Y510" s="232" t="e">
        <f t="shared" si="178"/>
        <v>#DIV/0!</v>
      </c>
      <c r="Z510" s="232" t="e">
        <f t="shared" si="179"/>
        <v>#DIV/0!</v>
      </c>
      <c r="AA510" s="232" t="e">
        <f t="shared" si="180"/>
        <v>#DIV/0!</v>
      </c>
      <c r="AD510" s="232" t="e">
        <f t="shared" si="188"/>
        <v>#DIV/0!</v>
      </c>
      <c r="AE510" s="232" t="e">
        <f t="shared" si="189"/>
        <v>#DIV/0!</v>
      </c>
      <c r="AF510" s="90" t="e">
        <f t="shared" si="190"/>
        <v>#DIV/0!</v>
      </c>
      <c r="AG510" s="232" t="e">
        <f t="shared" si="191"/>
        <v>#DIV/0!</v>
      </c>
      <c r="AH510" s="232" t="e">
        <f t="shared" si="192"/>
        <v>#DIV/0!</v>
      </c>
      <c r="AI510" s="90" t="e">
        <f t="shared" si="193"/>
        <v>#DIV/0!</v>
      </c>
      <c r="AJ510" s="154"/>
      <c r="AK510" s="232" t="e">
        <f t="shared" si="194"/>
        <v>#DIV/0!</v>
      </c>
      <c r="AL510" s="232" t="e">
        <f t="shared" si="195"/>
        <v>#DIV/0!</v>
      </c>
    </row>
    <row r="511" spans="1:38">
      <c r="A511" s="128" t="s">
        <v>124</v>
      </c>
      <c r="B511" s="103"/>
      <c r="C511" s="85" t="e">
        <f>SUMPRODUCT(Datu_ievade!$E$12:$BB$12,Datu_ievade!$E$61:$BB$61)/SUM(Datu_ievade!$E$12:$BB$12)</f>
        <v>#DIV/0!</v>
      </c>
      <c r="D511" s="103"/>
      <c r="E511" s="85" t="e">
        <f>SUMPRODUCT(Datu_ievade!$E$13:$BB$13,Datu_ievade!$E$62:$BB$62)/SUM(Datu_ievade!$E$13:$BB$13)</f>
        <v>#DIV/0!</v>
      </c>
      <c r="F511" s="85" t="e">
        <f t="shared" si="181"/>
        <v>#DIV/0!</v>
      </c>
      <c r="G511" s="127" t="e">
        <f>ROUNDUP((B511+D511)*Datu_ievade!$E$269,0)</f>
        <v>#DIV/0!</v>
      </c>
      <c r="H511" s="141" t="e">
        <f t="shared" si="172"/>
        <v>#DIV/0!</v>
      </c>
      <c r="I511" s="127" t="e">
        <f t="shared" si="182"/>
        <v>#DIV/0!</v>
      </c>
      <c r="K511" s="127" t="e">
        <f t="shared" si="183"/>
        <v>#DIV/0!</v>
      </c>
      <c r="L511" s="127" t="e">
        <f t="shared" si="184"/>
        <v>#DIV/0!</v>
      </c>
      <c r="M511" s="127" t="e">
        <f t="shared" si="185"/>
        <v>#DIV/0!</v>
      </c>
      <c r="N511" s="127" t="e">
        <f t="shared" si="186"/>
        <v>#DIV/0!</v>
      </c>
      <c r="O511" s="141" t="e">
        <f t="shared" si="187"/>
        <v>#DIV/0!</v>
      </c>
      <c r="P511" s="127" t="e">
        <f t="shared" si="173"/>
        <v>#DIV/0!</v>
      </c>
      <c r="Q511" s="127" t="e">
        <f t="shared" si="174"/>
        <v>#DIV/0!</v>
      </c>
      <c r="V511" s="232" t="e">
        <f t="shared" si="175"/>
        <v>#DIV/0!</v>
      </c>
      <c r="W511" s="232" t="e">
        <f t="shared" si="176"/>
        <v>#DIV/0!</v>
      </c>
      <c r="X511" s="232" t="e">
        <f t="shared" si="177"/>
        <v>#DIV/0!</v>
      </c>
      <c r="Y511" s="232" t="e">
        <f t="shared" si="178"/>
        <v>#DIV/0!</v>
      </c>
      <c r="Z511" s="232" t="e">
        <f t="shared" si="179"/>
        <v>#DIV/0!</v>
      </c>
      <c r="AA511" s="232" t="e">
        <f t="shared" si="180"/>
        <v>#DIV/0!</v>
      </c>
      <c r="AD511" s="232" t="e">
        <f t="shared" si="188"/>
        <v>#DIV/0!</v>
      </c>
      <c r="AE511" s="232" t="e">
        <f t="shared" si="189"/>
        <v>#DIV/0!</v>
      </c>
      <c r="AF511" s="90" t="e">
        <f t="shared" si="190"/>
        <v>#DIV/0!</v>
      </c>
      <c r="AG511" s="232" t="e">
        <f t="shared" si="191"/>
        <v>#DIV/0!</v>
      </c>
      <c r="AH511" s="232" t="e">
        <f t="shared" si="192"/>
        <v>#DIV/0!</v>
      </c>
      <c r="AI511" s="90" t="e">
        <f t="shared" si="193"/>
        <v>#DIV/0!</v>
      </c>
      <c r="AJ511" s="154"/>
      <c r="AK511" s="232" t="e">
        <f t="shared" si="194"/>
        <v>#DIV/0!</v>
      </c>
      <c r="AL511" s="232" t="e">
        <f t="shared" si="195"/>
        <v>#DIV/0!</v>
      </c>
    </row>
    <row r="512" spans="1:38">
      <c r="A512" s="128" t="s">
        <v>123</v>
      </c>
      <c r="B512" s="103"/>
      <c r="C512" s="85" t="e">
        <f>SUMPRODUCT(Datu_ievade!$E$12:$BB$12,Datu_ievade!$E$61:$BB$61)/SUM(Datu_ievade!$E$12:$BB$12)</f>
        <v>#DIV/0!</v>
      </c>
      <c r="D512" s="103"/>
      <c r="E512" s="85" t="e">
        <f>SUMPRODUCT(Datu_ievade!$E$13:$BB$13,Datu_ievade!$E$62:$BB$62)/SUM(Datu_ievade!$E$13:$BB$13)</f>
        <v>#DIV/0!</v>
      </c>
      <c r="F512" s="85" t="e">
        <f t="shared" si="181"/>
        <v>#DIV/0!</v>
      </c>
      <c r="G512" s="127" t="e">
        <f>ROUNDUP((B512+D512)*Datu_ievade!$E$269,0)</f>
        <v>#DIV/0!</v>
      </c>
      <c r="H512" s="141" t="e">
        <f t="shared" si="172"/>
        <v>#DIV/0!</v>
      </c>
      <c r="I512" s="127" t="e">
        <f t="shared" si="182"/>
        <v>#DIV/0!</v>
      </c>
      <c r="K512" s="127" t="e">
        <f t="shared" si="183"/>
        <v>#DIV/0!</v>
      </c>
      <c r="L512" s="127" t="e">
        <f t="shared" si="184"/>
        <v>#DIV/0!</v>
      </c>
      <c r="M512" s="127" t="e">
        <f t="shared" si="185"/>
        <v>#DIV/0!</v>
      </c>
      <c r="N512" s="127" t="e">
        <f t="shared" si="186"/>
        <v>#DIV/0!</v>
      </c>
      <c r="O512" s="141" t="e">
        <f t="shared" si="187"/>
        <v>#DIV/0!</v>
      </c>
      <c r="P512" s="127" t="e">
        <f t="shared" si="173"/>
        <v>#DIV/0!</v>
      </c>
      <c r="Q512" s="127" t="e">
        <f t="shared" si="174"/>
        <v>#DIV/0!</v>
      </c>
      <c r="V512" s="232" t="e">
        <f t="shared" si="175"/>
        <v>#DIV/0!</v>
      </c>
      <c r="W512" s="232" t="e">
        <f t="shared" si="176"/>
        <v>#DIV/0!</v>
      </c>
      <c r="X512" s="232" t="e">
        <f t="shared" si="177"/>
        <v>#DIV/0!</v>
      </c>
      <c r="Y512" s="232" t="e">
        <f t="shared" si="178"/>
        <v>#DIV/0!</v>
      </c>
      <c r="Z512" s="232" t="e">
        <f t="shared" si="179"/>
        <v>#DIV/0!</v>
      </c>
      <c r="AA512" s="232" t="e">
        <f t="shared" si="180"/>
        <v>#DIV/0!</v>
      </c>
      <c r="AD512" s="232" t="e">
        <f t="shared" si="188"/>
        <v>#DIV/0!</v>
      </c>
      <c r="AE512" s="232" t="e">
        <f t="shared" si="189"/>
        <v>#DIV/0!</v>
      </c>
      <c r="AF512" s="90" t="e">
        <f t="shared" si="190"/>
        <v>#DIV/0!</v>
      </c>
      <c r="AG512" s="232" t="e">
        <f t="shared" si="191"/>
        <v>#DIV/0!</v>
      </c>
      <c r="AH512" s="232" t="e">
        <f t="shared" si="192"/>
        <v>#DIV/0!</v>
      </c>
      <c r="AI512" s="90" t="e">
        <f t="shared" si="193"/>
        <v>#DIV/0!</v>
      </c>
      <c r="AJ512" s="154"/>
      <c r="AK512" s="232" t="e">
        <f t="shared" si="194"/>
        <v>#DIV/0!</v>
      </c>
      <c r="AL512" s="232" t="e">
        <f t="shared" si="195"/>
        <v>#DIV/0!</v>
      </c>
    </row>
    <row r="513" spans="1:38">
      <c r="A513" s="128" t="s">
        <v>122</v>
      </c>
      <c r="B513" s="103"/>
      <c r="C513" s="85" t="e">
        <f>SUMPRODUCT(Datu_ievade!$E$12:$BB$12,Datu_ievade!$E$61:$BB$61)/SUM(Datu_ievade!$E$12:$BB$12)</f>
        <v>#DIV/0!</v>
      </c>
      <c r="D513" s="103"/>
      <c r="E513" s="85" t="e">
        <f>SUMPRODUCT(Datu_ievade!$E$13:$BB$13,Datu_ievade!$E$62:$BB$62)/SUM(Datu_ievade!$E$13:$BB$13)</f>
        <v>#DIV/0!</v>
      </c>
      <c r="F513" s="85" t="e">
        <f t="shared" si="181"/>
        <v>#DIV/0!</v>
      </c>
      <c r="G513" s="127" t="e">
        <f>ROUNDUP((B513+D513)*Datu_ievade!$E$269,0)</f>
        <v>#DIV/0!</v>
      </c>
      <c r="H513" s="141" t="e">
        <f t="shared" si="172"/>
        <v>#DIV/0!</v>
      </c>
      <c r="I513" s="127" t="e">
        <f t="shared" si="182"/>
        <v>#DIV/0!</v>
      </c>
      <c r="K513" s="127" t="e">
        <f t="shared" si="183"/>
        <v>#DIV/0!</v>
      </c>
      <c r="L513" s="127" t="e">
        <f t="shared" si="184"/>
        <v>#DIV/0!</v>
      </c>
      <c r="M513" s="127" t="e">
        <f t="shared" si="185"/>
        <v>#DIV/0!</v>
      </c>
      <c r="N513" s="127" t="e">
        <f t="shared" si="186"/>
        <v>#DIV/0!</v>
      </c>
      <c r="O513" s="141" t="e">
        <f t="shared" si="187"/>
        <v>#DIV/0!</v>
      </c>
      <c r="P513" s="127" t="e">
        <f t="shared" si="173"/>
        <v>#DIV/0!</v>
      </c>
      <c r="Q513" s="127" t="e">
        <f t="shared" si="174"/>
        <v>#DIV/0!</v>
      </c>
      <c r="V513" s="232" t="e">
        <f t="shared" si="175"/>
        <v>#DIV/0!</v>
      </c>
      <c r="W513" s="232" t="e">
        <f t="shared" si="176"/>
        <v>#DIV/0!</v>
      </c>
      <c r="X513" s="232" t="e">
        <f t="shared" si="177"/>
        <v>#DIV/0!</v>
      </c>
      <c r="Y513" s="232" t="e">
        <f t="shared" si="178"/>
        <v>#DIV/0!</v>
      </c>
      <c r="Z513" s="232" t="e">
        <f t="shared" si="179"/>
        <v>#DIV/0!</v>
      </c>
      <c r="AA513" s="232" t="e">
        <f t="shared" si="180"/>
        <v>#DIV/0!</v>
      </c>
      <c r="AD513" s="232" t="e">
        <f t="shared" si="188"/>
        <v>#DIV/0!</v>
      </c>
      <c r="AE513" s="232" t="e">
        <f t="shared" si="189"/>
        <v>#DIV/0!</v>
      </c>
      <c r="AF513" s="90" t="e">
        <f t="shared" si="190"/>
        <v>#DIV/0!</v>
      </c>
      <c r="AG513" s="232" t="e">
        <f t="shared" si="191"/>
        <v>#DIV/0!</v>
      </c>
      <c r="AH513" s="232" t="e">
        <f t="shared" si="192"/>
        <v>#DIV/0!</v>
      </c>
      <c r="AI513" s="90" t="e">
        <f t="shared" si="193"/>
        <v>#DIV/0!</v>
      </c>
      <c r="AJ513" s="154"/>
      <c r="AK513" s="232" t="e">
        <f t="shared" si="194"/>
        <v>#DIV/0!</v>
      </c>
      <c r="AL513" s="232" t="e">
        <f t="shared" si="195"/>
        <v>#DIV/0!</v>
      </c>
    </row>
    <row r="514" spans="1:38">
      <c r="A514" s="128" t="s">
        <v>121</v>
      </c>
      <c r="B514" s="103"/>
      <c r="C514" s="85" t="e">
        <f>SUMPRODUCT(Datu_ievade!$E$12:$BB$12,Datu_ievade!$E$61:$BB$61)/SUM(Datu_ievade!$E$12:$BB$12)</f>
        <v>#DIV/0!</v>
      </c>
      <c r="D514" s="103"/>
      <c r="E514" s="85" t="e">
        <f>SUMPRODUCT(Datu_ievade!$E$13:$BB$13,Datu_ievade!$E$62:$BB$62)/SUM(Datu_ievade!$E$13:$BB$13)</f>
        <v>#DIV/0!</v>
      </c>
      <c r="F514" s="85" t="e">
        <f t="shared" si="181"/>
        <v>#DIV/0!</v>
      </c>
      <c r="G514" s="127" t="e">
        <f>ROUNDUP((B514+D514)*Datu_ievade!$E$269,0)</f>
        <v>#DIV/0!</v>
      </c>
      <c r="H514" s="141" t="e">
        <f t="shared" si="172"/>
        <v>#DIV/0!</v>
      </c>
      <c r="I514" s="127" t="e">
        <f t="shared" si="182"/>
        <v>#DIV/0!</v>
      </c>
      <c r="K514" s="127" t="e">
        <f t="shared" si="183"/>
        <v>#DIV/0!</v>
      </c>
      <c r="L514" s="127" t="e">
        <f t="shared" si="184"/>
        <v>#DIV/0!</v>
      </c>
      <c r="M514" s="127" t="e">
        <f t="shared" si="185"/>
        <v>#DIV/0!</v>
      </c>
      <c r="N514" s="127" t="e">
        <f t="shared" si="186"/>
        <v>#DIV/0!</v>
      </c>
      <c r="O514" s="141" t="e">
        <f t="shared" si="187"/>
        <v>#DIV/0!</v>
      </c>
      <c r="P514" s="127" t="e">
        <f t="shared" si="173"/>
        <v>#DIV/0!</v>
      </c>
      <c r="Q514" s="127" t="e">
        <f t="shared" si="174"/>
        <v>#DIV/0!</v>
      </c>
      <c r="V514" s="232" t="e">
        <f t="shared" si="175"/>
        <v>#DIV/0!</v>
      </c>
      <c r="W514" s="232" t="e">
        <f t="shared" si="176"/>
        <v>#DIV/0!</v>
      </c>
      <c r="X514" s="232" t="e">
        <f t="shared" si="177"/>
        <v>#DIV/0!</v>
      </c>
      <c r="Y514" s="232" t="e">
        <f t="shared" si="178"/>
        <v>#DIV/0!</v>
      </c>
      <c r="Z514" s="232" t="e">
        <f t="shared" si="179"/>
        <v>#DIV/0!</v>
      </c>
      <c r="AA514" s="232" t="e">
        <f t="shared" si="180"/>
        <v>#DIV/0!</v>
      </c>
      <c r="AD514" s="232" t="e">
        <f t="shared" si="188"/>
        <v>#DIV/0!</v>
      </c>
      <c r="AE514" s="232" t="e">
        <f t="shared" si="189"/>
        <v>#DIV/0!</v>
      </c>
      <c r="AF514" s="90" t="e">
        <f t="shared" si="190"/>
        <v>#DIV/0!</v>
      </c>
      <c r="AG514" s="232" t="e">
        <f t="shared" si="191"/>
        <v>#DIV/0!</v>
      </c>
      <c r="AH514" s="232" t="e">
        <f t="shared" si="192"/>
        <v>#DIV/0!</v>
      </c>
      <c r="AI514" s="90" t="e">
        <f t="shared" si="193"/>
        <v>#DIV/0!</v>
      </c>
      <c r="AJ514" s="154"/>
      <c r="AK514" s="232" t="e">
        <f t="shared" si="194"/>
        <v>#DIV/0!</v>
      </c>
      <c r="AL514" s="232" t="e">
        <f t="shared" si="195"/>
        <v>#DIV/0!</v>
      </c>
    </row>
    <row r="515" spans="1:38">
      <c r="A515" s="128" t="s">
        <v>120</v>
      </c>
      <c r="B515" s="103"/>
      <c r="C515" s="85" t="e">
        <f>SUMPRODUCT(Datu_ievade!$E$12:$BB$12,Datu_ievade!$E$61:$BB$61)/SUM(Datu_ievade!$E$12:$BB$12)</f>
        <v>#DIV/0!</v>
      </c>
      <c r="D515" s="103"/>
      <c r="E515" s="85" t="e">
        <f>SUMPRODUCT(Datu_ievade!$E$13:$BB$13,Datu_ievade!$E$62:$BB$62)/SUM(Datu_ievade!$E$13:$BB$13)</f>
        <v>#DIV/0!</v>
      </c>
      <c r="F515" s="85" t="e">
        <f t="shared" si="181"/>
        <v>#DIV/0!</v>
      </c>
      <c r="G515" s="127" t="e">
        <f>ROUNDUP((B515+D515)*Datu_ievade!$E$269,0)</f>
        <v>#DIV/0!</v>
      </c>
      <c r="H515" s="141" t="e">
        <f t="shared" si="172"/>
        <v>#DIV/0!</v>
      </c>
      <c r="I515" s="127" t="e">
        <f t="shared" si="182"/>
        <v>#DIV/0!</v>
      </c>
      <c r="K515" s="127" t="e">
        <f t="shared" si="183"/>
        <v>#DIV/0!</v>
      </c>
      <c r="L515" s="127" t="e">
        <f t="shared" si="184"/>
        <v>#DIV/0!</v>
      </c>
      <c r="M515" s="127" t="e">
        <f t="shared" si="185"/>
        <v>#DIV/0!</v>
      </c>
      <c r="N515" s="127" t="e">
        <f t="shared" si="186"/>
        <v>#DIV/0!</v>
      </c>
      <c r="O515" s="141" t="e">
        <f t="shared" si="187"/>
        <v>#DIV/0!</v>
      </c>
      <c r="P515" s="127" t="e">
        <f t="shared" si="173"/>
        <v>#DIV/0!</v>
      </c>
      <c r="Q515" s="127" t="e">
        <f t="shared" si="174"/>
        <v>#DIV/0!</v>
      </c>
      <c r="V515" s="232" t="e">
        <f t="shared" si="175"/>
        <v>#DIV/0!</v>
      </c>
      <c r="W515" s="232" t="e">
        <f t="shared" si="176"/>
        <v>#DIV/0!</v>
      </c>
      <c r="X515" s="232" t="e">
        <f t="shared" si="177"/>
        <v>#DIV/0!</v>
      </c>
      <c r="Y515" s="232" t="e">
        <f t="shared" si="178"/>
        <v>#DIV/0!</v>
      </c>
      <c r="Z515" s="232" t="e">
        <f t="shared" si="179"/>
        <v>#DIV/0!</v>
      </c>
      <c r="AA515" s="232" t="e">
        <f t="shared" si="180"/>
        <v>#DIV/0!</v>
      </c>
      <c r="AD515" s="232" t="e">
        <f t="shared" si="188"/>
        <v>#DIV/0!</v>
      </c>
      <c r="AE515" s="232" t="e">
        <f t="shared" si="189"/>
        <v>#DIV/0!</v>
      </c>
      <c r="AF515" s="90" t="e">
        <f t="shared" si="190"/>
        <v>#DIV/0!</v>
      </c>
      <c r="AG515" s="232" t="e">
        <f t="shared" si="191"/>
        <v>#DIV/0!</v>
      </c>
      <c r="AH515" s="232" t="e">
        <f t="shared" si="192"/>
        <v>#DIV/0!</v>
      </c>
      <c r="AI515" s="90" t="e">
        <f t="shared" si="193"/>
        <v>#DIV/0!</v>
      </c>
      <c r="AJ515" s="154"/>
      <c r="AK515" s="232" t="e">
        <f t="shared" si="194"/>
        <v>#DIV/0!</v>
      </c>
      <c r="AL515" s="232" t="e">
        <f t="shared" si="195"/>
        <v>#DIV/0!</v>
      </c>
    </row>
    <row r="516" spans="1:38">
      <c r="A516" s="128" t="s">
        <v>119</v>
      </c>
      <c r="B516" s="103"/>
      <c r="C516" s="85" t="e">
        <f>SUMPRODUCT(Datu_ievade!$E$12:$BB$12,Datu_ievade!$E$61:$BB$61)/SUM(Datu_ievade!$E$12:$BB$12)</f>
        <v>#DIV/0!</v>
      </c>
      <c r="D516" s="103"/>
      <c r="E516" s="85" t="e">
        <f>SUMPRODUCT(Datu_ievade!$E$13:$BB$13,Datu_ievade!$E$62:$BB$62)/SUM(Datu_ievade!$E$13:$BB$13)</f>
        <v>#DIV/0!</v>
      </c>
      <c r="F516" s="85" t="e">
        <f t="shared" si="181"/>
        <v>#DIV/0!</v>
      </c>
      <c r="G516" s="127" t="e">
        <f>ROUNDUP((B516+D516)*Datu_ievade!$E$269,0)</f>
        <v>#DIV/0!</v>
      </c>
      <c r="H516" s="141" t="e">
        <f t="shared" si="172"/>
        <v>#DIV/0!</v>
      </c>
      <c r="I516" s="127" t="e">
        <f t="shared" si="182"/>
        <v>#DIV/0!</v>
      </c>
      <c r="K516" s="127" t="e">
        <f t="shared" si="183"/>
        <v>#DIV/0!</v>
      </c>
      <c r="L516" s="127" t="e">
        <f t="shared" si="184"/>
        <v>#DIV/0!</v>
      </c>
      <c r="M516" s="127" t="e">
        <f t="shared" si="185"/>
        <v>#DIV/0!</v>
      </c>
      <c r="N516" s="127" t="e">
        <f t="shared" si="186"/>
        <v>#DIV/0!</v>
      </c>
      <c r="O516" s="141" t="e">
        <f t="shared" si="187"/>
        <v>#DIV/0!</v>
      </c>
      <c r="P516" s="127" t="e">
        <f t="shared" si="173"/>
        <v>#DIV/0!</v>
      </c>
      <c r="Q516" s="127" t="e">
        <f t="shared" si="174"/>
        <v>#DIV/0!</v>
      </c>
      <c r="V516" s="232" t="e">
        <f t="shared" si="175"/>
        <v>#DIV/0!</v>
      </c>
      <c r="W516" s="232" t="e">
        <f t="shared" si="176"/>
        <v>#DIV/0!</v>
      </c>
      <c r="X516" s="232" t="e">
        <f t="shared" si="177"/>
        <v>#DIV/0!</v>
      </c>
      <c r="Y516" s="232" t="e">
        <f t="shared" si="178"/>
        <v>#DIV/0!</v>
      </c>
      <c r="Z516" s="232" t="e">
        <f t="shared" si="179"/>
        <v>#DIV/0!</v>
      </c>
      <c r="AA516" s="232" t="e">
        <f t="shared" si="180"/>
        <v>#DIV/0!</v>
      </c>
      <c r="AD516" s="232" t="e">
        <f t="shared" si="188"/>
        <v>#DIV/0!</v>
      </c>
      <c r="AE516" s="232" t="e">
        <f t="shared" si="189"/>
        <v>#DIV/0!</v>
      </c>
      <c r="AF516" s="90" t="e">
        <f t="shared" si="190"/>
        <v>#DIV/0!</v>
      </c>
      <c r="AG516" s="232" t="e">
        <f t="shared" si="191"/>
        <v>#DIV/0!</v>
      </c>
      <c r="AH516" s="232" t="e">
        <f t="shared" si="192"/>
        <v>#DIV/0!</v>
      </c>
      <c r="AI516" s="90" t="e">
        <f t="shared" si="193"/>
        <v>#DIV/0!</v>
      </c>
      <c r="AJ516" s="154"/>
      <c r="AK516" s="232" t="e">
        <f t="shared" si="194"/>
        <v>#DIV/0!</v>
      </c>
      <c r="AL516" s="232" t="e">
        <f t="shared" si="195"/>
        <v>#DIV/0!</v>
      </c>
    </row>
    <row r="517" spans="1:38">
      <c r="A517" s="128" t="s">
        <v>118</v>
      </c>
      <c r="B517" s="103"/>
      <c r="C517" s="85" t="e">
        <f>SUMPRODUCT(Datu_ievade!$E$12:$BB$12,Datu_ievade!$E$61:$BB$61)/SUM(Datu_ievade!$E$12:$BB$12)</f>
        <v>#DIV/0!</v>
      </c>
      <c r="D517" s="103"/>
      <c r="E517" s="85" t="e">
        <f>SUMPRODUCT(Datu_ievade!$E$13:$BB$13,Datu_ievade!$E$62:$BB$62)/SUM(Datu_ievade!$E$13:$BB$13)</f>
        <v>#DIV/0!</v>
      </c>
      <c r="F517" s="85" t="e">
        <f t="shared" si="181"/>
        <v>#DIV/0!</v>
      </c>
      <c r="G517" s="127" t="e">
        <f>ROUNDUP((B517+D517)*Datu_ievade!$E$269,0)</f>
        <v>#DIV/0!</v>
      </c>
      <c r="H517" s="141" t="e">
        <f t="shared" si="172"/>
        <v>#DIV/0!</v>
      </c>
      <c r="I517" s="127" t="e">
        <f t="shared" si="182"/>
        <v>#DIV/0!</v>
      </c>
      <c r="K517" s="127" t="e">
        <f t="shared" si="183"/>
        <v>#DIV/0!</v>
      </c>
      <c r="L517" s="127" t="e">
        <f t="shared" si="184"/>
        <v>#DIV/0!</v>
      </c>
      <c r="M517" s="127" t="e">
        <f t="shared" si="185"/>
        <v>#DIV/0!</v>
      </c>
      <c r="N517" s="127" t="e">
        <f t="shared" si="186"/>
        <v>#DIV/0!</v>
      </c>
      <c r="O517" s="141" t="e">
        <f t="shared" si="187"/>
        <v>#DIV/0!</v>
      </c>
      <c r="P517" s="127" t="e">
        <f t="shared" si="173"/>
        <v>#DIV/0!</v>
      </c>
      <c r="Q517" s="127" t="e">
        <f t="shared" si="174"/>
        <v>#DIV/0!</v>
      </c>
      <c r="V517" s="232" t="e">
        <f t="shared" si="175"/>
        <v>#DIV/0!</v>
      </c>
      <c r="W517" s="232" t="e">
        <f t="shared" si="176"/>
        <v>#DIV/0!</v>
      </c>
      <c r="X517" s="232" t="e">
        <f t="shared" si="177"/>
        <v>#DIV/0!</v>
      </c>
      <c r="Y517" s="232" t="e">
        <f t="shared" si="178"/>
        <v>#DIV/0!</v>
      </c>
      <c r="Z517" s="232" t="e">
        <f t="shared" si="179"/>
        <v>#DIV/0!</v>
      </c>
      <c r="AA517" s="232" t="e">
        <f t="shared" si="180"/>
        <v>#DIV/0!</v>
      </c>
      <c r="AD517" s="232" t="e">
        <f t="shared" si="188"/>
        <v>#DIV/0!</v>
      </c>
      <c r="AE517" s="232" t="e">
        <f t="shared" si="189"/>
        <v>#DIV/0!</v>
      </c>
      <c r="AF517" s="90" t="e">
        <f t="shared" si="190"/>
        <v>#DIV/0!</v>
      </c>
      <c r="AG517" s="232" t="e">
        <f t="shared" si="191"/>
        <v>#DIV/0!</v>
      </c>
      <c r="AH517" s="232" t="e">
        <f t="shared" si="192"/>
        <v>#DIV/0!</v>
      </c>
      <c r="AI517" s="90" t="e">
        <f t="shared" si="193"/>
        <v>#DIV/0!</v>
      </c>
      <c r="AJ517" s="154"/>
      <c r="AK517" s="232" t="e">
        <f t="shared" si="194"/>
        <v>#DIV/0!</v>
      </c>
      <c r="AL517" s="232" t="e">
        <f t="shared" si="195"/>
        <v>#DIV/0!</v>
      </c>
    </row>
    <row r="518" spans="1:38">
      <c r="A518" s="128" t="s">
        <v>117</v>
      </c>
      <c r="B518" s="103"/>
      <c r="C518" s="85" t="e">
        <f>SUMPRODUCT(Datu_ievade!$E$12:$BB$12,Datu_ievade!$E$61:$BB$61)/SUM(Datu_ievade!$E$12:$BB$12)</f>
        <v>#DIV/0!</v>
      </c>
      <c r="D518" s="103"/>
      <c r="E518" s="85" t="e">
        <f>SUMPRODUCT(Datu_ievade!$E$13:$BB$13,Datu_ievade!$E$62:$BB$62)/SUM(Datu_ievade!$E$13:$BB$13)</f>
        <v>#DIV/0!</v>
      </c>
      <c r="F518" s="85" t="e">
        <f t="shared" si="181"/>
        <v>#DIV/0!</v>
      </c>
      <c r="G518" s="127" t="e">
        <f>ROUNDUP((B518+D518)*Datu_ievade!$E$269,0)</f>
        <v>#DIV/0!</v>
      </c>
      <c r="H518" s="141" t="e">
        <f t="shared" si="172"/>
        <v>#DIV/0!</v>
      </c>
      <c r="I518" s="127" t="e">
        <f t="shared" si="182"/>
        <v>#DIV/0!</v>
      </c>
      <c r="K518" s="127" t="e">
        <f t="shared" si="183"/>
        <v>#DIV/0!</v>
      </c>
      <c r="L518" s="127" t="e">
        <f t="shared" si="184"/>
        <v>#DIV/0!</v>
      </c>
      <c r="M518" s="127" t="e">
        <f t="shared" si="185"/>
        <v>#DIV/0!</v>
      </c>
      <c r="N518" s="127" t="e">
        <f t="shared" si="186"/>
        <v>#DIV/0!</v>
      </c>
      <c r="O518" s="141" t="e">
        <f t="shared" si="187"/>
        <v>#DIV/0!</v>
      </c>
      <c r="P518" s="127" t="e">
        <f t="shared" si="173"/>
        <v>#DIV/0!</v>
      </c>
      <c r="Q518" s="127" t="e">
        <f t="shared" si="174"/>
        <v>#DIV/0!</v>
      </c>
      <c r="V518" s="232" t="e">
        <f t="shared" si="175"/>
        <v>#DIV/0!</v>
      </c>
      <c r="W518" s="232" t="e">
        <f t="shared" si="176"/>
        <v>#DIV/0!</v>
      </c>
      <c r="X518" s="232" t="e">
        <f t="shared" si="177"/>
        <v>#DIV/0!</v>
      </c>
      <c r="Y518" s="232" t="e">
        <f t="shared" si="178"/>
        <v>#DIV/0!</v>
      </c>
      <c r="Z518" s="232" t="e">
        <f t="shared" si="179"/>
        <v>#DIV/0!</v>
      </c>
      <c r="AA518" s="232" t="e">
        <f t="shared" si="180"/>
        <v>#DIV/0!</v>
      </c>
      <c r="AD518" s="232" t="e">
        <f t="shared" si="188"/>
        <v>#DIV/0!</v>
      </c>
      <c r="AE518" s="232" t="e">
        <f t="shared" si="189"/>
        <v>#DIV/0!</v>
      </c>
      <c r="AF518" s="90" t="e">
        <f t="shared" si="190"/>
        <v>#DIV/0!</v>
      </c>
      <c r="AG518" s="232" t="e">
        <f t="shared" si="191"/>
        <v>#DIV/0!</v>
      </c>
      <c r="AH518" s="232" t="e">
        <f t="shared" si="192"/>
        <v>#DIV/0!</v>
      </c>
      <c r="AI518" s="90" t="e">
        <f t="shared" si="193"/>
        <v>#DIV/0!</v>
      </c>
      <c r="AJ518" s="154"/>
      <c r="AK518" s="232" t="e">
        <f t="shared" si="194"/>
        <v>#DIV/0!</v>
      </c>
      <c r="AL518" s="232" t="e">
        <f t="shared" si="195"/>
        <v>#DIV/0!</v>
      </c>
    </row>
    <row r="519" spans="1:38">
      <c r="A519" s="128" t="s">
        <v>116</v>
      </c>
      <c r="B519" s="103"/>
      <c r="C519" s="85" t="e">
        <f>SUMPRODUCT(Datu_ievade!$E$12:$BB$12,Datu_ievade!$E$61:$BB$61)/SUM(Datu_ievade!$E$12:$BB$12)</f>
        <v>#DIV/0!</v>
      </c>
      <c r="D519" s="103"/>
      <c r="E519" s="85" t="e">
        <f>SUMPRODUCT(Datu_ievade!$E$13:$BB$13,Datu_ievade!$E$62:$BB$62)/SUM(Datu_ievade!$E$13:$BB$13)</f>
        <v>#DIV/0!</v>
      </c>
      <c r="F519" s="85" t="e">
        <f t="shared" si="181"/>
        <v>#DIV/0!</v>
      </c>
      <c r="G519" s="127" t="e">
        <f>ROUNDUP((B519+D519)*Datu_ievade!$E$269,0)</f>
        <v>#DIV/0!</v>
      </c>
      <c r="H519" s="141" t="e">
        <f t="shared" si="172"/>
        <v>#DIV/0!</v>
      </c>
      <c r="I519" s="127" t="e">
        <f t="shared" si="182"/>
        <v>#DIV/0!</v>
      </c>
      <c r="K519" s="127" t="e">
        <f t="shared" si="183"/>
        <v>#DIV/0!</v>
      </c>
      <c r="L519" s="127" t="e">
        <f t="shared" si="184"/>
        <v>#DIV/0!</v>
      </c>
      <c r="M519" s="127" t="e">
        <f t="shared" si="185"/>
        <v>#DIV/0!</v>
      </c>
      <c r="N519" s="127" t="e">
        <f t="shared" si="186"/>
        <v>#DIV/0!</v>
      </c>
      <c r="O519" s="141" t="e">
        <f t="shared" si="187"/>
        <v>#DIV/0!</v>
      </c>
      <c r="P519" s="127" t="e">
        <f t="shared" si="173"/>
        <v>#DIV/0!</v>
      </c>
      <c r="Q519" s="127" t="e">
        <f t="shared" si="174"/>
        <v>#DIV/0!</v>
      </c>
      <c r="V519" s="232" t="e">
        <f t="shared" si="175"/>
        <v>#DIV/0!</v>
      </c>
      <c r="W519" s="232" t="e">
        <f t="shared" si="176"/>
        <v>#DIV/0!</v>
      </c>
      <c r="X519" s="232" t="e">
        <f t="shared" si="177"/>
        <v>#DIV/0!</v>
      </c>
      <c r="Y519" s="232" t="e">
        <f t="shared" si="178"/>
        <v>#DIV/0!</v>
      </c>
      <c r="Z519" s="232" t="e">
        <f t="shared" si="179"/>
        <v>#DIV/0!</v>
      </c>
      <c r="AA519" s="232" t="e">
        <f t="shared" si="180"/>
        <v>#DIV/0!</v>
      </c>
      <c r="AD519" s="232" t="e">
        <f t="shared" si="188"/>
        <v>#DIV/0!</v>
      </c>
      <c r="AE519" s="232" t="e">
        <f t="shared" si="189"/>
        <v>#DIV/0!</v>
      </c>
      <c r="AF519" s="90" t="e">
        <f t="shared" si="190"/>
        <v>#DIV/0!</v>
      </c>
      <c r="AG519" s="232" t="e">
        <f t="shared" si="191"/>
        <v>#DIV/0!</v>
      </c>
      <c r="AH519" s="232" t="e">
        <f t="shared" si="192"/>
        <v>#DIV/0!</v>
      </c>
      <c r="AI519" s="90" t="e">
        <f t="shared" si="193"/>
        <v>#DIV/0!</v>
      </c>
      <c r="AJ519" s="154"/>
      <c r="AK519" s="232" t="e">
        <f t="shared" si="194"/>
        <v>#DIV/0!</v>
      </c>
      <c r="AL519" s="232" t="e">
        <f t="shared" si="195"/>
        <v>#DIV/0!</v>
      </c>
    </row>
    <row r="520" spans="1:38">
      <c r="A520" s="128" t="s">
        <v>115</v>
      </c>
      <c r="B520" s="103"/>
      <c r="C520" s="85" t="e">
        <f>SUMPRODUCT(Datu_ievade!$E$12:$BB$12,Datu_ievade!$E$61:$BB$61)/SUM(Datu_ievade!$E$12:$BB$12)</f>
        <v>#DIV/0!</v>
      </c>
      <c r="D520" s="103"/>
      <c r="E520" s="85" t="e">
        <f>SUMPRODUCT(Datu_ievade!$E$13:$BB$13,Datu_ievade!$E$62:$BB$62)/SUM(Datu_ievade!$E$13:$BB$13)</f>
        <v>#DIV/0!</v>
      </c>
      <c r="F520" s="85" t="e">
        <f t="shared" si="181"/>
        <v>#DIV/0!</v>
      </c>
      <c r="G520" s="127" t="e">
        <f>ROUNDUP((B520+D520)*Datu_ievade!$E$269,0)</f>
        <v>#DIV/0!</v>
      </c>
      <c r="H520" s="141" t="e">
        <f t="shared" si="172"/>
        <v>#DIV/0!</v>
      </c>
      <c r="I520" s="127" t="e">
        <f t="shared" si="182"/>
        <v>#DIV/0!</v>
      </c>
      <c r="K520" s="127" t="e">
        <f t="shared" si="183"/>
        <v>#DIV/0!</v>
      </c>
      <c r="L520" s="127" t="e">
        <f t="shared" si="184"/>
        <v>#DIV/0!</v>
      </c>
      <c r="M520" s="127" t="e">
        <f t="shared" si="185"/>
        <v>#DIV/0!</v>
      </c>
      <c r="N520" s="127" t="e">
        <f t="shared" si="186"/>
        <v>#DIV/0!</v>
      </c>
      <c r="O520" s="141" t="e">
        <f t="shared" si="187"/>
        <v>#DIV/0!</v>
      </c>
      <c r="P520" s="127" t="e">
        <f t="shared" si="173"/>
        <v>#DIV/0!</v>
      </c>
      <c r="Q520" s="127" t="e">
        <f t="shared" si="174"/>
        <v>#DIV/0!</v>
      </c>
      <c r="V520" s="232" t="e">
        <f t="shared" si="175"/>
        <v>#DIV/0!</v>
      </c>
      <c r="W520" s="232" t="e">
        <f t="shared" si="176"/>
        <v>#DIV/0!</v>
      </c>
      <c r="X520" s="232" t="e">
        <f t="shared" si="177"/>
        <v>#DIV/0!</v>
      </c>
      <c r="Y520" s="232" t="e">
        <f t="shared" si="178"/>
        <v>#DIV/0!</v>
      </c>
      <c r="Z520" s="232" t="e">
        <f t="shared" si="179"/>
        <v>#DIV/0!</v>
      </c>
      <c r="AA520" s="232" t="e">
        <f t="shared" si="180"/>
        <v>#DIV/0!</v>
      </c>
      <c r="AD520" s="232" t="e">
        <f t="shared" si="188"/>
        <v>#DIV/0!</v>
      </c>
      <c r="AE520" s="232" t="e">
        <f t="shared" si="189"/>
        <v>#DIV/0!</v>
      </c>
      <c r="AF520" s="90" t="e">
        <f t="shared" si="190"/>
        <v>#DIV/0!</v>
      </c>
      <c r="AG520" s="232" t="e">
        <f t="shared" si="191"/>
        <v>#DIV/0!</v>
      </c>
      <c r="AH520" s="232" t="e">
        <f t="shared" si="192"/>
        <v>#DIV/0!</v>
      </c>
      <c r="AI520" s="90" t="e">
        <f t="shared" si="193"/>
        <v>#DIV/0!</v>
      </c>
      <c r="AJ520" s="154"/>
      <c r="AK520" s="232" t="e">
        <f t="shared" si="194"/>
        <v>#DIV/0!</v>
      </c>
      <c r="AL520" s="232" t="e">
        <f t="shared" si="195"/>
        <v>#DIV/0!</v>
      </c>
    </row>
    <row r="521" spans="1:38">
      <c r="A521" s="128" t="s">
        <v>114</v>
      </c>
      <c r="B521" s="103"/>
      <c r="C521" s="85" t="e">
        <f>SUMPRODUCT(Datu_ievade!$E$12:$BB$12,Datu_ievade!$E$61:$BB$61)/SUM(Datu_ievade!$E$12:$BB$12)</f>
        <v>#DIV/0!</v>
      </c>
      <c r="D521" s="103"/>
      <c r="E521" s="85" t="e">
        <f>SUMPRODUCT(Datu_ievade!$E$13:$BB$13,Datu_ievade!$E$62:$BB$62)/SUM(Datu_ievade!$E$13:$BB$13)</f>
        <v>#DIV/0!</v>
      </c>
      <c r="F521" s="85" t="e">
        <f t="shared" si="181"/>
        <v>#DIV/0!</v>
      </c>
      <c r="G521" s="127" t="e">
        <f>ROUNDUP((B521+D521)*Datu_ievade!$E$269,0)</f>
        <v>#DIV/0!</v>
      </c>
      <c r="H521" s="141" t="e">
        <f t="shared" si="172"/>
        <v>#DIV/0!</v>
      </c>
      <c r="I521" s="127" t="e">
        <f t="shared" si="182"/>
        <v>#DIV/0!</v>
      </c>
      <c r="K521" s="127" t="e">
        <f t="shared" si="183"/>
        <v>#DIV/0!</v>
      </c>
      <c r="L521" s="127" t="e">
        <f t="shared" si="184"/>
        <v>#DIV/0!</v>
      </c>
      <c r="M521" s="127" t="e">
        <f t="shared" si="185"/>
        <v>#DIV/0!</v>
      </c>
      <c r="N521" s="127" t="e">
        <f t="shared" si="186"/>
        <v>#DIV/0!</v>
      </c>
      <c r="O521" s="141" t="e">
        <f t="shared" si="187"/>
        <v>#DIV/0!</v>
      </c>
      <c r="P521" s="127" t="e">
        <f t="shared" si="173"/>
        <v>#DIV/0!</v>
      </c>
      <c r="Q521" s="127" t="e">
        <f t="shared" si="174"/>
        <v>#DIV/0!</v>
      </c>
      <c r="V521" s="232" t="e">
        <f t="shared" si="175"/>
        <v>#DIV/0!</v>
      </c>
      <c r="W521" s="232" t="e">
        <f t="shared" si="176"/>
        <v>#DIV/0!</v>
      </c>
      <c r="X521" s="232" t="e">
        <f t="shared" si="177"/>
        <v>#DIV/0!</v>
      </c>
      <c r="Y521" s="232" t="e">
        <f t="shared" si="178"/>
        <v>#DIV/0!</v>
      </c>
      <c r="Z521" s="232" t="e">
        <f t="shared" si="179"/>
        <v>#DIV/0!</v>
      </c>
      <c r="AA521" s="232" t="e">
        <f t="shared" si="180"/>
        <v>#DIV/0!</v>
      </c>
      <c r="AD521" s="232" t="e">
        <f t="shared" si="188"/>
        <v>#DIV/0!</v>
      </c>
      <c r="AE521" s="232" t="e">
        <f t="shared" si="189"/>
        <v>#DIV/0!</v>
      </c>
      <c r="AF521" s="90" t="e">
        <f t="shared" si="190"/>
        <v>#DIV/0!</v>
      </c>
      <c r="AG521" s="232" t="e">
        <f t="shared" si="191"/>
        <v>#DIV/0!</v>
      </c>
      <c r="AH521" s="232" t="e">
        <f t="shared" si="192"/>
        <v>#DIV/0!</v>
      </c>
      <c r="AI521" s="90" t="e">
        <f t="shared" si="193"/>
        <v>#DIV/0!</v>
      </c>
      <c r="AJ521" s="154"/>
      <c r="AK521" s="232" t="e">
        <f t="shared" si="194"/>
        <v>#DIV/0!</v>
      </c>
      <c r="AL521" s="232" t="e">
        <f t="shared" si="195"/>
        <v>#DIV/0!</v>
      </c>
    </row>
    <row r="522" spans="1:38">
      <c r="A522" s="128" t="s">
        <v>113</v>
      </c>
      <c r="B522" s="103"/>
      <c r="C522" s="85" t="e">
        <f>SUMPRODUCT(Datu_ievade!$E$12:$BB$12,Datu_ievade!$E$61:$BB$61)/SUM(Datu_ievade!$E$12:$BB$12)</f>
        <v>#DIV/0!</v>
      </c>
      <c r="D522" s="103"/>
      <c r="E522" s="85" t="e">
        <f>SUMPRODUCT(Datu_ievade!$E$13:$BB$13,Datu_ievade!$E$62:$BB$62)/SUM(Datu_ievade!$E$13:$BB$13)</f>
        <v>#DIV/0!</v>
      </c>
      <c r="F522" s="85" t="e">
        <f t="shared" si="181"/>
        <v>#DIV/0!</v>
      </c>
      <c r="G522" s="127" t="e">
        <f>ROUNDUP((B522+D522)*Datu_ievade!$E$269,0)</f>
        <v>#DIV/0!</v>
      </c>
      <c r="H522" s="141" t="e">
        <f t="shared" ref="H522:H585" si="196">G522*F522</f>
        <v>#DIV/0!</v>
      </c>
      <c r="I522" s="127" t="e">
        <f t="shared" si="182"/>
        <v>#DIV/0!</v>
      </c>
      <c r="K522" s="127" t="e">
        <f t="shared" si="183"/>
        <v>#DIV/0!</v>
      </c>
      <c r="L522" s="127" t="e">
        <f t="shared" si="184"/>
        <v>#DIV/0!</v>
      </c>
      <c r="M522" s="127" t="e">
        <f t="shared" si="185"/>
        <v>#DIV/0!</v>
      </c>
      <c r="N522" s="127" t="e">
        <f t="shared" si="186"/>
        <v>#DIV/0!</v>
      </c>
      <c r="O522" s="141" t="e">
        <f t="shared" si="187"/>
        <v>#DIV/0!</v>
      </c>
      <c r="P522" s="127" t="e">
        <f t="shared" ref="P522:P585" si="197">O522*$O$4</f>
        <v>#DIV/0!</v>
      </c>
      <c r="Q522" s="127" t="e">
        <f t="shared" ref="Q522:Q585" si="198">IF(G522&gt;0,$P$4*$Q$4+$R$4+$S$4,0)</f>
        <v>#DIV/0!</v>
      </c>
      <c r="V522" s="232" t="e">
        <f t="shared" ref="V522:V585" si="199">IF(I522&gt;0,IF(I522&lt;=0.01,ROUNDUP(I522,0),IF(MOD(I522,100)&lt;=0.01,ROUNDUP(MOD(I522,100),0),0)),0)</f>
        <v>#DIV/0!</v>
      </c>
      <c r="W522" s="232" t="e">
        <f t="shared" ref="W522:W585" si="200">IF(AND(I522&gt;0,I522&gt;0.01),IF(AND(I522&gt;1,I522&lt;=0.1),ROUNDUP(I522/0.1,0),IF(MOD(I522,100)&lt;=0.1,ROUNDUP(MOD(I522,100),-1),0)/10),0)</f>
        <v>#DIV/0!</v>
      </c>
      <c r="X522" s="232" t="e">
        <f t="shared" ref="X522:X585" si="201">IF(AND(I522&gt;0,I522&gt;0.1),IF(AND(I522&gt;1,I522&lt;=1),ROUNDUP(I522/1,0),IF(MOD(I522,100)&lt;=1,ROUNDUP(MOD(I522,100),-1),0)/10),0)</f>
        <v>#DIV/0!</v>
      </c>
      <c r="Y522" s="232" t="e">
        <f t="shared" ref="Y522:Y585" si="202">IF(AND(I522&gt;0,I522&gt;1),IF(AND(I522&gt;1,I522&lt;=10),ROUNDUP(I522/10,0),IF(MOD(I522,100)&lt;=10,ROUNDUP(MOD(I522,100),-1),0)/10),0)</f>
        <v>#DIV/0!</v>
      </c>
      <c r="Z522" s="232" t="e">
        <f t="shared" ref="Z522:Z585" si="203">IF(AND(I522&gt;0,I522&gt;10),IF(AND(I522&gt;1,I522&lt;=100),ROUNDUP(I522/100,0),IF(MOD(I522,100)&lt;=100,ROUNDUP(MOD(I522,100),-1),0)/10),0)</f>
        <v>#DIV/0!</v>
      </c>
      <c r="AA522" s="232" t="e">
        <f t="shared" ref="AA522:AA585" si="204">IF(AND(I522&gt;0,I522&gt;100),IF(AND(I522&gt;1,I522&lt;=400),ROUNDUP(I522/400,0),IF(MOD(I522,100)&lt;=400,ROUNDUP(MOD(I522,100),-1),0)/10),0)</f>
        <v>#DIV/0!</v>
      </c>
      <c r="AD522" s="232" t="e">
        <f t="shared" si="188"/>
        <v>#DIV/0!</v>
      </c>
      <c r="AE522" s="232" t="e">
        <f t="shared" si="189"/>
        <v>#DIV/0!</v>
      </c>
      <c r="AF522" s="90" t="e">
        <f t="shared" si="190"/>
        <v>#DIV/0!</v>
      </c>
      <c r="AG522" s="232" t="e">
        <f t="shared" si="191"/>
        <v>#DIV/0!</v>
      </c>
      <c r="AH522" s="232" t="e">
        <f t="shared" si="192"/>
        <v>#DIV/0!</v>
      </c>
      <c r="AI522" s="90" t="e">
        <f t="shared" si="193"/>
        <v>#DIV/0!</v>
      </c>
      <c r="AJ522" s="154"/>
      <c r="AK522" s="232" t="e">
        <f t="shared" si="194"/>
        <v>#DIV/0!</v>
      </c>
      <c r="AL522" s="232" t="e">
        <f t="shared" si="195"/>
        <v>#DIV/0!</v>
      </c>
    </row>
    <row r="523" spans="1:38">
      <c r="A523" s="128" t="s">
        <v>112</v>
      </c>
      <c r="B523" s="103"/>
      <c r="C523" s="85" t="e">
        <f>SUMPRODUCT(Datu_ievade!$E$12:$BB$12,Datu_ievade!$E$61:$BB$61)/SUM(Datu_ievade!$E$12:$BB$12)</f>
        <v>#DIV/0!</v>
      </c>
      <c r="D523" s="103"/>
      <c r="E523" s="85" t="e">
        <f>SUMPRODUCT(Datu_ievade!$E$13:$BB$13,Datu_ievade!$E$62:$BB$62)/SUM(Datu_ievade!$E$13:$BB$13)</f>
        <v>#DIV/0!</v>
      </c>
      <c r="F523" s="85" t="e">
        <f t="shared" ref="F523:F586" si="205">(E523*D523+C523*B523)/(D523+B523)</f>
        <v>#DIV/0!</v>
      </c>
      <c r="G523" s="127" t="e">
        <f>ROUNDUP((B523+D523)*Datu_ievade!$E$269,0)</f>
        <v>#DIV/0!</v>
      </c>
      <c r="H523" s="141" t="e">
        <f t="shared" si="196"/>
        <v>#DIV/0!</v>
      </c>
      <c r="I523" s="127" t="e">
        <f t="shared" ref="I523:I586" si="206">(H523*$I$5)/1000</f>
        <v>#DIV/0!</v>
      </c>
      <c r="K523" s="127" t="e">
        <f t="shared" ref="K523:K586" si="207">IF(I523&lt;=1,"1 Gbps",IF(I523&lt;=2,"1 Gbps",IF(I523&gt;2,"10 Gbps","")))</f>
        <v>#DIV/0!</v>
      </c>
      <c r="L523" s="127" t="e">
        <f t="shared" ref="L523:L586" si="208">IF(AND(K523="1 Gbps",I523&lt;=1),1,IF(AND(K523="1 Gbps",I523&gt;1,I523&lt;=2),2,IF(K523="10 Gbps",ROUNDUP(I523/10,0),"")))</f>
        <v>#DIV/0!</v>
      </c>
      <c r="M523" s="127" t="e">
        <f t="shared" ref="M523:M586" si="209">IF(K523="1 Gbps",L523*$M$4,0)</f>
        <v>#DIV/0!</v>
      </c>
      <c r="N523" s="127" t="e">
        <f t="shared" ref="N523:N586" si="210">IF(K523="10 Gbps",L523*$N$4,0)</f>
        <v>#DIV/0!</v>
      </c>
      <c r="O523" s="141" t="e">
        <f t="shared" ref="O523:O586" si="211">L523</f>
        <v>#DIV/0!</v>
      </c>
      <c r="P523" s="127" t="e">
        <f t="shared" si="197"/>
        <v>#DIV/0!</v>
      </c>
      <c r="Q523" s="127" t="e">
        <f t="shared" si="198"/>
        <v>#DIV/0!</v>
      </c>
      <c r="V523" s="232" t="e">
        <f t="shared" si="199"/>
        <v>#DIV/0!</v>
      </c>
      <c r="W523" s="232" t="e">
        <f t="shared" si="200"/>
        <v>#DIV/0!</v>
      </c>
      <c r="X523" s="232" t="e">
        <f t="shared" si="201"/>
        <v>#DIV/0!</v>
      </c>
      <c r="Y523" s="232" t="e">
        <f t="shared" si="202"/>
        <v>#DIV/0!</v>
      </c>
      <c r="Z523" s="232" t="e">
        <f t="shared" si="203"/>
        <v>#DIV/0!</v>
      </c>
      <c r="AA523" s="232" t="e">
        <f t="shared" si="204"/>
        <v>#DIV/0!</v>
      </c>
      <c r="AD523" s="232" t="e">
        <f t="shared" ref="AD523:AD586" si="212">V523*$AC$7</f>
        <v>#DIV/0!</v>
      </c>
      <c r="AE523" s="232" t="e">
        <f t="shared" ref="AE523:AE586" si="213">W523*$AC$7</f>
        <v>#DIV/0!</v>
      </c>
      <c r="AF523" s="90" t="e">
        <f t="shared" ref="AF523:AF586" si="214">X523*$AC$7</f>
        <v>#DIV/0!</v>
      </c>
      <c r="AG523" s="232" t="e">
        <f t="shared" ref="AG523:AG586" si="215">Y523*$AC$7</f>
        <v>#DIV/0!</v>
      </c>
      <c r="AH523" s="232" t="e">
        <f t="shared" ref="AH523:AH586" si="216">Z523*$AC$7</f>
        <v>#DIV/0!</v>
      </c>
      <c r="AI523" s="90" t="e">
        <f t="shared" ref="AI523:AI586" si="217">AA523*$AC$7</f>
        <v>#DIV/0!</v>
      </c>
      <c r="AJ523" s="154"/>
      <c r="AK523" s="232" t="e">
        <f t="shared" ref="AK523:AK586" si="218">SUM(AD523:AF523)</f>
        <v>#DIV/0!</v>
      </c>
      <c r="AL523" s="232" t="e">
        <f t="shared" ref="AL523:AL586" si="219">AG523+AH523*10+AI523*40</f>
        <v>#DIV/0!</v>
      </c>
    </row>
    <row r="524" spans="1:38">
      <c r="A524" s="128" t="s">
        <v>111</v>
      </c>
      <c r="B524" s="103"/>
      <c r="C524" s="85" t="e">
        <f>SUMPRODUCT(Datu_ievade!$E$12:$BB$12,Datu_ievade!$E$61:$BB$61)/SUM(Datu_ievade!$E$12:$BB$12)</f>
        <v>#DIV/0!</v>
      </c>
      <c r="D524" s="103"/>
      <c r="E524" s="85" t="e">
        <f>SUMPRODUCT(Datu_ievade!$E$13:$BB$13,Datu_ievade!$E$62:$BB$62)/SUM(Datu_ievade!$E$13:$BB$13)</f>
        <v>#DIV/0!</v>
      </c>
      <c r="F524" s="85" t="e">
        <f t="shared" si="205"/>
        <v>#DIV/0!</v>
      </c>
      <c r="G524" s="127" t="e">
        <f>ROUNDUP((B524+D524)*Datu_ievade!$E$269,0)</f>
        <v>#DIV/0!</v>
      </c>
      <c r="H524" s="141" t="e">
        <f t="shared" si="196"/>
        <v>#DIV/0!</v>
      </c>
      <c r="I524" s="127" t="e">
        <f t="shared" si="206"/>
        <v>#DIV/0!</v>
      </c>
      <c r="K524" s="127" t="e">
        <f t="shared" si="207"/>
        <v>#DIV/0!</v>
      </c>
      <c r="L524" s="127" t="e">
        <f t="shared" si="208"/>
        <v>#DIV/0!</v>
      </c>
      <c r="M524" s="127" t="e">
        <f t="shared" si="209"/>
        <v>#DIV/0!</v>
      </c>
      <c r="N524" s="127" t="e">
        <f t="shared" si="210"/>
        <v>#DIV/0!</v>
      </c>
      <c r="O524" s="141" t="e">
        <f t="shared" si="211"/>
        <v>#DIV/0!</v>
      </c>
      <c r="P524" s="127" t="e">
        <f t="shared" si="197"/>
        <v>#DIV/0!</v>
      </c>
      <c r="Q524" s="127" t="e">
        <f t="shared" si="198"/>
        <v>#DIV/0!</v>
      </c>
      <c r="V524" s="232" t="e">
        <f t="shared" si="199"/>
        <v>#DIV/0!</v>
      </c>
      <c r="W524" s="232" t="e">
        <f t="shared" si="200"/>
        <v>#DIV/0!</v>
      </c>
      <c r="X524" s="232" t="e">
        <f t="shared" si="201"/>
        <v>#DIV/0!</v>
      </c>
      <c r="Y524" s="232" t="e">
        <f t="shared" si="202"/>
        <v>#DIV/0!</v>
      </c>
      <c r="Z524" s="232" t="e">
        <f t="shared" si="203"/>
        <v>#DIV/0!</v>
      </c>
      <c r="AA524" s="232" t="e">
        <f t="shared" si="204"/>
        <v>#DIV/0!</v>
      </c>
      <c r="AD524" s="232" t="e">
        <f t="shared" si="212"/>
        <v>#DIV/0!</v>
      </c>
      <c r="AE524" s="232" t="e">
        <f t="shared" si="213"/>
        <v>#DIV/0!</v>
      </c>
      <c r="AF524" s="90" t="e">
        <f t="shared" si="214"/>
        <v>#DIV/0!</v>
      </c>
      <c r="AG524" s="232" t="e">
        <f t="shared" si="215"/>
        <v>#DIV/0!</v>
      </c>
      <c r="AH524" s="232" t="e">
        <f t="shared" si="216"/>
        <v>#DIV/0!</v>
      </c>
      <c r="AI524" s="90" t="e">
        <f t="shared" si="217"/>
        <v>#DIV/0!</v>
      </c>
      <c r="AJ524" s="154"/>
      <c r="AK524" s="232" t="e">
        <f t="shared" si="218"/>
        <v>#DIV/0!</v>
      </c>
      <c r="AL524" s="232" t="e">
        <f t="shared" si="219"/>
        <v>#DIV/0!</v>
      </c>
    </row>
    <row r="525" spans="1:38">
      <c r="A525" s="128" t="s">
        <v>110</v>
      </c>
      <c r="B525" s="103"/>
      <c r="C525" s="85" t="e">
        <f>SUMPRODUCT(Datu_ievade!$E$12:$BB$12,Datu_ievade!$E$61:$BB$61)/SUM(Datu_ievade!$E$12:$BB$12)</f>
        <v>#DIV/0!</v>
      </c>
      <c r="D525" s="103"/>
      <c r="E525" s="85" t="e">
        <f>SUMPRODUCT(Datu_ievade!$E$13:$BB$13,Datu_ievade!$E$62:$BB$62)/SUM(Datu_ievade!$E$13:$BB$13)</f>
        <v>#DIV/0!</v>
      </c>
      <c r="F525" s="85" t="e">
        <f t="shared" si="205"/>
        <v>#DIV/0!</v>
      </c>
      <c r="G525" s="127" t="e">
        <f>ROUNDUP((B525+D525)*Datu_ievade!$E$269,0)</f>
        <v>#DIV/0!</v>
      </c>
      <c r="H525" s="141" t="e">
        <f t="shared" si="196"/>
        <v>#DIV/0!</v>
      </c>
      <c r="I525" s="127" t="e">
        <f t="shared" si="206"/>
        <v>#DIV/0!</v>
      </c>
      <c r="K525" s="127" t="e">
        <f t="shared" si="207"/>
        <v>#DIV/0!</v>
      </c>
      <c r="L525" s="127" t="e">
        <f t="shared" si="208"/>
        <v>#DIV/0!</v>
      </c>
      <c r="M525" s="127" t="e">
        <f t="shared" si="209"/>
        <v>#DIV/0!</v>
      </c>
      <c r="N525" s="127" t="e">
        <f t="shared" si="210"/>
        <v>#DIV/0!</v>
      </c>
      <c r="O525" s="141" t="e">
        <f t="shared" si="211"/>
        <v>#DIV/0!</v>
      </c>
      <c r="P525" s="127" t="e">
        <f t="shared" si="197"/>
        <v>#DIV/0!</v>
      </c>
      <c r="Q525" s="127" t="e">
        <f t="shared" si="198"/>
        <v>#DIV/0!</v>
      </c>
      <c r="V525" s="232" t="e">
        <f t="shared" si="199"/>
        <v>#DIV/0!</v>
      </c>
      <c r="W525" s="232" t="e">
        <f t="shared" si="200"/>
        <v>#DIV/0!</v>
      </c>
      <c r="X525" s="232" t="e">
        <f t="shared" si="201"/>
        <v>#DIV/0!</v>
      </c>
      <c r="Y525" s="232" t="e">
        <f t="shared" si="202"/>
        <v>#DIV/0!</v>
      </c>
      <c r="Z525" s="232" t="e">
        <f t="shared" si="203"/>
        <v>#DIV/0!</v>
      </c>
      <c r="AA525" s="232" t="e">
        <f t="shared" si="204"/>
        <v>#DIV/0!</v>
      </c>
      <c r="AD525" s="232" t="e">
        <f t="shared" si="212"/>
        <v>#DIV/0!</v>
      </c>
      <c r="AE525" s="232" t="e">
        <f t="shared" si="213"/>
        <v>#DIV/0!</v>
      </c>
      <c r="AF525" s="90" t="e">
        <f t="shared" si="214"/>
        <v>#DIV/0!</v>
      </c>
      <c r="AG525" s="232" t="e">
        <f t="shared" si="215"/>
        <v>#DIV/0!</v>
      </c>
      <c r="AH525" s="232" t="e">
        <f t="shared" si="216"/>
        <v>#DIV/0!</v>
      </c>
      <c r="AI525" s="90" t="e">
        <f t="shared" si="217"/>
        <v>#DIV/0!</v>
      </c>
      <c r="AJ525" s="154"/>
      <c r="AK525" s="232" t="e">
        <f t="shared" si="218"/>
        <v>#DIV/0!</v>
      </c>
      <c r="AL525" s="232" t="e">
        <f t="shared" si="219"/>
        <v>#DIV/0!</v>
      </c>
    </row>
    <row r="526" spans="1:38">
      <c r="A526" s="128" t="s">
        <v>109</v>
      </c>
      <c r="B526" s="103"/>
      <c r="C526" s="85" t="e">
        <f>SUMPRODUCT(Datu_ievade!$E$12:$BB$12,Datu_ievade!$E$61:$BB$61)/SUM(Datu_ievade!$E$12:$BB$12)</f>
        <v>#DIV/0!</v>
      </c>
      <c r="D526" s="103"/>
      <c r="E526" s="85" t="e">
        <f>SUMPRODUCT(Datu_ievade!$E$13:$BB$13,Datu_ievade!$E$62:$BB$62)/SUM(Datu_ievade!$E$13:$BB$13)</f>
        <v>#DIV/0!</v>
      </c>
      <c r="F526" s="85" t="e">
        <f t="shared" si="205"/>
        <v>#DIV/0!</v>
      </c>
      <c r="G526" s="127" t="e">
        <f>ROUNDUP((B526+D526)*Datu_ievade!$E$269,0)</f>
        <v>#DIV/0!</v>
      </c>
      <c r="H526" s="141" t="e">
        <f t="shared" si="196"/>
        <v>#DIV/0!</v>
      </c>
      <c r="I526" s="127" t="e">
        <f t="shared" si="206"/>
        <v>#DIV/0!</v>
      </c>
      <c r="K526" s="127" t="e">
        <f t="shared" si="207"/>
        <v>#DIV/0!</v>
      </c>
      <c r="L526" s="127" t="e">
        <f t="shared" si="208"/>
        <v>#DIV/0!</v>
      </c>
      <c r="M526" s="127" t="e">
        <f t="shared" si="209"/>
        <v>#DIV/0!</v>
      </c>
      <c r="N526" s="127" t="e">
        <f t="shared" si="210"/>
        <v>#DIV/0!</v>
      </c>
      <c r="O526" s="141" t="e">
        <f t="shared" si="211"/>
        <v>#DIV/0!</v>
      </c>
      <c r="P526" s="127" t="e">
        <f t="shared" si="197"/>
        <v>#DIV/0!</v>
      </c>
      <c r="Q526" s="127" t="e">
        <f t="shared" si="198"/>
        <v>#DIV/0!</v>
      </c>
      <c r="V526" s="232" t="e">
        <f t="shared" si="199"/>
        <v>#DIV/0!</v>
      </c>
      <c r="W526" s="232" t="e">
        <f t="shared" si="200"/>
        <v>#DIV/0!</v>
      </c>
      <c r="X526" s="232" t="e">
        <f t="shared" si="201"/>
        <v>#DIV/0!</v>
      </c>
      <c r="Y526" s="232" t="e">
        <f t="shared" si="202"/>
        <v>#DIV/0!</v>
      </c>
      <c r="Z526" s="232" t="e">
        <f t="shared" si="203"/>
        <v>#DIV/0!</v>
      </c>
      <c r="AA526" s="232" t="e">
        <f t="shared" si="204"/>
        <v>#DIV/0!</v>
      </c>
      <c r="AD526" s="232" t="e">
        <f t="shared" si="212"/>
        <v>#DIV/0!</v>
      </c>
      <c r="AE526" s="232" t="e">
        <f t="shared" si="213"/>
        <v>#DIV/0!</v>
      </c>
      <c r="AF526" s="90" t="e">
        <f t="shared" si="214"/>
        <v>#DIV/0!</v>
      </c>
      <c r="AG526" s="232" t="e">
        <f t="shared" si="215"/>
        <v>#DIV/0!</v>
      </c>
      <c r="AH526" s="232" t="e">
        <f t="shared" si="216"/>
        <v>#DIV/0!</v>
      </c>
      <c r="AI526" s="90" t="e">
        <f t="shared" si="217"/>
        <v>#DIV/0!</v>
      </c>
      <c r="AJ526" s="154"/>
      <c r="AK526" s="232" t="e">
        <f t="shared" si="218"/>
        <v>#DIV/0!</v>
      </c>
      <c r="AL526" s="232" t="e">
        <f t="shared" si="219"/>
        <v>#DIV/0!</v>
      </c>
    </row>
    <row r="527" spans="1:38">
      <c r="A527" s="128" t="s">
        <v>108</v>
      </c>
      <c r="B527" s="103"/>
      <c r="C527" s="85" t="e">
        <f>SUMPRODUCT(Datu_ievade!$E$12:$BB$12,Datu_ievade!$E$61:$BB$61)/SUM(Datu_ievade!$E$12:$BB$12)</f>
        <v>#DIV/0!</v>
      </c>
      <c r="D527" s="103"/>
      <c r="E527" s="85" t="e">
        <f>SUMPRODUCT(Datu_ievade!$E$13:$BB$13,Datu_ievade!$E$62:$BB$62)/SUM(Datu_ievade!$E$13:$BB$13)</f>
        <v>#DIV/0!</v>
      </c>
      <c r="F527" s="85" t="e">
        <f t="shared" si="205"/>
        <v>#DIV/0!</v>
      </c>
      <c r="G527" s="127" t="e">
        <f>ROUNDUP((B527+D527)*Datu_ievade!$E$269,0)</f>
        <v>#DIV/0!</v>
      </c>
      <c r="H527" s="141" t="e">
        <f t="shared" si="196"/>
        <v>#DIV/0!</v>
      </c>
      <c r="I527" s="127" t="e">
        <f t="shared" si="206"/>
        <v>#DIV/0!</v>
      </c>
      <c r="K527" s="127" t="e">
        <f t="shared" si="207"/>
        <v>#DIV/0!</v>
      </c>
      <c r="L527" s="127" t="e">
        <f t="shared" si="208"/>
        <v>#DIV/0!</v>
      </c>
      <c r="M527" s="127" t="e">
        <f t="shared" si="209"/>
        <v>#DIV/0!</v>
      </c>
      <c r="N527" s="127" t="e">
        <f t="shared" si="210"/>
        <v>#DIV/0!</v>
      </c>
      <c r="O527" s="141" t="e">
        <f t="shared" si="211"/>
        <v>#DIV/0!</v>
      </c>
      <c r="P527" s="127" t="e">
        <f t="shared" si="197"/>
        <v>#DIV/0!</v>
      </c>
      <c r="Q527" s="127" t="e">
        <f t="shared" si="198"/>
        <v>#DIV/0!</v>
      </c>
      <c r="V527" s="232" t="e">
        <f t="shared" si="199"/>
        <v>#DIV/0!</v>
      </c>
      <c r="W527" s="232" t="e">
        <f t="shared" si="200"/>
        <v>#DIV/0!</v>
      </c>
      <c r="X527" s="232" t="e">
        <f t="shared" si="201"/>
        <v>#DIV/0!</v>
      </c>
      <c r="Y527" s="232" t="e">
        <f t="shared" si="202"/>
        <v>#DIV/0!</v>
      </c>
      <c r="Z527" s="232" t="e">
        <f t="shared" si="203"/>
        <v>#DIV/0!</v>
      </c>
      <c r="AA527" s="232" t="e">
        <f t="shared" si="204"/>
        <v>#DIV/0!</v>
      </c>
      <c r="AD527" s="232" t="e">
        <f t="shared" si="212"/>
        <v>#DIV/0!</v>
      </c>
      <c r="AE527" s="232" t="e">
        <f t="shared" si="213"/>
        <v>#DIV/0!</v>
      </c>
      <c r="AF527" s="90" t="e">
        <f t="shared" si="214"/>
        <v>#DIV/0!</v>
      </c>
      <c r="AG527" s="232" t="e">
        <f t="shared" si="215"/>
        <v>#DIV/0!</v>
      </c>
      <c r="AH527" s="232" t="e">
        <f t="shared" si="216"/>
        <v>#DIV/0!</v>
      </c>
      <c r="AI527" s="90" t="e">
        <f t="shared" si="217"/>
        <v>#DIV/0!</v>
      </c>
      <c r="AJ527" s="154"/>
      <c r="AK527" s="232" t="e">
        <f t="shared" si="218"/>
        <v>#DIV/0!</v>
      </c>
      <c r="AL527" s="232" t="e">
        <f t="shared" si="219"/>
        <v>#DIV/0!</v>
      </c>
    </row>
    <row r="528" spans="1:38">
      <c r="A528" s="128" t="s">
        <v>107</v>
      </c>
      <c r="B528" s="103"/>
      <c r="C528" s="85" t="e">
        <f>SUMPRODUCT(Datu_ievade!$E$12:$BB$12,Datu_ievade!$E$61:$BB$61)/SUM(Datu_ievade!$E$12:$BB$12)</f>
        <v>#DIV/0!</v>
      </c>
      <c r="D528" s="103"/>
      <c r="E528" s="85" t="e">
        <f>SUMPRODUCT(Datu_ievade!$E$13:$BB$13,Datu_ievade!$E$62:$BB$62)/SUM(Datu_ievade!$E$13:$BB$13)</f>
        <v>#DIV/0!</v>
      </c>
      <c r="F528" s="85" t="e">
        <f t="shared" si="205"/>
        <v>#DIV/0!</v>
      </c>
      <c r="G528" s="127" t="e">
        <f>ROUNDUP((B528+D528)*Datu_ievade!$E$269,0)</f>
        <v>#DIV/0!</v>
      </c>
      <c r="H528" s="141" t="e">
        <f t="shared" si="196"/>
        <v>#DIV/0!</v>
      </c>
      <c r="I528" s="127" t="e">
        <f t="shared" si="206"/>
        <v>#DIV/0!</v>
      </c>
      <c r="K528" s="127" t="e">
        <f t="shared" si="207"/>
        <v>#DIV/0!</v>
      </c>
      <c r="L528" s="127" t="e">
        <f t="shared" si="208"/>
        <v>#DIV/0!</v>
      </c>
      <c r="M528" s="127" t="e">
        <f t="shared" si="209"/>
        <v>#DIV/0!</v>
      </c>
      <c r="N528" s="127" t="e">
        <f t="shared" si="210"/>
        <v>#DIV/0!</v>
      </c>
      <c r="O528" s="141" t="e">
        <f t="shared" si="211"/>
        <v>#DIV/0!</v>
      </c>
      <c r="P528" s="127" t="e">
        <f t="shared" si="197"/>
        <v>#DIV/0!</v>
      </c>
      <c r="Q528" s="127" t="e">
        <f t="shared" si="198"/>
        <v>#DIV/0!</v>
      </c>
      <c r="V528" s="232" t="e">
        <f t="shared" si="199"/>
        <v>#DIV/0!</v>
      </c>
      <c r="W528" s="232" t="e">
        <f t="shared" si="200"/>
        <v>#DIV/0!</v>
      </c>
      <c r="X528" s="232" t="e">
        <f t="shared" si="201"/>
        <v>#DIV/0!</v>
      </c>
      <c r="Y528" s="232" t="e">
        <f t="shared" si="202"/>
        <v>#DIV/0!</v>
      </c>
      <c r="Z528" s="232" t="e">
        <f t="shared" si="203"/>
        <v>#DIV/0!</v>
      </c>
      <c r="AA528" s="232" t="e">
        <f t="shared" si="204"/>
        <v>#DIV/0!</v>
      </c>
      <c r="AD528" s="232" t="e">
        <f t="shared" si="212"/>
        <v>#DIV/0!</v>
      </c>
      <c r="AE528" s="232" t="e">
        <f t="shared" si="213"/>
        <v>#DIV/0!</v>
      </c>
      <c r="AF528" s="90" t="e">
        <f t="shared" si="214"/>
        <v>#DIV/0!</v>
      </c>
      <c r="AG528" s="232" t="e">
        <f t="shared" si="215"/>
        <v>#DIV/0!</v>
      </c>
      <c r="AH528" s="232" t="e">
        <f t="shared" si="216"/>
        <v>#DIV/0!</v>
      </c>
      <c r="AI528" s="90" t="e">
        <f t="shared" si="217"/>
        <v>#DIV/0!</v>
      </c>
      <c r="AJ528" s="154"/>
      <c r="AK528" s="232" t="e">
        <f t="shared" si="218"/>
        <v>#DIV/0!</v>
      </c>
      <c r="AL528" s="232" t="e">
        <f t="shared" si="219"/>
        <v>#DIV/0!</v>
      </c>
    </row>
    <row r="529" spans="1:38">
      <c r="A529" s="128" t="s">
        <v>106</v>
      </c>
      <c r="B529" s="103"/>
      <c r="C529" s="85" t="e">
        <f>SUMPRODUCT(Datu_ievade!$E$12:$BB$12,Datu_ievade!$E$61:$BB$61)/SUM(Datu_ievade!$E$12:$BB$12)</f>
        <v>#DIV/0!</v>
      </c>
      <c r="D529" s="103"/>
      <c r="E529" s="85" t="e">
        <f>SUMPRODUCT(Datu_ievade!$E$13:$BB$13,Datu_ievade!$E$62:$BB$62)/SUM(Datu_ievade!$E$13:$BB$13)</f>
        <v>#DIV/0!</v>
      </c>
      <c r="F529" s="85" t="e">
        <f t="shared" si="205"/>
        <v>#DIV/0!</v>
      </c>
      <c r="G529" s="127" t="e">
        <f>ROUNDUP((B529+D529)*Datu_ievade!$E$269,0)</f>
        <v>#DIV/0!</v>
      </c>
      <c r="H529" s="141" t="e">
        <f t="shared" si="196"/>
        <v>#DIV/0!</v>
      </c>
      <c r="I529" s="127" t="e">
        <f t="shared" si="206"/>
        <v>#DIV/0!</v>
      </c>
      <c r="K529" s="127" t="e">
        <f t="shared" si="207"/>
        <v>#DIV/0!</v>
      </c>
      <c r="L529" s="127" t="e">
        <f t="shared" si="208"/>
        <v>#DIV/0!</v>
      </c>
      <c r="M529" s="127" t="e">
        <f t="shared" si="209"/>
        <v>#DIV/0!</v>
      </c>
      <c r="N529" s="127" t="e">
        <f t="shared" si="210"/>
        <v>#DIV/0!</v>
      </c>
      <c r="O529" s="141" t="e">
        <f t="shared" si="211"/>
        <v>#DIV/0!</v>
      </c>
      <c r="P529" s="127" t="e">
        <f t="shared" si="197"/>
        <v>#DIV/0!</v>
      </c>
      <c r="Q529" s="127" t="e">
        <f t="shared" si="198"/>
        <v>#DIV/0!</v>
      </c>
      <c r="V529" s="232" t="e">
        <f t="shared" si="199"/>
        <v>#DIV/0!</v>
      </c>
      <c r="W529" s="232" t="e">
        <f t="shared" si="200"/>
        <v>#DIV/0!</v>
      </c>
      <c r="X529" s="232" t="e">
        <f t="shared" si="201"/>
        <v>#DIV/0!</v>
      </c>
      <c r="Y529" s="232" t="e">
        <f t="shared" si="202"/>
        <v>#DIV/0!</v>
      </c>
      <c r="Z529" s="232" t="e">
        <f t="shared" si="203"/>
        <v>#DIV/0!</v>
      </c>
      <c r="AA529" s="232" t="e">
        <f t="shared" si="204"/>
        <v>#DIV/0!</v>
      </c>
      <c r="AD529" s="232" t="e">
        <f t="shared" si="212"/>
        <v>#DIV/0!</v>
      </c>
      <c r="AE529" s="232" t="e">
        <f t="shared" si="213"/>
        <v>#DIV/0!</v>
      </c>
      <c r="AF529" s="90" t="e">
        <f t="shared" si="214"/>
        <v>#DIV/0!</v>
      </c>
      <c r="AG529" s="232" t="e">
        <f t="shared" si="215"/>
        <v>#DIV/0!</v>
      </c>
      <c r="AH529" s="232" t="e">
        <f t="shared" si="216"/>
        <v>#DIV/0!</v>
      </c>
      <c r="AI529" s="90" t="e">
        <f t="shared" si="217"/>
        <v>#DIV/0!</v>
      </c>
      <c r="AJ529" s="154"/>
      <c r="AK529" s="232" t="e">
        <f t="shared" si="218"/>
        <v>#DIV/0!</v>
      </c>
      <c r="AL529" s="232" t="e">
        <f t="shared" si="219"/>
        <v>#DIV/0!</v>
      </c>
    </row>
    <row r="530" spans="1:38">
      <c r="A530" s="128" t="s">
        <v>105</v>
      </c>
      <c r="B530" s="103"/>
      <c r="C530" s="85" t="e">
        <f>SUMPRODUCT(Datu_ievade!$E$12:$BB$12,Datu_ievade!$E$61:$BB$61)/SUM(Datu_ievade!$E$12:$BB$12)</f>
        <v>#DIV/0!</v>
      </c>
      <c r="D530" s="103"/>
      <c r="E530" s="85" t="e">
        <f>SUMPRODUCT(Datu_ievade!$E$13:$BB$13,Datu_ievade!$E$62:$BB$62)/SUM(Datu_ievade!$E$13:$BB$13)</f>
        <v>#DIV/0!</v>
      </c>
      <c r="F530" s="85" t="e">
        <f t="shared" si="205"/>
        <v>#DIV/0!</v>
      </c>
      <c r="G530" s="127" t="e">
        <f>ROUNDUP((B530+D530)*Datu_ievade!$E$269,0)</f>
        <v>#DIV/0!</v>
      </c>
      <c r="H530" s="141" t="e">
        <f t="shared" si="196"/>
        <v>#DIV/0!</v>
      </c>
      <c r="I530" s="127" t="e">
        <f t="shared" si="206"/>
        <v>#DIV/0!</v>
      </c>
      <c r="K530" s="127" t="e">
        <f t="shared" si="207"/>
        <v>#DIV/0!</v>
      </c>
      <c r="L530" s="127" t="e">
        <f t="shared" si="208"/>
        <v>#DIV/0!</v>
      </c>
      <c r="M530" s="127" t="e">
        <f t="shared" si="209"/>
        <v>#DIV/0!</v>
      </c>
      <c r="N530" s="127" t="e">
        <f t="shared" si="210"/>
        <v>#DIV/0!</v>
      </c>
      <c r="O530" s="141" t="e">
        <f t="shared" si="211"/>
        <v>#DIV/0!</v>
      </c>
      <c r="P530" s="127" t="e">
        <f t="shared" si="197"/>
        <v>#DIV/0!</v>
      </c>
      <c r="Q530" s="127" t="e">
        <f t="shared" si="198"/>
        <v>#DIV/0!</v>
      </c>
      <c r="V530" s="232" t="e">
        <f t="shared" si="199"/>
        <v>#DIV/0!</v>
      </c>
      <c r="W530" s="232" t="e">
        <f t="shared" si="200"/>
        <v>#DIV/0!</v>
      </c>
      <c r="X530" s="232" t="e">
        <f t="shared" si="201"/>
        <v>#DIV/0!</v>
      </c>
      <c r="Y530" s="232" t="e">
        <f t="shared" si="202"/>
        <v>#DIV/0!</v>
      </c>
      <c r="Z530" s="232" t="e">
        <f t="shared" si="203"/>
        <v>#DIV/0!</v>
      </c>
      <c r="AA530" s="232" t="e">
        <f t="shared" si="204"/>
        <v>#DIV/0!</v>
      </c>
      <c r="AD530" s="232" t="e">
        <f t="shared" si="212"/>
        <v>#DIV/0!</v>
      </c>
      <c r="AE530" s="232" t="e">
        <f t="shared" si="213"/>
        <v>#DIV/0!</v>
      </c>
      <c r="AF530" s="90" t="e">
        <f t="shared" si="214"/>
        <v>#DIV/0!</v>
      </c>
      <c r="AG530" s="232" t="e">
        <f t="shared" si="215"/>
        <v>#DIV/0!</v>
      </c>
      <c r="AH530" s="232" t="e">
        <f t="shared" si="216"/>
        <v>#DIV/0!</v>
      </c>
      <c r="AI530" s="90" t="e">
        <f t="shared" si="217"/>
        <v>#DIV/0!</v>
      </c>
      <c r="AJ530" s="154"/>
      <c r="AK530" s="232" t="e">
        <f t="shared" si="218"/>
        <v>#DIV/0!</v>
      </c>
      <c r="AL530" s="232" t="e">
        <f t="shared" si="219"/>
        <v>#DIV/0!</v>
      </c>
    </row>
    <row r="531" spans="1:38">
      <c r="A531" s="128" t="s">
        <v>104</v>
      </c>
      <c r="B531" s="103"/>
      <c r="C531" s="85" t="e">
        <f>SUMPRODUCT(Datu_ievade!$E$12:$BB$12,Datu_ievade!$E$61:$BB$61)/SUM(Datu_ievade!$E$12:$BB$12)</f>
        <v>#DIV/0!</v>
      </c>
      <c r="D531" s="103"/>
      <c r="E531" s="85" t="e">
        <f>SUMPRODUCT(Datu_ievade!$E$13:$BB$13,Datu_ievade!$E$62:$BB$62)/SUM(Datu_ievade!$E$13:$BB$13)</f>
        <v>#DIV/0!</v>
      </c>
      <c r="F531" s="85" t="e">
        <f t="shared" si="205"/>
        <v>#DIV/0!</v>
      </c>
      <c r="G531" s="127" t="e">
        <f>ROUNDUP((B531+D531)*Datu_ievade!$E$269,0)</f>
        <v>#DIV/0!</v>
      </c>
      <c r="H531" s="141" t="e">
        <f t="shared" si="196"/>
        <v>#DIV/0!</v>
      </c>
      <c r="I531" s="127" t="e">
        <f t="shared" si="206"/>
        <v>#DIV/0!</v>
      </c>
      <c r="K531" s="127" t="e">
        <f t="shared" si="207"/>
        <v>#DIV/0!</v>
      </c>
      <c r="L531" s="127" t="e">
        <f t="shared" si="208"/>
        <v>#DIV/0!</v>
      </c>
      <c r="M531" s="127" t="e">
        <f t="shared" si="209"/>
        <v>#DIV/0!</v>
      </c>
      <c r="N531" s="127" t="e">
        <f t="shared" si="210"/>
        <v>#DIV/0!</v>
      </c>
      <c r="O531" s="141" t="e">
        <f t="shared" si="211"/>
        <v>#DIV/0!</v>
      </c>
      <c r="P531" s="127" t="e">
        <f t="shared" si="197"/>
        <v>#DIV/0!</v>
      </c>
      <c r="Q531" s="127" t="e">
        <f t="shared" si="198"/>
        <v>#DIV/0!</v>
      </c>
      <c r="V531" s="232" t="e">
        <f t="shared" si="199"/>
        <v>#DIV/0!</v>
      </c>
      <c r="W531" s="232" t="e">
        <f t="shared" si="200"/>
        <v>#DIV/0!</v>
      </c>
      <c r="X531" s="232" t="e">
        <f t="shared" si="201"/>
        <v>#DIV/0!</v>
      </c>
      <c r="Y531" s="232" t="e">
        <f t="shared" si="202"/>
        <v>#DIV/0!</v>
      </c>
      <c r="Z531" s="232" t="e">
        <f t="shared" si="203"/>
        <v>#DIV/0!</v>
      </c>
      <c r="AA531" s="232" t="e">
        <f t="shared" si="204"/>
        <v>#DIV/0!</v>
      </c>
      <c r="AD531" s="232" t="e">
        <f t="shared" si="212"/>
        <v>#DIV/0!</v>
      </c>
      <c r="AE531" s="232" t="e">
        <f t="shared" si="213"/>
        <v>#DIV/0!</v>
      </c>
      <c r="AF531" s="90" t="e">
        <f t="shared" si="214"/>
        <v>#DIV/0!</v>
      </c>
      <c r="AG531" s="232" t="e">
        <f t="shared" si="215"/>
        <v>#DIV/0!</v>
      </c>
      <c r="AH531" s="232" t="e">
        <f t="shared" si="216"/>
        <v>#DIV/0!</v>
      </c>
      <c r="AI531" s="90" t="e">
        <f t="shared" si="217"/>
        <v>#DIV/0!</v>
      </c>
      <c r="AJ531" s="154"/>
      <c r="AK531" s="232" t="e">
        <f t="shared" si="218"/>
        <v>#DIV/0!</v>
      </c>
      <c r="AL531" s="232" t="e">
        <f t="shared" si="219"/>
        <v>#DIV/0!</v>
      </c>
    </row>
    <row r="532" spans="1:38">
      <c r="A532" s="128" t="s">
        <v>103</v>
      </c>
      <c r="B532" s="103"/>
      <c r="C532" s="85" t="e">
        <f>SUMPRODUCT(Datu_ievade!$E$12:$BB$12,Datu_ievade!$E$61:$BB$61)/SUM(Datu_ievade!$E$12:$BB$12)</f>
        <v>#DIV/0!</v>
      </c>
      <c r="D532" s="103"/>
      <c r="E532" s="85" t="e">
        <f>SUMPRODUCT(Datu_ievade!$E$13:$BB$13,Datu_ievade!$E$62:$BB$62)/SUM(Datu_ievade!$E$13:$BB$13)</f>
        <v>#DIV/0!</v>
      </c>
      <c r="F532" s="85" t="e">
        <f t="shared" si="205"/>
        <v>#DIV/0!</v>
      </c>
      <c r="G532" s="127" t="e">
        <f>ROUNDUP((B532+D532)*Datu_ievade!$E$269,0)</f>
        <v>#DIV/0!</v>
      </c>
      <c r="H532" s="141" t="e">
        <f t="shared" si="196"/>
        <v>#DIV/0!</v>
      </c>
      <c r="I532" s="127" t="e">
        <f t="shared" si="206"/>
        <v>#DIV/0!</v>
      </c>
      <c r="K532" s="127" t="e">
        <f t="shared" si="207"/>
        <v>#DIV/0!</v>
      </c>
      <c r="L532" s="127" t="e">
        <f t="shared" si="208"/>
        <v>#DIV/0!</v>
      </c>
      <c r="M532" s="127" t="e">
        <f t="shared" si="209"/>
        <v>#DIV/0!</v>
      </c>
      <c r="N532" s="127" t="e">
        <f t="shared" si="210"/>
        <v>#DIV/0!</v>
      </c>
      <c r="O532" s="141" t="e">
        <f t="shared" si="211"/>
        <v>#DIV/0!</v>
      </c>
      <c r="P532" s="127" t="e">
        <f t="shared" si="197"/>
        <v>#DIV/0!</v>
      </c>
      <c r="Q532" s="127" t="e">
        <f t="shared" si="198"/>
        <v>#DIV/0!</v>
      </c>
      <c r="V532" s="232" t="e">
        <f t="shared" si="199"/>
        <v>#DIV/0!</v>
      </c>
      <c r="W532" s="232" t="e">
        <f t="shared" si="200"/>
        <v>#DIV/0!</v>
      </c>
      <c r="X532" s="232" t="e">
        <f t="shared" si="201"/>
        <v>#DIV/0!</v>
      </c>
      <c r="Y532" s="232" t="e">
        <f t="shared" si="202"/>
        <v>#DIV/0!</v>
      </c>
      <c r="Z532" s="232" t="e">
        <f t="shared" si="203"/>
        <v>#DIV/0!</v>
      </c>
      <c r="AA532" s="232" t="e">
        <f t="shared" si="204"/>
        <v>#DIV/0!</v>
      </c>
      <c r="AD532" s="232" t="e">
        <f t="shared" si="212"/>
        <v>#DIV/0!</v>
      </c>
      <c r="AE532" s="232" t="e">
        <f t="shared" si="213"/>
        <v>#DIV/0!</v>
      </c>
      <c r="AF532" s="90" t="e">
        <f t="shared" si="214"/>
        <v>#DIV/0!</v>
      </c>
      <c r="AG532" s="232" t="e">
        <f t="shared" si="215"/>
        <v>#DIV/0!</v>
      </c>
      <c r="AH532" s="232" t="e">
        <f t="shared" si="216"/>
        <v>#DIV/0!</v>
      </c>
      <c r="AI532" s="90" t="e">
        <f t="shared" si="217"/>
        <v>#DIV/0!</v>
      </c>
      <c r="AJ532" s="154"/>
      <c r="AK532" s="232" t="e">
        <f t="shared" si="218"/>
        <v>#DIV/0!</v>
      </c>
      <c r="AL532" s="232" t="e">
        <f t="shared" si="219"/>
        <v>#DIV/0!</v>
      </c>
    </row>
    <row r="533" spans="1:38">
      <c r="A533" s="128" t="s">
        <v>102</v>
      </c>
      <c r="B533" s="103"/>
      <c r="C533" s="85" t="e">
        <f>SUMPRODUCT(Datu_ievade!$E$12:$BB$12,Datu_ievade!$E$61:$BB$61)/SUM(Datu_ievade!$E$12:$BB$12)</f>
        <v>#DIV/0!</v>
      </c>
      <c r="D533" s="103"/>
      <c r="E533" s="85" t="e">
        <f>SUMPRODUCT(Datu_ievade!$E$13:$BB$13,Datu_ievade!$E$62:$BB$62)/SUM(Datu_ievade!$E$13:$BB$13)</f>
        <v>#DIV/0!</v>
      </c>
      <c r="F533" s="85" t="e">
        <f t="shared" si="205"/>
        <v>#DIV/0!</v>
      </c>
      <c r="G533" s="127" t="e">
        <f>ROUNDUP((B533+D533)*Datu_ievade!$E$269,0)</f>
        <v>#DIV/0!</v>
      </c>
      <c r="H533" s="141" t="e">
        <f t="shared" si="196"/>
        <v>#DIV/0!</v>
      </c>
      <c r="I533" s="127" t="e">
        <f t="shared" si="206"/>
        <v>#DIV/0!</v>
      </c>
      <c r="K533" s="127" t="e">
        <f t="shared" si="207"/>
        <v>#DIV/0!</v>
      </c>
      <c r="L533" s="127" t="e">
        <f t="shared" si="208"/>
        <v>#DIV/0!</v>
      </c>
      <c r="M533" s="127" t="e">
        <f t="shared" si="209"/>
        <v>#DIV/0!</v>
      </c>
      <c r="N533" s="127" t="e">
        <f t="shared" si="210"/>
        <v>#DIV/0!</v>
      </c>
      <c r="O533" s="141" t="e">
        <f t="shared" si="211"/>
        <v>#DIV/0!</v>
      </c>
      <c r="P533" s="127" t="e">
        <f t="shared" si="197"/>
        <v>#DIV/0!</v>
      </c>
      <c r="Q533" s="127" t="e">
        <f t="shared" si="198"/>
        <v>#DIV/0!</v>
      </c>
      <c r="V533" s="232" t="e">
        <f t="shared" si="199"/>
        <v>#DIV/0!</v>
      </c>
      <c r="W533" s="232" t="e">
        <f t="shared" si="200"/>
        <v>#DIV/0!</v>
      </c>
      <c r="X533" s="232" t="e">
        <f t="shared" si="201"/>
        <v>#DIV/0!</v>
      </c>
      <c r="Y533" s="232" t="e">
        <f t="shared" si="202"/>
        <v>#DIV/0!</v>
      </c>
      <c r="Z533" s="232" t="e">
        <f t="shared" si="203"/>
        <v>#DIV/0!</v>
      </c>
      <c r="AA533" s="232" t="e">
        <f t="shared" si="204"/>
        <v>#DIV/0!</v>
      </c>
      <c r="AD533" s="232" t="e">
        <f t="shared" si="212"/>
        <v>#DIV/0!</v>
      </c>
      <c r="AE533" s="232" t="e">
        <f t="shared" si="213"/>
        <v>#DIV/0!</v>
      </c>
      <c r="AF533" s="90" t="e">
        <f t="shared" si="214"/>
        <v>#DIV/0!</v>
      </c>
      <c r="AG533" s="232" t="e">
        <f t="shared" si="215"/>
        <v>#DIV/0!</v>
      </c>
      <c r="AH533" s="232" t="e">
        <f t="shared" si="216"/>
        <v>#DIV/0!</v>
      </c>
      <c r="AI533" s="90" t="e">
        <f t="shared" si="217"/>
        <v>#DIV/0!</v>
      </c>
      <c r="AJ533" s="154"/>
      <c r="AK533" s="232" t="e">
        <f t="shared" si="218"/>
        <v>#DIV/0!</v>
      </c>
      <c r="AL533" s="232" t="e">
        <f t="shared" si="219"/>
        <v>#DIV/0!</v>
      </c>
    </row>
    <row r="534" spans="1:38">
      <c r="A534" s="128" t="s">
        <v>101</v>
      </c>
      <c r="B534" s="103"/>
      <c r="C534" s="85" t="e">
        <f>SUMPRODUCT(Datu_ievade!$E$12:$BB$12,Datu_ievade!$E$61:$BB$61)/SUM(Datu_ievade!$E$12:$BB$12)</f>
        <v>#DIV/0!</v>
      </c>
      <c r="D534" s="103"/>
      <c r="E534" s="85" t="e">
        <f>SUMPRODUCT(Datu_ievade!$E$13:$BB$13,Datu_ievade!$E$62:$BB$62)/SUM(Datu_ievade!$E$13:$BB$13)</f>
        <v>#DIV/0!</v>
      </c>
      <c r="F534" s="85" t="e">
        <f t="shared" si="205"/>
        <v>#DIV/0!</v>
      </c>
      <c r="G534" s="127" t="e">
        <f>ROUNDUP((B534+D534)*Datu_ievade!$E$269,0)</f>
        <v>#DIV/0!</v>
      </c>
      <c r="H534" s="141" t="e">
        <f t="shared" si="196"/>
        <v>#DIV/0!</v>
      </c>
      <c r="I534" s="127" t="e">
        <f t="shared" si="206"/>
        <v>#DIV/0!</v>
      </c>
      <c r="K534" s="127" t="e">
        <f t="shared" si="207"/>
        <v>#DIV/0!</v>
      </c>
      <c r="L534" s="127" t="e">
        <f t="shared" si="208"/>
        <v>#DIV/0!</v>
      </c>
      <c r="M534" s="127" t="e">
        <f t="shared" si="209"/>
        <v>#DIV/0!</v>
      </c>
      <c r="N534" s="127" t="e">
        <f t="shared" si="210"/>
        <v>#DIV/0!</v>
      </c>
      <c r="O534" s="141" t="e">
        <f t="shared" si="211"/>
        <v>#DIV/0!</v>
      </c>
      <c r="P534" s="127" t="e">
        <f t="shared" si="197"/>
        <v>#DIV/0!</v>
      </c>
      <c r="Q534" s="127" t="e">
        <f t="shared" si="198"/>
        <v>#DIV/0!</v>
      </c>
      <c r="V534" s="232" t="e">
        <f t="shared" si="199"/>
        <v>#DIV/0!</v>
      </c>
      <c r="W534" s="232" t="e">
        <f t="shared" si="200"/>
        <v>#DIV/0!</v>
      </c>
      <c r="X534" s="232" t="e">
        <f t="shared" si="201"/>
        <v>#DIV/0!</v>
      </c>
      <c r="Y534" s="232" t="e">
        <f t="shared" si="202"/>
        <v>#DIV/0!</v>
      </c>
      <c r="Z534" s="232" t="e">
        <f t="shared" si="203"/>
        <v>#DIV/0!</v>
      </c>
      <c r="AA534" s="232" t="e">
        <f t="shared" si="204"/>
        <v>#DIV/0!</v>
      </c>
      <c r="AD534" s="232" t="e">
        <f t="shared" si="212"/>
        <v>#DIV/0!</v>
      </c>
      <c r="AE534" s="232" t="e">
        <f t="shared" si="213"/>
        <v>#DIV/0!</v>
      </c>
      <c r="AF534" s="90" t="e">
        <f t="shared" si="214"/>
        <v>#DIV/0!</v>
      </c>
      <c r="AG534" s="232" t="e">
        <f t="shared" si="215"/>
        <v>#DIV/0!</v>
      </c>
      <c r="AH534" s="232" t="e">
        <f t="shared" si="216"/>
        <v>#DIV/0!</v>
      </c>
      <c r="AI534" s="90" t="e">
        <f t="shared" si="217"/>
        <v>#DIV/0!</v>
      </c>
      <c r="AJ534" s="154"/>
      <c r="AK534" s="232" t="e">
        <f t="shared" si="218"/>
        <v>#DIV/0!</v>
      </c>
      <c r="AL534" s="232" t="e">
        <f t="shared" si="219"/>
        <v>#DIV/0!</v>
      </c>
    </row>
    <row r="535" spans="1:38">
      <c r="A535" s="128" t="s">
        <v>100</v>
      </c>
      <c r="B535" s="103"/>
      <c r="C535" s="85" t="e">
        <f>SUMPRODUCT(Datu_ievade!$E$12:$BB$12,Datu_ievade!$E$61:$BB$61)/SUM(Datu_ievade!$E$12:$BB$12)</f>
        <v>#DIV/0!</v>
      </c>
      <c r="D535" s="103"/>
      <c r="E535" s="85" t="e">
        <f>SUMPRODUCT(Datu_ievade!$E$13:$BB$13,Datu_ievade!$E$62:$BB$62)/SUM(Datu_ievade!$E$13:$BB$13)</f>
        <v>#DIV/0!</v>
      </c>
      <c r="F535" s="85" t="e">
        <f t="shared" si="205"/>
        <v>#DIV/0!</v>
      </c>
      <c r="G535" s="127" t="e">
        <f>ROUNDUP((B535+D535)*Datu_ievade!$E$269,0)</f>
        <v>#DIV/0!</v>
      </c>
      <c r="H535" s="141" t="e">
        <f t="shared" si="196"/>
        <v>#DIV/0!</v>
      </c>
      <c r="I535" s="127" t="e">
        <f t="shared" si="206"/>
        <v>#DIV/0!</v>
      </c>
      <c r="K535" s="127" t="e">
        <f t="shared" si="207"/>
        <v>#DIV/0!</v>
      </c>
      <c r="L535" s="127" t="e">
        <f t="shared" si="208"/>
        <v>#DIV/0!</v>
      </c>
      <c r="M535" s="127" t="e">
        <f t="shared" si="209"/>
        <v>#DIV/0!</v>
      </c>
      <c r="N535" s="127" t="e">
        <f t="shared" si="210"/>
        <v>#DIV/0!</v>
      </c>
      <c r="O535" s="141" t="e">
        <f t="shared" si="211"/>
        <v>#DIV/0!</v>
      </c>
      <c r="P535" s="127" t="e">
        <f t="shared" si="197"/>
        <v>#DIV/0!</v>
      </c>
      <c r="Q535" s="127" t="e">
        <f t="shared" si="198"/>
        <v>#DIV/0!</v>
      </c>
      <c r="V535" s="232" t="e">
        <f t="shared" si="199"/>
        <v>#DIV/0!</v>
      </c>
      <c r="W535" s="232" t="e">
        <f t="shared" si="200"/>
        <v>#DIV/0!</v>
      </c>
      <c r="X535" s="232" t="e">
        <f t="shared" si="201"/>
        <v>#DIV/0!</v>
      </c>
      <c r="Y535" s="232" t="e">
        <f t="shared" si="202"/>
        <v>#DIV/0!</v>
      </c>
      <c r="Z535" s="232" t="e">
        <f t="shared" si="203"/>
        <v>#DIV/0!</v>
      </c>
      <c r="AA535" s="232" t="e">
        <f t="shared" si="204"/>
        <v>#DIV/0!</v>
      </c>
      <c r="AD535" s="232" t="e">
        <f t="shared" si="212"/>
        <v>#DIV/0!</v>
      </c>
      <c r="AE535" s="232" t="e">
        <f t="shared" si="213"/>
        <v>#DIV/0!</v>
      </c>
      <c r="AF535" s="90" t="e">
        <f t="shared" si="214"/>
        <v>#DIV/0!</v>
      </c>
      <c r="AG535" s="232" t="e">
        <f t="shared" si="215"/>
        <v>#DIV/0!</v>
      </c>
      <c r="AH535" s="232" t="e">
        <f t="shared" si="216"/>
        <v>#DIV/0!</v>
      </c>
      <c r="AI535" s="90" t="e">
        <f t="shared" si="217"/>
        <v>#DIV/0!</v>
      </c>
      <c r="AJ535" s="154"/>
      <c r="AK535" s="232" t="e">
        <f t="shared" si="218"/>
        <v>#DIV/0!</v>
      </c>
      <c r="AL535" s="232" t="e">
        <f t="shared" si="219"/>
        <v>#DIV/0!</v>
      </c>
    </row>
    <row r="536" spans="1:38">
      <c r="A536" s="128" t="s">
        <v>99</v>
      </c>
      <c r="B536" s="103"/>
      <c r="C536" s="85" t="e">
        <f>SUMPRODUCT(Datu_ievade!$E$12:$BB$12,Datu_ievade!$E$61:$BB$61)/SUM(Datu_ievade!$E$12:$BB$12)</f>
        <v>#DIV/0!</v>
      </c>
      <c r="D536" s="103"/>
      <c r="E536" s="85" t="e">
        <f>SUMPRODUCT(Datu_ievade!$E$13:$BB$13,Datu_ievade!$E$62:$BB$62)/SUM(Datu_ievade!$E$13:$BB$13)</f>
        <v>#DIV/0!</v>
      </c>
      <c r="F536" s="85" t="e">
        <f t="shared" si="205"/>
        <v>#DIV/0!</v>
      </c>
      <c r="G536" s="127" t="e">
        <f>ROUNDUP((B536+D536)*Datu_ievade!$E$269,0)</f>
        <v>#DIV/0!</v>
      </c>
      <c r="H536" s="141" t="e">
        <f t="shared" si="196"/>
        <v>#DIV/0!</v>
      </c>
      <c r="I536" s="127" t="e">
        <f t="shared" si="206"/>
        <v>#DIV/0!</v>
      </c>
      <c r="K536" s="127" t="e">
        <f t="shared" si="207"/>
        <v>#DIV/0!</v>
      </c>
      <c r="L536" s="127" t="e">
        <f t="shared" si="208"/>
        <v>#DIV/0!</v>
      </c>
      <c r="M536" s="127" t="e">
        <f t="shared" si="209"/>
        <v>#DIV/0!</v>
      </c>
      <c r="N536" s="127" t="e">
        <f t="shared" si="210"/>
        <v>#DIV/0!</v>
      </c>
      <c r="O536" s="141" t="e">
        <f t="shared" si="211"/>
        <v>#DIV/0!</v>
      </c>
      <c r="P536" s="127" t="e">
        <f t="shared" si="197"/>
        <v>#DIV/0!</v>
      </c>
      <c r="Q536" s="127" t="e">
        <f t="shared" si="198"/>
        <v>#DIV/0!</v>
      </c>
      <c r="V536" s="232" t="e">
        <f t="shared" si="199"/>
        <v>#DIV/0!</v>
      </c>
      <c r="W536" s="232" t="e">
        <f t="shared" si="200"/>
        <v>#DIV/0!</v>
      </c>
      <c r="X536" s="232" t="e">
        <f t="shared" si="201"/>
        <v>#DIV/0!</v>
      </c>
      <c r="Y536" s="232" t="e">
        <f t="shared" si="202"/>
        <v>#DIV/0!</v>
      </c>
      <c r="Z536" s="232" t="e">
        <f t="shared" si="203"/>
        <v>#DIV/0!</v>
      </c>
      <c r="AA536" s="232" t="e">
        <f t="shared" si="204"/>
        <v>#DIV/0!</v>
      </c>
      <c r="AD536" s="232" t="e">
        <f t="shared" si="212"/>
        <v>#DIV/0!</v>
      </c>
      <c r="AE536" s="232" t="e">
        <f t="shared" si="213"/>
        <v>#DIV/0!</v>
      </c>
      <c r="AF536" s="90" t="e">
        <f t="shared" si="214"/>
        <v>#DIV/0!</v>
      </c>
      <c r="AG536" s="232" t="e">
        <f t="shared" si="215"/>
        <v>#DIV/0!</v>
      </c>
      <c r="AH536" s="232" t="e">
        <f t="shared" si="216"/>
        <v>#DIV/0!</v>
      </c>
      <c r="AI536" s="90" t="e">
        <f t="shared" si="217"/>
        <v>#DIV/0!</v>
      </c>
      <c r="AJ536" s="154"/>
      <c r="AK536" s="232" t="e">
        <f t="shared" si="218"/>
        <v>#DIV/0!</v>
      </c>
      <c r="AL536" s="232" t="e">
        <f t="shared" si="219"/>
        <v>#DIV/0!</v>
      </c>
    </row>
    <row r="537" spans="1:38">
      <c r="A537" s="128" t="s">
        <v>98</v>
      </c>
      <c r="B537" s="103"/>
      <c r="C537" s="85" t="e">
        <f>SUMPRODUCT(Datu_ievade!$E$12:$BB$12,Datu_ievade!$E$61:$BB$61)/SUM(Datu_ievade!$E$12:$BB$12)</f>
        <v>#DIV/0!</v>
      </c>
      <c r="D537" s="103"/>
      <c r="E537" s="85" t="e">
        <f>SUMPRODUCT(Datu_ievade!$E$13:$BB$13,Datu_ievade!$E$62:$BB$62)/SUM(Datu_ievade!$E$13:$BB$13)</f>
        <v>#DIV/0!</v>
      </c>
      <c r="F537" s="85" t="e">
        <f t="shared" si="205"/>
        <v>#DIV/0!</v>
      </c>
      <c r="G537" s="127" t="e">
        <f>ROUNDUP((B537+D537)*Datu_ievade!$E$269,0)</f>
        <v>#DIV/0!</v>
      </c>
      <c r="H537" s="141" t="e">
        <f t="shared" si="196"/>
        <v>#DIV/0!</v>
      </c>
      <c r="I537" s="127" t="e">
        <f t="shared" si="206"/>
        <v>#DIV/0!</v>
      </c>
      <c r="K537" s="127" t="e">
        <f t="shared" si="207"/>
        <v>#DIV/0!</v>
      </c>
      <c r="L537" s="127" t="e">
        <f t="shared" si="208"/>
        <v>#DIV/0!</v>
      </c>
      <c r="M537" s="127" t="e">
        <f t="shared" si="209"/>
        <v>#DIV/0!</v>
      </c>
      <c r="N537" s="127" t="e">
        <f t="shared" si="210"/>
        <v>#DIV/0!</v>
      </c>
      <c r="O537" s="141" t="e">
        <f t="shared" si="211"/>
        <v>#DIV/0!</v>
      </c>
      <c r="P537" s="127" t="e">
        <f t="shared" si="197"/>
        <v>#DIV/0!</v>
      </c>
      <c r="Q537" s="127" t="e">
        <f t="shared" si="198"/>
        <v>#DIV/0!</v>
      </c>
      <c r="V537" s="232" t="e">
        <f t="shared" si="199"/>
        <v>#DIV/0!</v>
      </c>
      <c r="W537" s="232" t="e">
        <f t="shared" si="200"/>
        <v>#DIV/0!</v>
      </c>
      <c r="X537" s="232" t="e">
        <f t="shared" si="201"/>
        <v>#DIV/0!</v>
      </c>
      <c r="Y537" s="232" t="e">
        <f t="shared" si="202"/>
        <v>#DIV/0!</v>
      </c>
      <c r="Z537" s="232" t="e">
        <f t="shared" si="203"/>
        <v>#DIV/0!</v>
      </c>
      <c r="AA537" s="232" t="e">
        <f t="shared" si="204"/>
        <v>#DIV/0!</v>
      </c>
      <c r="AD537" s="232" t="e">
        <f t="shared" si="212"/>
        <v>#DIV/0!</v>
      </c>
      <c r="AE537" s="232" t="e">
        <f t="shared" si="213"/>
        <v>#DIV/0!</v>
      </c>
      <c r="AF537" s="90" t="e">
        <f t="shared" si="214"/>
        <v>#DIV/0!</v>
      </c>
      <c r="AG537" s="232" t="e">
        <f t="shared" si="215"/>
        <v>#DIV/0!</v>
      </c>
      <c r="AH537" s="232" t="e">
        <f t="shared" si="216"/>
        <v>#DIV/0!</v>
      </c>
      <c r="AI537" s="90" t="e">
        <f t="shared" si="217"/>
        <v>#DIV/0!</v>
      </c>
      <c r="AJ537" s="154"/>
      <c r="AK537" s="232" t="e">
        <f t="shared" si="218"/>
        <v>#DIV/0!</v>
      </c>
      <c r="AL537" s="232" t="e">
        <f t="shared" si="219"/>
        <v>#DIV/0!</v>
      </c>
    </row>
    <row r="538" spans="1:38">
      <c r="A538" s="128" t="s">
        <v>97</v>
      </c>
      <c r="B538" s="103"/>
      <c r="C538" s="85" t="e">
        <f>SUMPRODUCT(Datu_ievade!$E$12:$BB$12,Datu_ievade!$E$61:$BB$61)/SUM(Datu_ievade!$E$12:$BB$12)</f>
        <v>#DIV/0!</v>
      </c>
      <c r="D538" s="103"/>
      <c r="E538" s="85" t="e">
        <f>SUMPRODUCT(Datu_ievade!$E$13:$BB$13,Datu_ievade!$E$62:$BB$62)/SUM(Datu_ievade!$E$13:$BB$13)</f>
        <v>#DIV/0!</v>
      </c>
      <c r="F538" s="85" t="e">
        <f t="shared" si="205"/>
        <v>#DIV/0!</v>
      </c>
      <c r="G538" s="127" t="e">
        <f>ROUNDUP((B538+D538)*Datu_ievade!$E$269,0)</f>
        <v>#DIV/0!</v>
      </c>
      <c r="H538" s="141" t="e">
        <f t="shared" si="196"/>
        <v>#DIV/0!</v>
      </c>
      <c r="I538" s="127" t="e">
        <f t="shared" si="206"/>
        <v>#DIV/0!</v>
      </c>
      <c r="K538" s="127" t="e">
        <f t="shared" si="207"/>
        <v>#DIV/0!</v>
      </c>
      <c r="L538" s="127" t="e">
        <f t="shared" si="208"/>
        <v>#DIV/0!</v>
      </c>
      <c r="M538" s="127" t="e">
        <f t="shared" si="209"/>
        <v>#DIV/0!</v>
      </c>
      <c r="N538" s="127" t="e">
        <f t="shared" si="210"/>
        <v>#DIV/0!</v>
      </c>
      <c r="O538" s="141" t="e">
        <f t="shared" si="211"/>
        <v>#DIV/0!</v>
      </c>
      <c r="P538" s="127" t="e">
        <f t="shared" si="197"/>
        <v>#DIV/0!</v>
      </c>
      <c r="Q538" s="127" t="e">
        <f t="shared" si="198"/>
        <v>#DIV/0!</v>
      </c>
      <c r="V538" s="232" t="e">
        <f t="shared" si="199"/>
        <v>#DIV/0!</v>
      </c>
      <c r="W538" s="232" t="e">
        <f t="shared" si="200"/>
        <v>#DIV/0!</v>
      </c>
      <c r="X538" s="232" t="e">
        <f t="shared" si="201"/>
        <v>#DIV/0!</v>
      </c>
      <c r="Y538" s="232" t="e">
        <f t="shared" si="202"/>
        <v>#DIV/0!</v>
      </c>
      <c r="Z538" s="232" t="e">
        <f t="shared" si="203"/>
        <v>#DIV/0!</v>
      </c>
      <c r="AA538" s="232" t="e">
        <f t="shared" si="204"/>
        <v>#DIV/0!</v>
      </c>
      <c r="AD538" s="232" t="e">
        <f t="shared" si="212"/>
        <v>#DIV/0!</v>
      </c>
      <c r="AE538" s="232" t="e">
        <f t="shared" si="213"/>
        <v>#DIV/0!</v>
      </c>
      <c r="AF538" s="90" t="e">
        <f t="shared" si="214"/>
        <v>#DIV/0!</v>
      </c>
      <c r="AG538" s="232" t="e">
        <f t="shared" si="215"/>
        <v>#DIV/0!</v>
      </c>
      <c r="AH538" s="232" t="e">
        <f t="shared" si="216"/>
        <v>#DIV/0!</v>
      </c>
      <c r="AI538" s="90" t="e">
        <f t="shared" si="217"/>
        <v>#DIV/0!</v>
      </c>
      <c r="AJ538" s="154"/>
      <c r="AK538" s="232" t="e">
        <f t="shared" si="218"/>
        <v>#DIV/0!</v>
      </c>
      <c r="AL538" s="232" t="e">
        <f t="shared" si="219"/>
        <v>#DIV/0!</v>
      </c>
    </row>
    <row r="539" spans="1:38">
      <c r="A539" s="128" t="s">
        <v>96</v>
      </c>
      <c r="B539" s="103"/>
      <c r="C539" s="85" t="e">
        <f>SUMPRODUCT(Datu_ievade!$E$12:$BB$12,Datu_ievade!$E$61:$BB$61)/SUM(Datu_ievade!$E$12:$BB$12)</f>
        <v>#DIV/0!</v>
      </c>
      <c r="D539" s="103"/>
      <c r="E539" s="85" t="e">
        <f>SUMPRODUCT(Datu_ievade!$E$13:$BB$13,Datu_ievade!$E$62:$BB$62)/SUM(Datu_ievade!$E$13:$BB$13)</f>
        <v>#DIV/0!</v>
      </c>
      <c r="F539" s="85" t="e">
        <f t="shared" si="205"/>
        <v>#DIV/0!</v>
      </c>
      <c r="G539" s="127" t="e">
        <f>ROUNDUP((B539+D539)*Datu_ievade!$E$269,0)</f>
        <v>#DIV/0!</v>
      </c>
      <c r="H539" s="141" t="e">
        <f t="shared" si="196"/>
        <v>#DIV/0!</v>
      </c>
      <c r="I539" s="127" t="e">
        <f t="shared" si="206"/>
        <v>#DIV/0!</v>
      </c>
      <c r="K539" s="127" t="e">
        <f t="shared" si="207"/>
        <v>#DIV/0!</v>
      </c>
      <c r="L539" s="127" t="e">
        <f t="shared" si="208"/>
        <v>#DIV/0!</v>
      </c>
      <c r="M539" s="127" t="e">
        <f t="shared" si="209"/>
        <v>#DIV/0!</v>
      </c>
      <c r="N539" s="127" t="e">
        <f t="shared" si="210"/>
        <v>#DIV/0!</v>
      </c>
      <c r="O539" s="141" t="e">
        <f t="shared" si="211"/>
        <v>#DIV/0!</v>
      </c>
      <c r="P539" s="127" t="e">
        <f t="shared" si="197"/>
        <v>#DIV/0!</v>
      </c>
      <c r="Q539" s="127" t="e">
        <f t="shared" si="198"/>
        <v>#DIV/0!</v>
      </c>
      <c r="V539" s="232" t="e">
        <f t="shared" si="199"/>
        <v>#DIV/0!</v>
      </c>
      <c r="W539" s="232" t="e">
        <f t="shared" si="200"/>
        <v>#DIV/0!</v>
      </c>
      <c r="X539" s="232" t="e">
        <f t="shared" si="201"/>
        <v>#DIV/0!</v>
      </c>
      <c r="Y539" s="232" t="e">
        <f t="shared" si="202"/>
        <v>#DIV/0!</v>
      </c>
      <c r="Z539" s="232" t="e">
        <f t="shared" si="203"/>
        <v>#DIV/0!</v>
      </c>
      <c r="AA539" s="232" t="e">
        <f t="shared" si="204"/>
        <v>#DIV/0!</v>
      </c>
      <c r="AD539" s="232" t="e">
        <f t="shared" si="212"/>
        <v>#DIV/0!</v>
      </c>
      <c r="AE539" s="232" t="e">
        <f t="shared" si="213"/>
        <v>#DIV/0!</v>
      </c>
      <c r="AF539" s="90" t="e">
        <f t="shared" si="214"/>
        <v>#DIV/0!</v>
      </c>
      <c r="AG539" s="232" t="e">
        <f t="shared" si="215"/>
        <v>#DIV/0!</v>
      </c>
      <c r="AH539" s="232" t="e">
        <f t="shared" si="216"/>
        <v>#DIV/0!</v>
      </c>
      <c r="AI539" s="90" t="e">
        <f t="shared" si="217"/>
        <v>#DIV/0!</v>
      </c>
      <c r="AJ539" s="154"/>
      <c r="AK539" s="232" t="e">
        <f t="shared" si="218"/>
        <v>#DIV/0!</v>
      </c>
      <c r="AL539" s="232" t="e">
        <f t="shared" si="219"/>
        <v>#DIV/0!</v>
      </c>
    </row>
    <row r="540" spans="1:38">
      <c r="A540" s="128" t="s">
        <v>95</v>
      </c>
      <c r="B540" s="103"/>
      <c r="C540" s="85" t="e">
        <f>SUMPRODUCT(Datu_ievade!$E$12:$BB$12,Datu_ievade!$E$61:$BB$61)/SUM(Datu_ievade!$E$12:$BB$12)</f>
        <v>#DIV/0!</v>
      </c>
      <c r="D540" s="103"/>
      <c r="E540" s="85" t="e">
        <f>SUMPRODUCT(Datu_ievade!$E$13:$BB$13,Datu_ievade!$E$62:$BB$62)/SUM(Datu_ievade!$E$13:$BB$13)</f>
        <v>#DIV/0!</v>
      </c>
      <c r="F540" s="85" t="e">
        <f t="shared" si="205"/>
        <v>#DIV/0!</v>
      </c>
      <c r="G540" s="127" t="e">
        <f>ROUNDUP((B540+D540)*Datu_ievade!$E$269,0)</f>
        <v>#DIV/0!</v>
      </c>
      <c r="H540" s="141" t="e">
        <f t="shared" si="196"/>
        <v>#DIV/0!</v>
      </c>
      <c r="I540" s="127" t="e">
        <f t="shared" si="206"/>
        <v>#DIV/0!</v>
      </c>
      <c r="K540" s="127" t="e">
        <f t="shared" si="207"/>
        <v>#DIV/0!</v>
      </c>
      <c r="L540" s="127" t="e">
        <f t="shared" si="208"/>
        <v>#DIV/0!</v>
      </c>
      <c r="M540" s="127" t="e">
        <f t="shared" si="209"/>
        <v>#DIV/0!</v>
      </c>
      <c r="N540" s="127" t="e">
        <f t="shared" si="210"/>
        <v>#DIV/0!</v>
      </c>
      <c r="O540" s="141" t="e">
        <f t="shared" si="211"/>
        <v>#DIV/0!</v>
      </c>
      <c r="P540" s="127" t="e">
        <f t="shared" si="197"/>
        <v>#DIV/0!</v>
      </c>
      <c r="Q540" s="127" t="e">
        <f t="shared" si="198"/>
        <v>#DIV/0!</v>
      </c>
      <c r="V540" s="232" t="e">
        <f t="shared" si="199"/>
        <v>#DIV/0!</v>
      </c>
      <c r="W540" s="232" t="e">
        <f t="shared" si="200"/>
        <v>#DIV/0!</v>
      </c>
      <c r="X540" s="232" t="e">
        <f t="shared" si="201"/>
        <v>#DIV/0!</v>
      </c>
      <c r="Y540" s="232" t="e">
        <f t="shared" si="202"/>
        <v>#DIV/0!</v>
      </c>
      <c r="Z540" s="232" t="e">
        <f t="shared" si="203"/>
        <v>#DIV/0!</v>
      </c>
      <c r="AA540" s="232" t="e">
        <f t="shared" si="204"/>
        <v>#DIV/0!</v>
      </c>
      <c r="AD540" s="232" t="e">
        <f t="shared" si="212"/>
        <v>#DIV/0!</v>
      </c>
      <c r="AE540" s="232" t="e">
        <f t="shared" si="213"/>
        <v>#DIV/0!</v>
      </c>
      <c r="AF540" s="90" t="e">
        <f t="shared" si="214"/>
        <v>#DIV/0!</v>
      </c>
      <c r="AG540" s="232" t="e">
        <f t="shared" si="215"/>
        <v>#DIV/0!</v>
      </c>
      <c r="AH540" s="232" t="e">
        <f t="shared" si="216"/>
        <v>#DIV/0!</v>
      </c>
      <c r="AI540" s="90" t="e">
        <f t="shared" si="217"/>
        <v>#DIV/0!</v>
      </c>
      <c r="AJ540" s="154"/>
      <c r="AK540" s="232" t="e">
        <f t="shared" si="218"/>
        <v>#DIV/0!</v>
      </c>
      <c r="AL540" s="232" t="e">
        <f t="shared" si="219"/>
        <v>#DIV/0!</v>
      </c>
    </row>
    <row r="541" spans="1:38">
      <c r="A541" s="128" t="s">
        <v>94</v>
      </c>
      <c r="B541" s="103"/>
      <c r="C541" s="85" t="e">
        <f>SUMPRODUCT(Datu_ievade!$E$12:$BB$12,Datu_ievade!$E$61:$BB$61)/SUM(Datu_ievade!$E$12:$BB$12)</f>
        <v>#DIV/0!</v>
      </c>
      <c r="D541" s="103"/>
      <c r="E541" s="85" t="e">
        <f>SUMPRODUCT(Datu_ievade!$E$13:$BB$13,Datu_ievade!$E$62:$BB$62)/SUM(Datu_ievade!$E$13:$BB$13)</f>
        <v>#DIV/0!</v>
      </c>
      <c r="F541" s="85" t="e">
        <f t="shared" si="205"/>
        <v>#DIV/0!</v>
      </c>
      <c r="G541" s="127" t="e">
        <f>ROUNDUP((B541+D541)*Datu_ievade!$E$269,0)</f>
        <v>#DIV/0!</v>
      </c>
      <c r="H541" s="141" t="e">
        <f t="shared" si="196"/>
        <v>#DIV/0!</v>
      </c>
      <c r="I541" s="127" t="e">
        <f t="shared" si="206"/>
        <v>#DIV/0!</v>
      </c>
      <c r="K541" s="127" t="e">
        <f t="shared" si="207"/>
        <v>#DIV/0!</v>
      </c>
      <c r="L541" s="127" t="e">
        <f t="shared" si="208"/>
        <v>#DIV/0!</v>
      </c>
      <c r="M541" s="127" t="e">
        <f t="shared" si="209"/>
        <v>#DIV/0!</v>
      </c>
      <c r="N541" s="127" t="e">
        <f t="shared" si="210"/>
        <v>#DIV/0!</v>
      </c>
      <c r="O541" s="141" t="e">
        <f t="shared" si="211"/>
        <v>#DIV/0!</v>
      </c>
      <c r="P541" s="127" t="e">
        <f t="shared" si="197"/>
        <v>#DIV/0!</v>
      </c>
      <c r="Q541" s="127" t="e">
        <f t="shared" si="198"/>
        <v>#DIV/0!</v>
      </c>
      <c r="V541" s="232" t="e">
        <f t="shared" si="199"/>
        <v>#DIV/0!</v>
      </c>
      <c r="W541" s="232" t="e">
        <f t="shared" si="200"/>
        <v>#DIV/0!</v>
      </c>
      <c r="X541" s="232" t="e">
        <f t="shared" si="201"/>
        <v>#DIV/0!</v>
      </c>
      <c r="Y541" s="232" t="e">
        <f t="shared" si="202"/>
        <v>#DIV/0!</v>
      </c>
      <c r="Z541" s="232" t="e">
        <f t="shared" si="203"/>
        <v>#DIV/0!</v>
      </c>
      <c r="AA541" s="232" t="e">
        <f t="shared" si="204"/>
        <v>#DIV/0!</v>
      </c>
      <c r="AD541" s="232" t="e">
        <f t="shared" si="212"/>
        <v>#DIV/0!</v>
      </c>
      <c r="AE541" s="232" t="e">
        <f t="shared" si="213"/>
        <v>#DIV/0!</v>
      </c>
      <c r="AF541" s="90" t="e">
        <f t="shared" si="214"/>
        <v>#DIV/0!</v>
      </c>
      <c r="AG541" s="232" t="e">
        <f t="shared" si="215"/>
        <v>#DIV/0!</v>
      </c>
      <c r="AH541" s="232" t="e">
        <f t="shared" si="216"/>
        <v>#DIV/0!</v>
      </c>
      <c r="AI541" s="90" t="e">
        <f t="shared" si="217"/>
        <v>#DIV/0!</v>
      </c>
      <c r="AJ541" s="154"/>
      <c r="AK541" s="232" t="e">
        <f t="shared" si="218"/>
        <v>#DIV/0!</v>
      </c>
      <c r="AL541" s="232" t="e">
        <f t="shared" si="219"/>
        <v>#DIV/0!</v>
      </c>
    </row>
    <row r="542" spans="1:38">
      <c r="A542" s="128" t="s">
        <v>93</v>
      </c>
      <c r="B542" s="103"/>
      <c r="C542" s="85" t="e">
        <f>SUMPRODUCT(Datu_ievade!$E$12:$BB$12,Datu_ievade!$E$61:$BB$61)/SUM(Datu_ievade!$E$12:$BB$12)</f>
        <v>#DIV/0!</v>
      </c>
      <c r="D542" s="103"/>
      <c r="E542" s="85" t="e">
        <f>SUMPRODUCT(Datu_ievade!$E$13:$BB$13,Datu_ievade!$E$62:$BB$62)/SUM(Datu_ievade!$E$13:$BB$13)</f>
        <v>#DIV/0!</v>
      </c>
      <c r="F542" s="85" t="e">
        <f t="shared" si="205"/>
        <v>#DIV/0!</v>
      </c>
      <c r="G542" s="127" t="e">
        <f>ROUNDUP((B542+D542)*Datu_ievade!$E$269,0)</f>
        <v>#DIV/0!</v>
      </c>
      <c r="H542" s="141" t="e">
        <f t="shared" si="196"/>
        <v>#DIV/0!</v>
      </c>
      <c r="I542" s="127" t="e">
        <f t="shared" si="206"/>
        <v>#DIV/0!</v>
      </c>
      <c r="K542" s="127" t="e">
        <f t="shared" si="207"/>
        <v>#DIV/0!</v>
      </c>
      <c r="L542" s="127" t="e">
        <f t="shared" si="208"/>
        <v>#DIV/0!</v>
      </c>
      <c r="M542" s="127" t="e">
        <f t="shared" si="209"/>
        <v>#DIV/0!</v>
      </c>
      <c r="N542" s="127" t="e">
        <f t="shared" si="210"/>
        <v>#DIV/0!</v>
      </c>
      <c r="O542" s="141" t="e">
        <f t="shared" si="211"/>
        <v>#DIV/0!</v>
      </c>
      <c r="P542" s="127" t="e">
        <f t="shared" si="197"/>
        <v>#DIV/0!</v>
      </c>
      <c r="Q542" s="127" t="e">
        <f t="shared" si="198"/>
        <v>#DIV/0!</v>
      </c>
      <c r="V542" s="232" t="e">
        <f t="shared" si="199"/>
        <v>#DIV/0!</v>
      </c>
      <c r="W542" s="232" t="e">
        <f t="shared" si="200"/>
        <v>#DIV/0!</v>
      </c>
      <c r="X542" s="232" t="e">
        <f t="shared" si="201"/>
        <v>#DIV/0!</v>
      </c>
      <c r="Y542" s="232" t="e">
        <f t="shared" si="202"/>
        <v>#DIV/0!</v>
      </c>
      <c r="Z542" s="232" t="e">
        <f t="shared" si="203"/>
        <v>#DIV/0!</v>
      </c>
      <c r="AA542" s="232" t="e">
        <f t="shared" si="204"/>
        <v>#DIV/0!</v>
      </c>
      <c r="AD542" s="232" t="e">
        <f t="shared" si="212"/>
        <v>#DIV/0!</v>
      </c>
      <c r="AE542" s="232" t="e">
        <f t="shared" si="213"/>
        <v>#DIV/0!</v>
      </c>
      <c r="AF542" s="90" t="e">
        <f t="shared" si="214"/>
        <v>#DIV/0!</v>
      </c>
      <c r="AG542" s="232" t="e">
        <f t="shared" si="215"/>
        <v>#DIV/0!</v>
      </c>
      <c r="AH542" s="232" t="e">
        <f t="shared" si="216"/>
        <v>#DIV/0!</v>
      </c>
      <c r="AI542" s="90" t="e">
        <f t="shared" si="217"/>
        <v>#DIV/0!</v>
      </c>
      <c r="AJ542" s="154"/>
      <c r="AK542" s="232" t="e">
        <f t="shared" si="218"/>
        <v>#DIV/0!</v>
      </c>
      <c r="AL542" s="232" t="e">
        <f t="shared" si="219"/>
        <v>#DIV/0!</v>
      </c>
    </row>
    <row r="543" spans="1:38">
      <c r="A543" s="128" t="s">
        <v>92</v>
      </c>
      <c r="B543" s="103"/>
      <c r="C543" s="85" t="e">
        <f>SUMPRODUCT(Datu_ievade!$E$12:$BB$12,Datu_ievade!$E$61:$BB$61)/SUM(Datu_ievade!$E$12:$BB$12)</f>
        <v>#DIV/0!</v>
      </c>
      <c r="D543" s="103"/>
      <c r="E543" s="85" t="e">
        <f>SUMPRODUCT(Datu_ievade!$E$13:$BB$13,Datu_ievade!$E$62:$BB$62)/SUM(Datu_ievade!$E$13:$BB$13)</f>
        <v>#DIV/0!</v>
      </c>
      <c r="F543" s="85" t="e">
        <f t="shared" si="205"/>
        <v>#DIV/0!</v>
      </c>
      <c r="G543" s="127" t="e">
        <f>ROUNDUP((B543+D543)*Datu_ievade!$E$269,0)</f>
        <v>#DIV/0!</v>
      </c>
      <c r="H543" s="141" t="e">
        <f t="shared" si="196"/>
        <v>#DIV/0!</v>
      </c>
      <c r="I543" s="127" t="e">
        <f t="shared" si="206"/>
        <v>#DIV/0!</v>
      </c>
      <c r="K543" s="127" t="e">
        <f t="shared" si="207"/>
        <v>#DIV/0!</v>
      </c>
      <c r="L543" s="127" t="e">
        <f t="shared" si="208"/>
        <v>#DIV/0!</v>
      </c>
      <c r="M543" s="127" t="e">
        <f t="shared" si="209"/>
        <v>#DIV/0!</v>
      </c>
      <c r="N543" s="127" t="e">
        <f t="shared" si="210"/>
        <v>#DIV/0!</v>
      </c>
      <c r="O543" s="141" t="e">
        <f t="shared" si="211"/>
        <v>#DIV/0!</v>
      </c>
      <c r="P543" s="127" t="e">
        <f t="shared" si="197"/>
        <v>#DIV/0!</v>
      </c>
      <c r="Q543" s="127" t="e">
        <f t="shared" si="198"/>
        <v>#DIV/0!</v>
      </c>
      <c r="V543" s="232" t="e">
        <f t="shared" si="199"/>
        <v>#DIV/0!</v>
      </c>
      <c r="W543" s="232" t="e">
        <f t="shared" si="200"/>
        <v>#DIV/0!</v>
      </c>
      <c r="X543" s="232" t="e">
        <f t="shared" si="201"/>
        <v>#DIV/0!</v>
      </c>
      <c r="Y543" s="232" t="e">
        <f t="shared" si="202"/>
        <v>#DIV/0!</v>
      </c>
      <c r="Z543" s="232" t="e">
        <f t="shared" si="203"/>
        <v>#DIV/0!</v>
      </c>
      <c r="AA543" s="232" t="e">
        <f t="shared" si="204"/>
        <v>#DIV/0!</v>
      </c>
      <c r="AD543" s="232" t="e">
        <f t="shared" si="212"/>
        <v>#DIV/0!</v>
      </c>
      <c r="AE543" s="232" t="e">
        <f t="shared" si="213"/>
        <v>#DIV/0!</v>
      </c>
      <c r="AF543" s="90" t="e">
        <f t="shared" si="214"/>
        <v>#DIV/0!</v>
      </c>
      <c r="AG543" s="232" t="e">
        <f t="shared" si="215"/>
        <v>#DIV/0!</v>
      </c>
      <c r="AH543" s="232" t="e">
        <f t="shared" si="216"/>
        <v>#DIV/0!</v>
      </c>
      <c r="AI543" s="90" t="e">
        <f t="shared" si="217"/>
        <v>#DIV/0!</v>
      </c>
      <c r="AJ543" s="154"/>
      <c r="AK543" s="232" t="e">
        <f t="shared" si="218"/>
        <v>#DIV/0!</v>
      </c>
      <c r="AL543" s="232" t="e">
        <f t="shared" si="219"/>
        <v>#DIV/0!</v>
      </c>
    </row>
    <row r="544" spans="1:38">
      <c r="A544" s="128" t="s">
        <v>91</v>
      </c>
      <c r="B544" s="103"/>
      <c r="C544" s="85" t="e">
        <f>SUMPRODUCT(Datu_ievade!$E$12:$BB$12,Datu_ievade!$E$61:$BB$61)/SUM(Datu_ievade!$E$12:$BB$12)</f>
        <v>#DIV/0!</v>
      </c>
      <c r="D544" s="103"/>
      <c r="E544" s="85" t="e">
        <f>SUMPRODUCT(Datu_ievade!$E$13:$BB$13,Datu_ievade!$E$62:$BB$62)/SUM(Datu_ievade!$E$13:$BB$13)</f>
        <v>#DIV/0!</v>
      </c>
      <c r="F544" s="85" t="e">
        <f t="shared" si="205"/>
        <v>#DIV/0!</v>
      </c>
      <c r="G544" s="127" t="e">
        <f>ROUNDUP((B544+D544)*Datu_ievade!$E$269,0)</f>
        <v>#DIV/0!</v>
      </c>
      <c r="H544" s="141" t="e">
        <f t="shared" si="196"/>
        <v>#DIV/0!</v>
      </c>
      <c r="I544" s="127" t="e">
        <f t="shared" si="206"/>
        <v>#DIV/0!</v>
      </c>
      <c r="K544" s="127" t="e">
        <f t="shared" si="207"/>
        <v>#DIV/0!</v>
      </c>
      <c r="L544" s="127" t="e">
        <f t="shared" si="208"/>
        <v>#DIV/0!</v>
      </c>
      <c r="M544" s="127" t="e">
        <f t="shared" si="209"/>
        <v>#DIV/0!</v>
      </c>
      <c r="N544" s="127" t="e">
        <f t="shared" si="210"/>
        <v>#DIV/0!</v>
      </c>
      <c r="O544" s="141" t="e">
        <f t="shared" si="211"/>
        <v>#DIV/0!</v>
      </c>
      <c r="P544" s="127" t="e">
        <f t="shared" si="197"/>
        <v>#DIV/0!</v>
      </c>
      <c r="Q544" s="127" t="e">
        <f t="shared" si="198"/>
        <v>#DIV/0!</v>
      </c>
      <c r="V544" s="232" t="e">
        <f t="shared" si="199"/>
        <v>#DIV/0!</v>
      </c>
      <c r="W544" s="232" t="e">
        <f t="shared" si="200"/>
        <v>#DIV/0!</v>
      </c>
      <c r="X544" s="232" t="e">
        <f t="shared" si="201"/>
        <v>#DIV/0!</v>
      </c>
      <c r="Y544" s="232" t="e">
        <f t="shared" si="202"/>
        <v>#DIV/0!</v>
      </c>
      <c r="Z544" s="232" t="e">
        <f t="shared" si="203"/>
        <v>#DIV/0!</v>
      </c>
      <c r="AA544" s="232" t="e">
        <f t="shared" si="204"/>
        <v>#DIV/0!</v>
      </c>
      <c r="AD544" s="232" t="e">
        <f t="shared" si="212"/>
        <v>#DIV/0!</v>
      </c>
      <c r="AE544" s="232" t="e">
        <f t="shared" si="213"/>
        <v>#DIV/0!</v>
      </c>
      <c r="AF544" s="90" t="e">
        <f t="shared" si="214"/>
        <v>#DIV/0!</v>
      </c>
      <c r="AG544" s="232" t="e">
        <f t="shared" si="215"/>
        <v>#DIV/0!</v>
      </c>
      <c r="AH544" s="232" t="e">
        <f t="shared" si="216"/>
        <v>#DIV/0!</v>
      </c>
      <c r="AI544" s="90" t="e">
        <f t="shared" si="217"/>
        <v>#DIV/0!</v>
      </c>
      <c r="AJ544" s="154"/>
      <c r="AK544" s="232" t="e">
        <f t="shared" si="218"/>
        <v>#DIV/0!</v>
      </c>
      <c r="AL544" s="232" t="e">
        <f t="shared" si="219"/>
        <v>#DIV/0!</v>
      </c>
    </row>
    <row r="545" spans="1:38">
      <c r="A545" s="128" t="s">
        <v>90</v>
      </c>
      <c r="B545" s="103"/>
      <c r="C545" s="85" t="e">
        <f>SUMPRODUCT(Datu_ievade!$E$12:$BB$12,Datu_ievade!$E$61:$BB$61)/SUM(Datu_ievade!$E$12:$BB$12)</f>
        <v>#DIV/0!</v>
      </c>
      <c r="D545" s="103"/>
      <c r="E545" s="85" t="e">
        <f>SUMPRODUCT(Datu_ievade!$E$13:$BB$13,Datu_ievade!$E$62:$BB$62)/SUM(Datu_ievade!$E$13:$BB$13)</f>
        <v>#DIV/0!</v>
      </c>
      <c r="F545" s="85" t="e">
        <f t="shared" si="205"/>
        <v>#DIV/0!</v>
      </c>
      <c r="G545" s="127" t="e">
        <f>ROUNDUP((B545+D545)*Datu_ievade!$E$269,0)</f>
        <v>#DIV/0!</v>
      </c>
      <c r="H545" s="141" t="e">
        <f t="shared" si="196"/>
        <v>#DIV/0!</v>
      </c>
      <c r="I545" s="127" t="e">
        <f t="shared" si="206"/>
        <v>#DIV/0!</v>
      </c>
      <c r="K545" s="127" t="e">
        <f t="shared" si="207"/>
        <v>#DIV/0!</v>
      </c>
      <c r="L545" s="127" t="e">
        <f t="shared" si="208"/>
        <v>#DIV/0!</v>
      </c>
      <c r="M545" s="127" t="e">
        <f t="shared" si="209"/>
        <v>#DIV/0!</v>
      </c>
      <c r="N545" s="127" t="e">
        <f t="shared" si="210"/>
        <v>#DIV/0!</v>
      </c>
      <c r="O545" s="141" t="e">
        <f t="shared" si="211"/>
        <v>#DIV/0!</v>
      </c>
      <c r="P545" s="127" t="e">
        <f t="shared" si="197"/>
        <v>#DIV/0!</v>
      </c>
      <c r="Q545" s="127" t="e">
        <f t="shared" si="198"/>
        <v>#DIV/0!</v>
      </c>
      <c r="V545" s="232" t="e">
        <f t="shared" si="199"/>
        <v>#DIV/0!</v>
      </c>
      <c r="W545" s="232" t="e">
        <f t="shared" si="200"/>
        <v>#DIV/0!</v>
      </c>
      <c r="X545" s="232" t="e">
        <f t="shared" si="201"/>
        <v>#DIV/0!</v>
      </c>
      <c r="Y545" s="232" t="e">
        <f t="shared" si="202"/>
        <v>#DIV/0!</v>
      </c>
      <c r="Z545" s="232" t="e">
        <f t="shared" si="203"/>
        <v>#DIV/0!</v>
      </c>
      <c r="AA545" s="232" t="e">
        <f t="shared" si="204"/>
        <v>#DIV/0!</v>
      </c>
      <c r="AD545" s="232" t="e">
        <f t="shared" si="212"/>
        <v>#DIV/0!</v>
      </c>
      <c r="AE545" s="232" t="e">
        <f t="shared" si="213"/>
        <v>#DIV/0!</v>
      </c>
      <c r="AF545" s="90" t="e">
        <f t="shared" si="214"/>
        <v>#DIV/0!</v>
      </c>
      <c r="AG545" s="232" t="e">
        <f t="shared" si="215"/>
        <v>#DIV/0!</v>
      </c>
      <c r="AH545" s="232" t="e">
        <f t="shared" si="216"/>
        <v>#DIV/0!</v>
      </c>
      <c r="AI545" s="90" t="e">
        <f t="shared" si="217"/>
        <v>#DIV/0!</v>
      </c>
      <c r="AJ545" s="154"/>
      <c r="AK545" s="232" t="e">
        <f t="shared" si="218"/>
        <v>#DIV/0!</v>
      </c>
      <c r="AL545" s="232" t="e">
        <f t="shared" si="219"/>
        <v>#DIV/0!</v>
      </c>
    </row>
    <row r="546" spans="1:38">
      <c r="A546" s="128" t="s">
        <v>89</v>
      </c>
      <c r="B546" s="103"/>
      <c r="C546" s="85" t="e">
        <f>SUMPRODUCT(Datu_ievade!$E$12:$BB$12,Datu_ievade!$E$61:$BB$61)/SUM(Datu_ievade!$E$12:$BB$12)</f>
        <v>#DIV/0!</v>
      </c>
      <c r="D546" s="103"/>
      <c r="E546" s="85" t="e">
        <f>SUMPRODUCT(Datu_ievade!$E$13:$BB$13,Datu_ievade!$E$62:$BB$62)/SUM(Datu_ievade!$E$13:$BB$13)</f>
        <v>#DIV/0!</v>
      </c>
      <c r="F546" s="85" t="e">
        <f t="shared" si="205"/>
        <v>#DIV/0!</v>
      </c>
      <c r="G546" s="127" t="e">
        <f>ROUNDUP((B546+D546)*Datu_ievade!$E$269,0)</f>
        <v>#DIV/0!</v>
      </c>
      <c r="H546" s="141" t="e">
        <f t="shared" si="196"/>
        <v>#DIV/0!</v>
      </c>
      <c r="I546" s="127" t="e">
        <f t="shared" si="206"/>
        <v>#DIV/0!</v>
      </c>
      <c r="K546" s="127" t="e">
        <f t="shared" si="207"/>
        <v>#DIV/0!</v>
      </c>
      <c r="L546" s="127" t="e">
        <f t="shared" si="208"/>
        <v>#DIV/0!</v>
      </c>
      <c r="M546" s="127" t="e">
        <f t="shared" si="209"/>
        <v>#DIV/0!</v>
      </c>
      <c r="N546" s="127" t="e">
        <f t="shared" si="210"/>
        <v>#DIV/0!</v>
      </c>
      <c r="O546" s="141" t="e">
        <f t="shared" si="211"/>
        <v>#DIV/0!</v>
      </c>
      <c r="P546" s="127" t="e">
        <f t="shared" si="197"/>
        <v>#DIV/0!</v>
      </c>
      <c r="Q546" s="127" t="e">
        <f t="shared" si="198"/>
        <v>#DIV/0!</v>
      </c>
      <c r="V546" s="232" t="e">
        <f t="shared" si="199"/>
        <v>#DIV/0!</v>
      </c>
      <c r="W546" s="232" t="e">
        <f t="shared" si="200"/>
        <v>#DIV/0!</v>
      </c>
      <c r="X546" s="232" t="e">
        <f t="shared" si="201"/>
        <v>#DIV/0!</v>
      </c>
      <c r="Y546" s="232" t="e">
        <f t="shared" si="202"/>
        <v>#DIV/0!</v>
      </c>
      <c r="Z546" s="232" t="e">
        <f t="shared" si="203"/>
        <v>#DIV/0!</v>
      </c>
      <c r="AA546" s="232" t="e">
        <f t="shared" si="204"/>
        <v>#DIV/0!</v>
      </c>
      <c r="AD546" s="232" t="e">
        <f t="shared" si="212"/>
        <v>#DIV/0!</v>
      </c>
      <c r="AE546" s="232" t="e">
        <f t="shared" si="213"/>
        <v>#DIV/0!</v>
      </c>
      <c r="AF546" s="90" t="e">
        <f t="shared" si="214"/>
        <v>#DIV/0!</v>
      </c>
      <c r="AG546" s="232" t="e">
        <f t="shared" si="215"/>
        <v>#DIV/0!</v>
      </c>
      <c r="AH546" s="232" t="e">
        <f t="shared" si="216"/>
        <v>#DIV/0!</v>
      </c>
      <c r="AI546" s="90" t="e">
        <f t="shared" si="217"/>
        <v>#DIV/0!</v>
      </c>
      <c r="AJ546" s="154"/>
      <c r="AK546" s="232" t="e">
        <f t="shared" si="218"/>
        <v>#DIV/0!</v>
      </c>
      <c r="AL546" s="232" t="e">
        <f t="shared" si="219"/>
        <v>#DIV/0!</v>
      </c>
    </row>
    <row r="547" spans="1:38">
      <c r="A547" s="128" t="s">
        <v>88</v>
      </c>
      <c r="B547" s="103"/>
      <c r="C547" s="85" t="e">
        <f>SUMPRODUCT(Datu_ievade!$E$12:$BB$12,Datu_ievade!$E$61:$BB$61)/SUM(Datu_ievade!$E$12:$BB$12)</f>
        <v>#DIV/0!</v>
      </c>
      <c r="D547" s="103"/>
      <c r="E547" s="85" t="e">
        <f>SUMPRODUCT(Datu_ievade!$E$13:$BB$13,Datu_ievade!$E$62:$BB$62)/SUM(Datu_ievade!$E$13:$BB$13)</f>
        <v>#DIV/0!</v>
      </c>
      <c r="F547" s="85" t="e">
        <f t="shared" si="205"/>
        <v>#DIV/0!</v>
      </c>
      <c r="G547" s="127" t="e">
        <f>ROUNDUP((B547+D547)*Datu_ievade!$E$269,0)</f>
        <v>#DIV/0!</v>
      </c>
      <c r="H547" s="141" t="e">
        <f t="shared" si="196"/>
        <v>#DIV/0!</v>
      </c>
      <c r="I547" s="127" t="e">
        <f t="shared" si="206"/>
        <v>#DIV/0!</v>
      </c>
      <c r="K547" s="127" t="e">
        <f t="shared" si="207"/>
        <v>#DIV/0!</v>
      </c>
      <c r="L547" s="127" t="e">
        <f t="shared" si="208"/>
        <v>#DIV/0!</v>
      </c>
      <c r="M547" s="127" t="e">
        <f t="shared" si="209"/>
        <v>#DIV/0!</v>
      </c>
      <c r="N547" s="127" t="e">
        <f t="shared" si="210"/>
        <v>#DIV/0!</v>
      </c>
      <c r="O547" s="141" t="e">
        <f t="shared" si="211"/>
        <v>#DIV/0!</v>
      </c>
      <c r="P547" s="127" t="e">
        <f t="shared" si="197"/>
        <v>#DIV/0!</v>
      </c>
      <c r="Q547" s="127" t="e">
        <f t="shared" si="198"/>
        <v>#DIV/0!</v>
      </c>
      <c r="V547" s="232" t="e">
        <f t="shared" si="199"/>
        <v>#DIV/0!</v>
      </c>
      <c r="W547" s="232" t="e">
        <f t="shared" si="200"/>
        <v>#DIV/0!</v>
      </c>
      <c r="X547" s="232" t="e">
        <f t="shared" si="201"/>
        <v>#DIV/0!</v>
      </c>
      <c r="Y547" s="232" t="e">
        <f t="shared" si="202"/>
        <v>#DIV/0!</v>
      </c>
      <c r="Z547" s="232" t="e">
        <f t="shared" si="203"/>
        <v>#DIV/0!</v>
      </c>
      <c r="AA547" s="232" t="e">
        <f t="shared" si="204"/>
        <v>#DIV/0!</v>
      </c>
      <c r="AD547" s="232" t="e">
        <f t="shared" si="212"/>
        <v>#DIV/0!</v>
      </c>
      <c r="AE547" s="232" t="e">
        <f t="shared" si="213"/>
        <v>#DIV/0!</v>
      </c>
      <c r="AF547" s="90" t="e">
        <f t="shared" si="214"/>
        <v>#DIV/0!</v>
      </c>
      <c r="AG547" s="232" t="e">
        <f t="shared" si="215"/>
        <v>#DIV/0!</v>
      </c>
      <c r="AH547" s="232" t="e">
        <f t="shared" si="216"/>
        <v>#DIV/0!</v>
      </c>
      <c r="AI547" s="90" t="e">
        <f t="shared" si="217"/>
        <v>#DIV/0!</v>
      </c>
      <c r="AJ547" s="154"/>
      <c r="AK547" s="232" t="e">
        <f t="shared" si="218"/>
        <v>#DIV/0!</v>
      </c>
      <c r="AL547" s="232" t="e">
        <f t="shared" si="219"/>
        <v>#DIV/0!</v>
      </c>
    </row>
    <row r="548" spans="1:38">
      <c r="A548" s="128" t="s">
        <v>87</v>
      </c>
      <c r="B548" s="103"/>
      <c r="C548" s="85" t="e">
        <f>SUMPRODUCT(Datu_ievade!$E$12:$BB$12,Datu_ievade!$E$61:$BB$61)/SUM(Datu_ievade!$E$12:$BB$12)</f>
        <v>#DIV/0!</v>
      </c>
      <c r="D548" s="103"/>
      <c r="E548" s="85" t="e">
        <f>SUMPRODUCT(Datu_ievade!$E$13:$BB$13,Datu_ievade!$E$62:$BB$62)/SUM(Datu_ievade!$E$13:$BB$13)</f>
        <v>#DIV/0!</v>
      </c>
      <c r="F548" s="85" t="e">
        <f t="shared" si="205"/>
        <v>#DIV/0!</v>
      </c>
      <c r="G548" s="127" t="e">
        <f>ROUNDUP((B548+D548)*Datu_ievade!$E$269,0)</f>
        <v>#DIV/0!</v>
      </c>
      <c r="H548" s="141" t="e">
        <f t="shared" si="196"/>
        <v>#DIV/0!</v>
      </c>
      <c r="I548" s="127" t="e">
        <f t="shared" si="206"/>
        <v>#DIV/0!</v>
      </c>
      <c r="K548" s="127" t="e">
        <f t="shared" si="207"/>
        <v>#DIV/0!</v>
      </c>
      <c r="L548" s="127" t="e">
        <f t="shared" si="208"/>
        <v>#DIV/0!</v>
      </c>
      <c r="M548" s="127" t="e">
        <f t="shared" si="209"/>
        <v>#DIV/0!</v>
      </c>
      <c r="N548" s="127" t="e">
        <f t="shared" si="210"/>
        <v>#DIV/0!</v>
      </c>
      <c r="O548" s="141" t="e">
        <f t="shared" si="211"/>
        <v>#DIV/0!</v>
      </c>
      <c r="P548" s="127" t="e">
        <f t="shared" si="197"/>
        <v>#DIV/0!</v>
      </c>
      <c r="Q548" s="127" t="e">
        <f t="shared" si="198"/>
        <v>#DIV/0!</v>
      </c>
      <c r="V548" s="232" t="e">
        <f t="shared" si="199"/>
        <v>#DIV/0!</v>
      </c>
      <c r="W548" s="232" t="e">
        <f t="shared" si="200"/>
        <v>#DIV/0!</v>
      </c>
      <c r="X548" s="232" t="e">
        <f t="shared" si="201"/>
        <v>#DIV/0!</v>
      </c>
      <c r="Y548" s="232" t="e">
        <f t="shared" si="202"/>
        <v>#DIV/0!</v>
      </c>
      <c r="Z548" s="232" t="e">
        <f t="shared" si="203"/>
        <v>#DIV/0!</v>
      </c>
      <c r="AA548" s="232" t="e">
        <f t="shared" si="204"/>
        <v>#DIV/0!</v>
      </c>
      <c r="AD548" s="232" t="e">
        <f t="shared" si="212"/>
        <v>#DIV/0!</v>
      </c>
      <c r="AE548" s="232" t="e">
        <f t="shared" si="213"/>
        <v>#DIV/0!</v>
      </c>
      <c r="AF548" s="90" t="e">
        <f t="shared" si="214"/>
        <v>#DIV/0!</v>
      </c>
      <c r="AG548" s="232" t="e">
        <f t="shared" si="215"/>
        <v>#DIV/0!</v>
      </c>
      <c r="AH548" s="232" t="e">
        <f t="shared" si="216"/>
        <v>#DIV/0!</v>
      </c>
      <c r="AI548" s="90" t="e">
        <f t="shared" si="217"/>
        <v>#DIV/0!</v>
      </c>
      <c r="AJ548" s="154"/>
      <c r="AK548" s="232" t="e">
        <f t="shared" si="218"/>
        <v>#DIV/0!</v>
      </c>
      <c r="AL548" s="232" t="e">
        <f t="shared" si="219"/>
        <v>#DIV/0!</v>
      </c>
    </row>
    <row r="549" spans="1:38">
      <c r="A549" s="128" t="s">
        <v>86</v>
      </c>
      <c r="B549" s="103"/>
      <c r="C549" s="85" t="e">
        <f>SUMPRODUCT(Datu_ievade!$E$12:$BB$12,Datu_ievade!$E$61:$BB$61)/SUM(Datu_ievade!$E$12:$BB$12)</f>
        <v>#DIV/0!</v>
      </c>
      <c r="D549" s="103"/>
      <c r="E549" s="85" t="e">
        <f>SUMPRODUCT(Datu_ievade!$E$13:$BB$13,Datu_ievade!$E$62:$BB$62)/SUM(Datu_ievade!$E$13:$BB$13)</f>
        <v>#DIV/0!</v>
      </c>
      <c r="F549" s="85" t="e">
        <f t="shared" si="205"/>
        <v>#DIV/0!</v>
      </c>
      <c r="G549" s="127" t="e">
        <f>ROUNDUP((B549+D549)*Datu_ievade!$E$269,0)</f>
        <v>#DIV/0!</v>
      </c>
      <c r="H549" s="141" t="e">
        <f t="shared" si="196"/>
        <v>#DIV/0!</v>
      </c>
      <c r="I549" s="127" t="e">
        <f t="shared" si="206"/>
        <v>#DIV/0!</v>
      </c>
      <c r="K549" s="127" t="e">
        <f t="shared" si="207"/>
        <v>#DIV/0!</v>
      </c>
      <c r="L549" s="127" t="e">
        <f t="shared" si="208"/>
        <v>#DIV/0!</v>
      </c>
      <c r="M549" s="127" t="e">
        <f t="shared" si="209"/>
        <v>#DIV/0!</v>
      </c>
      <c r="N549" s="127" t="e">
        <f t="shared" si="210"/>
        <v>#DIV/0!</v>
      </c>
      <c r="O549" s="141" t="e">
        <f t="shared" si="211"/>
        <v>#DIV/0!</v>
      </c>
      <c r="P549" s="127" t="e">
        <f t="shared" si="197"/>
        <v>#DIV/0!</v>
      </c>
      <c r="Q549" s="127" t="e">
        <f t="shared" si="198"/>
        <v>#DIV/0!</v>
      </c>
      <c r="V549" s="232" t="e">
        <f t="shared" si="199"/>
        <v>#DIV/0!</v>
      </c>
      <c r="W549" s="232" t="e">
        <f t="shared" si="200"/>
        <v>#DIV/0!</v>
      </c>
      <c r="X549" s="232" t="e">
        <f t="shared" si="201"/>
        <v>#DIV/0!</v>
      </c>
      <c r="Y549" s="232" t="e">
        <f t="shared" si="202"/>
        <v>#DIV/0!</v>
      </c>
      <c r="Z549" s="232" t="e">
        <f t="shared" si="203"/>
        <v>#DIV/0!</v>
      </c>
      <c r="AA549" s="232" t="e">
        <f t="shared" si="204"/>
        <v>#DIV/0!</v>
      </c>
      <c r="AD549" s="232" t="e">
        <f t="shared" si="212"/>
        <v>#DIV/0!</v>
      </c>
      <c r="AE549" s="232" t="e">
        <f t="shared" si="213"/>
        <v>#DIV/0!</v>
      </c>
      <c r="AF549" s="90" t="e">
        <f t="shared" si="214"/>
        <v>#DIV/0!</v>
      </c>
      <c r="AG549" s="232" t="e">
        <f t="shared" si="215"/>
        <v>#DIV/0!</v>
      </c>
      <c r="AH549" s="232" t="e">
        <f t="shared" si="216"/>
        <v>#DIV/0!</v>
      </c>
      <c r="AI549" s="90" t="e">
        <f t="shared" si="217"/>
        <v>#DIV/0!</v>
      </c>
      <c r="AJ549" s="154"/>
      <c r="AK549" s="232" t="e">
        <f t="shared" si="218"/>
        <v>#DIV/0!</v>
      </c>
      <c r="AL549" s="232" t="e">
        <f t="shared" si="219"/>
        <v>#DIV/0!</v>
      </c>
    </row>
    <row r="550" spans="1:38">
      <c r="A550" s="128" t="s">
        <v>85</v>
      </c>
      <c r="B550" s="103"/>
      <c r="C550" s="85" t="e">
        <f>SUMPRODUCT(Datu_ievade!$E$12:$BB$12,Datu_ievade!$E$61:$BB$61)/SUM(Datu_ievade!$E$12:$BB$12)</f>
        <v>#DIV/0!</v>
      </c>
      <c r="D550" s="103"/>
      <c r="E550" s="85" t="e">
        <f>SUMPRODUCT(Datu_ievade!$E$13:$BB$13,Datu_ievade!$E$62:$BB$62)/SUM(Datu_ievade!$E$13:$BB$13)</f>
        <v>#DIV/0!</v>
      </c>
      <c r="F550" s="85" t="e">
        <f t="shared" si="205"/>
        <v>#DIV/0!</v>
      </c>
      <c r="G550" s="127" t="e">
        <f>ROUNDUP((B550+D550)*Datu_ievade!$E$269,0)</f>
        <v>#DIV/0!</v>
      </c>
      <c r="H550" s="141" t="e">
        <f t="shared" si="196"/>
        <v>#DIV/0!</v>
      </c>
      <c r="I550" s="127" t="e">
        <f t="shared" si="206"/>
        <v>#DIV/0!</v>
      </c>
      <c r="K550" s="127" t="e">
        <f t="shared" si="207"/>
        <v>#DIV/0!</v>
      </c>
      <c r="L550" s="127" t="e">
        <f t="shared" si="208"/>
        <v>#DIV/0!</v>
      </c>
      <c r="M550" s="127" t="e">
        <f t="shared" si="209"/>
        <v>#DIV/0!</v>
      </c>
      <c r="N550" s="127" t="e">
        <f t="shared" si="210"/>
        <v>#DIV/0!</v>
      </c>
      <c r="O550" s="141" t="e">
        <f t="shared" si="211"/>
        <v>#DIV/0!</v>
      </c>
      <c r="P550" s="127" t="e">
        <f t="shared" si="197"/>
        <v>#DIV/0!</v>
      </c>
      <c r="Q550" s="127" t="e">
        <f t="shared" si="198"/>
        <v>#DIV/0!</v>
      </c>
      <c r="V550" s="232" t="e">
        <f t="shared" si="199"/>
        <v>#DIV/0!</v>
      </c>
      <c r="W550" s="232" t="e">
        <f t="shared" si="200"/>
        <v>#DIV/0!</v>
      </c>
      <c r="X550" s="232" t="e">
        <f t="shared" si="201"/>
        <v>#DIV/0!</v>
      </c>
      <c r="Y550" s="232" t="e">
        <f t="shared" si="202"/>
        <v>#DIV/0!</v>
      </c>
      <c r="Z550" s="232" t="e">
        <f t="shared" si="203"/>
        <v>#DIV/0!</v>
      </c>
      <c r="AA550" s="232" t="e">
        <f t="shared" si="204"/>
        <v>#DIV/0!</v>
      </c>
      <c r="AD550" s="232" t="e">
        <f t="shared" si="212"/>
        <v>#DIV/0!</v>
      </c>
      <c r="AE550" s="232" t="e">
        <f t="shared" si="213"/>
        <v>#DIV/0!</v>
      </c>
      <c r="AF550" s="90" t="e">
        <f t="shared" si="214"/>
        <v>#DIV/0!</v>
      </c>
      <c r="AG550" s="232" t="e">
        <f t="shared" si="215"/>
        <v>#DIV/0!</v>
      </c>
      <c r="AH550" s="232" t="e">
        <f t="shared" si="216"/>
        <v>#DIV/0!</v>
      </c>
      <c r="AI550" s="90" t="e">
        <f t="shared" si="217"/>
        <v>#DIV/0!</v>
      </c>
      <c r="AJ550" s="154"/>
      <c r="AK550" s="232" t="e">
        <f t="shared" si="218"/>
        <v>#DIV/0!</v>
      </c>
      <c r="AL550" s="232" t="e">
        <f t="shared" si="219"/>
        <v>#DIV/0!</v>
      </c>
    </row>
    <row r="551" spans="1:38">
      <c r="A551" s="128" t="s">
        <v>84</v>
      </c>
      <c r="B551" s="103"/>
      <c r="C551" s="85" t="e">
        <f>SUMPRODUCT(Datu_ievade!$E$12:$BB$12,Datu_ievade!$E$61:$BB$61)/SUM(Datu_ievade!$E$12:$BB$12)</f>
        <v>#DIV/0!</v>
      </c>
      <c r="D551" s="103"/>
      <c r="E551" s="85" t="e">
        <f>SUMPRODUCT(Datu_ievade!$E$13:$BB$13,Datu_ievade!$E$62:$BB$62)/SUM(Datu_ievade!$E$13:$BB$13)</f>
        <v>#DIV/0!</v>
      </c>
      <c r="F551" s="85" t="e">
        <f t="shared" si="205"/>
        <v>#DIV/0!</v>
      </c>
      <c r="G551" s="127" t="e">
        <f>ROUNDUP((B551+D551)*Datu_ievade!$E$269,0)</f>
        <v>#DIV/0!</v>
      </c>
      <c r="H551" s="141" t="e">
        <f t="shared" si="196"/>
        <v>#DIV/0!</v>
      </c>
      <c r="I551" s="127" t="e">
        <f t="shared" si="206"/>
        <v>#DIV/0!</v>
      </c>
      <c r="K551" s="127" t="e">
        <f t="shared" si="207"/>
        <v>#DIV/0!</v>
      </c>
      <c r="L551" s="127" t="e">
        <f t="shared" si="208"/>
        <v>#DIV/0!</v>
      </c>
      <c r="M551" s="127" t="e">
        <f t="shared" si="209"/>
        <v>#DIV/0!</v>
      </c>
      <c r="N551" s="127" t="e">
        <f t="shared" si="210"/>
        <v>#DIV/0!</v>
      </c>
      <c r="O551" s="141" t="e">
        <f t="shared" si="211"/>
        <v>#DIV/0!</v>
      </c>
      <c r="P551" s="127" t="e">
        <f t="shared" si="197"/>
        <v>#DIV/0!</v>
      </c>
      <c r="Q551" s="127" t="e">
        <f t="shared" si="198"/>
        <v>#DIV/0!</v>
      </c>
      <c r="V551" s="232" t="e">
        <f t="shared" si="199"/>
        <v>#DIV/0!</v>
      </c>
      <c r="W551" s="232" t="e">
        <f t="shared" si="200"/>
        <v>#DIV/0!</v>
      </c>
      <c r="X551" s="232" t="e">
        <f t="shared" si="201"/>
        <v>#DIV/0!</v>
      </c>
      <c r="Y551" s="232" t="e">
        <f t="shared" si="202"/>
        <v>#DIV/0!</v>
      </c>
      <c r="Z551" s="232" t="e">
        <f t="shared" si="203"/>
        <v>#DIV/0!</v>
      </c>
      <c r="AA551" s="232" t="e">
        <f t="shared" si="204"/>
        <v>#DIV/0!</v>
      </c>
      <c r="AD551" s="232" t="e">
        <f t="shared" si="212"/>
        <v>#DIV/0!</v>
      </c>
      <c r="AE551" s="232" t="e">
        <f t="shared" si="213"/>
        <v>#DIV/0!</v>
      </c>
      <c r="AF551" s="90" t="e">
        <f t="shared" si="214"/>
        <v>#DIV/0!</v>
      </c>
      <c r="AG551" s="232" t="e">
        <f t="shared" si="215"/>
        <v>#DIV/0!</v>
      </c>
      <c r="AH551" s="232" t="e">
        <f t="shared" si="216"/>
        <v>#DIV/0!</v>
      </c>
      <c r="AI551" s="90" t="e">
        <f t="shared" si="217"/>
        <v>#DIV/0!</v>
      </c>
      <c r="AJ551" s="154"/>
      <c r="AK551" s="232" t="e">
        <f t="shared" si="218"/>
        <v>#DIV/0!</v>
      </c>
      <c r="AL551" s="232" t="e">
        <f t="shared" si="219"/>
        <v>#DIV/0!</v>
      </c>
    </row>
    <row r="552" spans="1:38">
      <c r="A552" s="128" t="s">
        <v>83</v>
      </c>
      <c r="B552" s="103"/>
      <c r="C552" s="85" t="e">
        <f>SUMPRODUCT(Datu_ievade!$E$12:$BB$12,Datu_ievade!$E$61:$BB$61)/SUM(Datu_ievade!$E$12:$BB$12)</f>
        <v>#DIV/0!</v>
      </c>
      <c r="D552" s="103"/>
      <c r="E552" s="85" t="e">
        <f>SUMPRODUCT(Datu_ievade!$E$13:$BB$13,Datu_ievade!$E$62:$BB$62)/SUM(Datu_ievade!$E$13:$BB$13)</f>
        <v>#DIV/0!</v>
      </c>
      <c r="F552" s="85" t="e">
        <f t="shared" si="205"/>
        <v>#DIV/0!</v>
      </c>
      <c r="G552" s="127" t="e">
        <f>ROUNDUP((B552+D552)*Datu_ievade!$E$269,0)</f>
        <v>#DIV/0!</v>
      </c>
      <c r="H552" s="141" t="e">
        <f t="shared" si="196"/>
        <v>#DIV/0!</v>
      </c>
      <c r="I552" s="127" t="e">
        <f t="shared" si="206"/>
        <v>#DIV/0!</v>
      </c>
      <c r="K552" s="127" t="e">
        <f t="shared" si="207"/>
        <v>#DIV/0!</v>
      </c>
      <c r="L552" s="127" t="e">
        <f t="shared" si="208"/>
        <v>#DIV/0!</v>
      </c>
      <c r="M552" s="127" t="e">
        <f t="shared" si="209"/>
        <v>#DIV/0!</v>
      </c>
      <c r="N552" s="127" t="e">
        <f t="shared" si="210"/>
        <v>#DIV/0!</v>
      </c>
      <c r="O552" s="141" t="e">
        <f t="shared" si="211"/>
        <v>#DIV/0!</v>
      </c>
      <c r="P552" s="127" t="e">
        <f t="shared" si="197"/>
        <v>#DIV/0!</v>
      </c>
      <c r="Q552" s="127" t="e">
        <f t="shared" si="198"/>
        <v>#DIV/0!</v>
      </c>
      <c r="V552" s="232" t="e">
        <f t="shared" si="199"/>
        <v>#DIV/0!</v>
      </c>
      <c r="W552" s="232" t="e">
        <f t="shared" si="200"/>
        <v>#DIV/0!</v>
      </c>
      <c r="X552" s="232" t="e">
        <f t="shared" si="201"/>
        <v>#DIV/0!</v>
      </c>
      <c r="Y552" s="232" t="e">
        <f t="shared" si="202"/>
        <v>#DIV/0!</v>
      </c>
      <c r="Z552" s="232" t="e">
        <f t="shared" si="203"/>
        <v>#DIV/0!</v>
      </c>
      <c r="AA552" s="232" t="e">
        <f t="shared" si="204"/>
        <v>#DIV/0!</v>
      </c>
      <c r="AD552" s="232" t="e">
        <f t="shared" si="212"/>
        <v>#DIV/0!</v>
      </c>
      <c r="AE552" s="232" t="e">
        <f t="shared" si="213"/>
        <v>#DIV/0!</v>
      </c>
      <c r="AF552" s="90" t="e">
        <f t="shared" si="214"/>
        <v>#DIV/0!</v>
      </c>
      <c r="AG552" s="232" t="e">
        <f t="shared" si="215"/>
        <v>#DIV/0!</v>
      </c>
      <c r="AH552" s="232" t="e">
        <f t="shared" si="216"/>
        <v>#DIV/0!</v>
      </c>
      <c r="AI552" s="90" t="e">
        <f t="shared" si="217"/>
        <v>#DIV/0!</v>
      </c>
      <c r="AJ552" s="154"/>
      <c r="AK552" s="232" t="e">
        <f t="shared" si="218"/>
        <v>#DIV/0!</v>
      </c>
      <c r="AL552" s="232" t="e">
        <f t="shared" si="219"/>
        <v>#DIV/0!</v>
      </c>
    </row>
    <row r="553" spans="1:38">
      <c r="A553" s="128" t="s">
        <v>82</v>
      </c>
      <c r="B553" s="103"/>
      <c r="C553" s="85" t="e">
        <f>SUMPRODUCT(Datu_ievade!$E$12:$BB$12,Datu_ievade!$E$61:$BB$61)/SUM(Datu_ievade!$E$12:$BB$12)</f>
        <v>#DIV/0!</v>
      </c>
      <c r="D553" s="103"/>
      <c r="E553" s="85" t="e">
        <f>SUMPRODUCT(Datu_ievade!$E$13:$BB$13,Datu_ievade!$E$62:$BB$62)/SUM(Datu_ievade!$E$13:$BB$13)</f>
        <v>#DIV/0!</v>
      </c>
      <c r="F553" s="85" t="e">
        <f t="shared" si="205"/>
        <v>#DIV/0!</v>
      </c>
      <c r="G553" s="127" t="e">
        <f>ROUNDUP((B553+D553)*Datu_ievade!$E$269,0)</f>
        <v>#DIV/0!</v>
      </c>
      <c r="H553" s="141" t="e">
        <f t="shared" si="196"/>
        <v>#DIV/0!</v>
      </c>
      <c r="I553" s="127" t="e">
        <f t="shared" si="206"/>
        <v>#DIV/0!</v>
      </c>
      <c r="K553" s="127" t="e">
        <f t="shared" si="207"/>
        <v>#DIV/0!</v>
      </c>
      <c r="L553" s="127" t="e">
        <f t="shared" si="208"/>
        <v>#DIV/0!</v>
      </c>
      <c r="M553" s="127" t="e">
        <f t="shared" si="209"/>
        <v>#DIV/0!</v>
      </c>
      <c r="N553" s="127" t="e">
        <f t="shared" si="210"/>
        <v>#DIV/0!</v>
      </c>
      <c r="O553" s="141" t="e">
        <f t="shared" si="211"/>
        <v>#DIV/0!</v>
      </c>
      <c r="P553" s="127" t="e">
        <f t="shared" si="197"/>
        <v>#DIV/0!</v>
      </c>
      <c r="Q553" s="127" t="e">
        <f t="shared" si="198"/>
        <v>#DIV/0!</v>
      </c>
      <c r="V553" s="232" t="e">
        <f t="shared" si="199"/>
        <v>#DIV/0!</v>
      </c>
      <c r="W553" s="232" t="e">
        <f t="shared" si="200"/>
        <v>#DIV/0!</v>
      </c>
      <c r="X553" s="232" t="e">
        <f t="shared" si="201"/>
        <v>#DIV/0!</v>
      </c>
      <c r="Y553" s="232" t="e">
        <f t="shared" si="202"/>
        <v>#DIV/0!</v>
      </c>
      <c r="Z553" s="232" t="e">
        <f t="shared" si="203"/>
        <v>#DIV/0!</v>
      </c>
      <c r="AA553" s="232" t="e">
        <f t="shared" si="204"/>
        <v>#DIV/0!</v>
      </c>
      <c r="AD553" s="232" t="e">
        <f t="shared" si="212"/>
        <v>#DIV/0!</v>
      </c>
      <c r="AE553" s="232" t="e">
        <f t="shared" si="213"/>
        <v>#DIV/0!</v>
      </c>
      <c r="AF553" s="90" t="e">
        <f t="shared" si="214"/>
        <v>#DIV/0!</v>
      </c>
      <c r="AG553" s="232" t="e">
        <f t="shared" si="215"/>
        <v>#DIV/0!</v>
      </c>
      <c r="AH553" s="232" t="e">
        <f t="shared" si="216"/>
        <v>#DIV/0!</v>
      </c>
      <c r="AI553" s="90" t="e">
        <f t="shared" si="217"/>
        <v>#DIV/0!</v>
      </c>
      <c r="AJ553" s="154"/>
      <c r="AK553" s="232" t="e">
        <f t="shared" si="218"/>
        <v>#DIV/0!</v>
      </c>
      <c r="AL553" s="232" t="e">
        <f t="shared" si="219"/>
        <v>#DIV/0!</v>
      </c>
    </row>
    <row r="554" spans="1:38">
      <c r="A554" s="128" t="s">
        <v>81</v>
      </c>
      <c r="B554" s="103"/>
      <c r="C554" s="85" t="e">
        <f>SUMPRODUCT(Datu_ievade!$E$12:$BB$12,Datu_ievade!$E$61:$BB$61)/SUM(Datu_ievade!$E$12:$BB$12)</f>
        <v>#DIV/0!</v>
      </c>
      <c r="D554" s="103"/>
      <c r="E554" s="85" t="e">
        <f>SUMPRODUCT(Datu_ievade!$E$13:$BB$13,Datu_ievade!$E$62:$BB$62)/SUM(Datu_ievade!$E$13:$BB$13)</f>
        <v>#DIV/0!</v>
      </c>
      <c r="F554" s="85" t="e">
        <f t="shared" si="205"/>
        <v>#DIV/0!</v>
      </c>
      <c r="G554" s="127" t="e">
        <f>ROUNDUP((B554+D554)*Datu_ievade!$E$269,0)</f>
        <v>#DIV/0!</v>
      </c>
      <c r="H554" s="141" t="e">
        <f t="shared" si="196"/>
        <v>#DIV/0!</v>
      </c>
      <c r="I554" s="127" t="e">
        <f t="shared" si="206"/>
        <v>#DIV/0!</v>
      </c>
      <c r="K554" s="127" t="e">
        <f t="shared" si="207"/>
        <v>#DIV/0!</v>
      </c>
      <c r="L554" s="127" t="e">
        <f t="shared" si="208"/>
        <v>#DIV/0!</v>
      </c>
      <c r="M554" s="127" t="e">
        <f t="shared" si="209"/>
        <v>#DIV/0!</v>
      </c>
      <c r="N554" s="127" t="e">
        <f t="shared" si="210"/>
        <v>#DIV/0!</v>
      </c>
      <c r="O554" s="141" t="e">
        <f t="shared" si="211"/>
        <v>#DIV/0!</v>
      </c>
      <c r="P554" s="127" t="e">
        <f t="shared" si="197"/>
        <v>#DIV/0!</v>
      </c>
      <c r="Q554" s="127" t="e">
        <f t="shared" si="198"/>
        <v>#DIV/0!</v>
      </c>
      <c r="V554" s="232" t="e">
        <f t="shared" si="199"/>
        <v>#DIV/0!</v>
      </c>
      <c r="W554" s="232" t="e">
        <f t="shared" si="200"/>
        <v>#DIV/0!</v>
      </c>
      <c r="X554" s="232" t="e">
        <f t="shared" si="201"/>
        <v>#DIV/0!</v>
      </c>
      <c r="Y554" s="232" t="e">
        <f t="shared" si="202"/>
        <v>#DIV/0!</v>
      </c>
      <c r="Z554" s="232" t="e">
        <f t="shared" si="203"/>
        <v>#DIV/0!</v>
      </c>
      <c r="AA554" s="232" t="e">
        <f t="shared" si="204"/>
        <v>#DIV/0!</v>
      </c>
      <c r="AD554" s="232" t="e">
        <f t="shared" si="212"/>
        <v>#DIV/0!</v>
      </c>
      <c r="AE554" s="232" t="e">
        <f t="shared" si="213"/>
        <v>#DIV/0!</v>
      </c>
      <c r="AF554" s="90" t="e">
        <f t="shared" si="214"/>
        <v>#DIV/0!</v>
      </c>
      <c r="AG554" s="232" t="e">
        <f t="shared" si="215"/>
        <v>#DIV/0!</v>
      </c>
      <c r="AH554" s="232" t="e">
        <f t="shared" si="216"/>
        <v>#DIV/0!</v>
      </c>
      <c r="AI554" s="90" t="e">
        <f t="shared" si="217"/>
        <v>#DIV/0!</v>
      </c>
      <c r="AJ554" s="154"/>
      <c r="AK554" s="232" t="e">
        <f t="shared" si="218"/>
        <v>#DIV/0!</v>
      </c>
      <c r="AL554" s="232" t="e">
        <f t="shared" si="219"/>
        <v>#DIV/0!</v>
      </c>
    </row>
    <row r="555" spans="1:38">
      <c r="A555" s="128" t="s">
        <v>80</v>
      </c>
      <c r="B555" s="103"/>
      <c r="C555" s="85" t="e">
        <f>SUMPRODUCT(Datu_ievade!$E$12:$BB$12,Datu_ievade!$E$61:$BB$61)/SUM(Datu_ievade!$E$12:$BB$12)</f>
        <v>#DIV/0!</v>
      </c>
      <c r="D555" s="103"/>
      <c r="E555" s="85" t="e">
        <f>SUMPRODUCT(Datu_ievade!$E$13:$BB$13,Datu_ievade!$E$62:$BB$62)/SUM(Datu_ievade!$E$13:$BB$13)</f>
        <v>#DIV/0!</v>
      </c>
      <c r="F555" s="85" t="e">
        <f t="shared" si="205"/>
        <v>#DIV/0!</v>
      </c>
      <c r="G555" s="127" t="e">
        <f>ROUNDUP((B555+D555)*Datu_ievade!$E$269,0)</f>
        <v>#DIV/0!</v>
      </c>
      <c r="H555" s="141" t="e">
        <f t="shared" si="196"/>
        <v>#DIV/0!</v>
      </c>
      <c r="I555" s="127" t="e">
        <f t="shared" si="206"/>
        <v>#DIV/0!</v>
      </c>
      <c r="K555" s="127" t="e">
        <f t="shared" si="207"/>
        <v>#DIV/0!</v>
      </c>
      <c r="L555" s="127" t="e">
        <f t="shared" si="208"/>
        <v>#DIV/0!</v>
      </c>
      <c r="M555" s="127" t="e">
        <f t="shared" si="209"/>
        <v>#DIV/0!</v>
      </c>
      <c r="N555" s="127" t="e">
        <f t="shared" si="210"/>
        <v>#DIV/0!</v>
      </c>
      <c r="O555" s="141" t="e">
        <f t="shared" si="211"/>
        <v>#DIV/0!</v>
      </c>
      <c r="P555" s="127" t="e">
        <f t="shared" si="197"/>
        <v>#DIV/0!</v>
      </c>
      <c r="Q555" s="127" t="e">
        <f t="shared" si="198"/>
        <v>#DIV/0!</v>
      </c>
      <c r="V555" s="232" t="e">
        <f t="shared" si="199"/>
        <v>#DIV/0!</v>
      </c>
      <c r="W555" s="232" t="e">
        <f t="shared" si="200"/>
        <v>#DIV/0!</v>
      </c>
      <c r="X555" s="232" t="e">
        <f t="shared" si="201"/>
        <v>#DIV/0!</v>
      </c>
      <c r="Y555" s="232" t="e">
        <f t="shared" si="202"/>
        <v>#DIV/0!</v>
      </c>
      <c r="Z555" s="232" t="e">
        <f t="shared" si="203"/>
        <v>#DIV/0!</v>
      </c>
      <c r="AA555" s="232" t="e">
        <f t="shared" si="204"/>
        <v>#DIV/0!</v>
      </c>
      <c r="AD555" s="232" t="e">
        <f t="shared" si="212"/>
        <v>#DIV/0!</v>
      </c>
      <c r="AE555" s="232" t="e">
        <f t="shared" si="213"/>
        <v>#DIV/0!</v>
      </c>
      <c r="AF555" s="90" t="e">
        <f t="shared" si="214"/>
        <v>#DIV/0!</v>
      </c>
      <c r="AG555" s="232" t="e">
        <f t="shared" si="215"/>
        <v>#DIV/0!</v>
      </c>
      <c r="AH555" s="232" t="e">
        <f t="shared" si="216"/>
        <v>#DIV/0!</v>
      </c>
      <c r="AI555" s="90" t="e">
        <f t="shared" si="217"/>
        <v>#DIV/0!</v>
      </c>
      <c r="AJ555" s="154"/>
      <c r="AK555" s="232" t="e">
        <f t="shared" si="218"/>
        <v>#DIV/0!</v>
      </c>
      <c r="AL555" s="232" t="e">
        <f t="shared" si="219"/>
        <v>#DIV/0!</v>
      </c>
    </row>
    <row r="556" spans="1:38">
      <c r="A556" s="128" t="s">
        <v>79</v>
      </c>
      <c r="B556" s="103"/>
      <c r="C556" s="85" t="e">
        <f>SUMPRODUCT(Datu_ievade!$E$12:$BB$12,Datu_ievade!$E$61:$BB$61)/SUM(Datu_ievade!$E$12:$BB$12)</f>
        <v>#DIV/0!</v>
      </c>
      <c r="D556" s="103"/>
      <c r="E556" s="85" t="e">
        <f>SUMPRODUCT(Datu_ievade!$E$13:$BB$13,Datu_ievade!$E$62:$BB$62)/SUM(Datu_ievade!$E$13:$BB$13)</f>
        <v>#DIV/0!</v>
      </c>
      <c r="F556" s="85" t="e">
        <f t="shared" si="205"/>
        <v>#DIV/0!</v>
      </c>
      <c r="G556" s="127" t="e">
        <f>ROUNDUP((B556+D556)*Datu_ievade!$E$269,0)</f>
        <v>#DIV/0!</v>
      </c>
      <c r="H556" s="141" t="e">
        <f t="shared" si="196"/>
        <v>#DIV/0!</v>
      </c>
      <c r="I556" s="127" t="e">
        <f t="shared" si="206"/>
        <v>#DIV/0!</v>
      </c>
      <c r="K556" s="127" t="e">
        <f t="shared" si="207"/>
        <v>#DIV/0!</v>
      </c>
      <c r="L556" s="127" t="e">
        <f t="shared" si="208"/>
        <v>#DIV/0!</v>
      </c>
      <c r="M556" s="127" t="e">
        <f t="shared" si="209"/>
        <v>#DIV/0!</v>
      </c>
      <c r="N556" s="127" t="e">
        <f t="shared" si="210"/>
        <v>#DIV/0!</v>
      </c>
      <c r="O556" s="141" t="e">
        <f t="shared" si="211"/>
        <v>#DIV/0!</v>
      </c>
      <c r="P556" s="127" t="e">
        <f t="shared" si="197"/>
        <v>#DIV/0!</v>
      </c>
      <c r="Q556" s="127" t="e">
        <f t="shared" si="198"/>
        <v>#DIV/0!</v>
      </c>
      <c r="V556" s="232" t="e">
        <f t="shared" si="199"/>
        <v>#DIV/0!</v>
      </c>
      <c r="W556" s="232" t="e">
        <f t="shared" si="200"/>
        <v>#DIV/0!</v>
      </c>
      <c r="X556" s="232" t="e">
        <f t="shared" si="201"/>
        <v>#DIV/0!</v>
      </c>
      <c r="Y556" s="232" t="e">
        <f t="shared" si="202"/>
        <v>#DIV/0!</v>
      </c>
      <c r="Z556" s="232" t="e">
        <f t="shared" si="203"/>
        <v>#DIV/0!</v>
      </c>
      <c r="AA556" s="232" t="e">
        <f t="shared" si="204"/>
        <v>#DIV/0!</v>
      </c>
      <c r="AD556" s="232" t="e">
        <f t="shared" si="212"/>
        <v>#DIV/0!</v>
      </c>
      <c r="AE556" s="232" t="e">
        <f t="shared" si="213"/>
        <v>#DIV/0!</v>
      </c>
      <c r="AF556" s="90" t="e">
        <f t="shared" si="214"/>
        <v>#DIV/0!</v>
      </c>
      <c r="AG556" s="232" t="e">
        <f t="shared" si="215"/>
        <v>#DIV/0!</v>
      </c>
      <c r="AH556" s="232" t="e">
        <f t="shared" si="216"/>
        <v>#DIV/0!</v>
      </c>
      <c r="AI556" s="90" t="e">
        <f t="shared" si="217"/>
        <v>#DIV/0!</v>
      </c>
      <c r="AJ556" s="154"/>
      <c r="AK556" s="232" t="e">
        <f t="shared" si="218"/>
        <v>#DIV/0!</v>
      </c>
      <c r="AL556" s="232" t="e">
        <f t="shared" si="219"/>
        <v>#DIV/0!</v>
      </c>
    </row>
    <row r="557" spans="1:38">
      <c r="A557" s="128" t="s">
        <v>78</v>
      </c>
      <c r="B557" s="103"/>
      <c r="C557" s="85" t="e">
        <f>SUMPRODUCT(Datu_ievade!$E$12:$BB$12,Datu_ievade!$E$61:$BB$61)/SUM(Datu_ievade!$E$12:$BB$12)</f>
        <v>#DIV/0!</v>
      </c>
      <c r="D557" s="103"/>
      <c r="E557" s="85" t="e">
        <f>SUMPRODUCT(Datu_ievade!$E$13:$BB$13,Datu_ievade!$E$62:$BB$62)/SUM(Datu_ievade!$E$13:$BB$13)</f>
        <v>#DIV/0!</v>
      </c>
      <c r="F557" s="85" t="e">
        <f t="shared" si="205"/>
        <v>#DIV/0!</v>
      </c>
      <c r="G557" s="127" t="e">
        <f>ROUNDUP((B557+D557)*Datu_ievade!$E$269,0)</f>
        <v>#DIV/0!</v>
      </c>
      <c r="H557" s="141" t="e">
        <f t="shared" si="196"/>
        <v>#DIV/0!</v>
      </c>
      <c r="I557" s="127" t="e">
        <f t="shared" si="206"/>
        <v>#DIV/0!</v>
      </c>
      <c r="K557" s="127" t="e">
        <f t="shared" si="207"/>
        <v>#DIV/0!</v>
      </c>
      <c r="L557" s="127" t="e">
        <f t="shared" si="208"/>
        <v>#DIV/0!</v>
      </c>
      <c r="M557" s="127" t="e">
        <f t="shared" si="209"/>
        <v>#DIV/0!</v>
      </c>
      <c r="N557" s="127" t="e">
        <f t="shared" si="210"/>
        <v>#DIV/0!</v>
      </c>
      <c r="O557" s="141" t="e">
        <f t="shared" si="211"/>
        <v>#DIV/0!</v>
      </c>
      <c r="P557" s="127" t="e">
        <f t="shared" si="197"/>
        <v>#DIV/0!</v>
      </c>
      <c r="Q557" s="127" t="e">
        <f t="shared" si="198"/>
        <v>#DIV/0!</v>
      </c>
      <c r="V557" s="232" t="e">
        <f t="shared" si="199"/>
        <v>#DIV/0!</v>
      </c>
      <c r="W557" s="232" t="e">
        <f t="shared" si="200"/>
        <v>#DIV/0!</v>
      </c>
      <c r="X557" s="232" t="e">
        <f t="shared" si="201"/>
        <v>#DIV/0!</v>
      </c>
      <c r="Y557" s="232" t="e">
        <f t="shared" si="202"/>
        <v>#DIV/0!</v>
      </c>
      <c r="Z557" s="232" t="e">
        <f t="shared" si="203"/>
        <v>#DIV/0!</v>
      </c>
      <c r="AA557" s="232" t="e">
        <f t="shared" si="204"/>
        <v>#DIV/0!</v>
      </c>
      <c r="AD557" s="232" t="e">
        <f t="shared" si="212"/>
        <v>#DIV/0!</v>
      </c>
      <c r="AE557" s="232" t="e">
        <f t="shared" si="213"/>
        <v>#DIV/0!</v>
      </c>
      <c r="AF557" s="90" t="e">
        <f t="shared" si="214"/>
        <v>#DIV/0!</v>
      </c>
      <c r="AG557" s="232" t="e">
        <f t="shared" si="215"/>
        <v>#DIV/0!</v>
      </c>
      <c r="AH557" s="232" t="e">
        <f t="shared" si="216"/>
        <v>#DIV/0!</v>
      </c>
      <c r="AI557" s="90" t="e">
        <f t="shared" si="217"/>
        <v>#DIV/0!</v>
      </c>
      <c r="AJ557" s="154"/>
      <c r="AK557" s="232" t="e">
        <f t="shared" si="218"/>
        <v>#DIV/0!</v>
      </c>
      <c r="AL557" s="232" t="e">
        <f t="shared" si="219"/>
        <v>#DIV/0!</v>
      </c>
    </row>
    <row r="558" spans="1:38">
      <c r="A558" s="128" t="s">
        <v>77</v>
      </c>
      <c r="B558" s="103"/>
      <c r="C558" s="85" t="e">
        <f>SUMPRODUCT(Datu_ievade!$E$12:$BB$12,Datu_ievade!$E$61:$BB$61)/SUM(Datu_ievade!$E$12:$BB$12)</f>
        <v>#DIV/0!</v>
      </c>
      <c r="D558" s="103"/>
      <c r="E558" s="85" t="e">
        <f>SUMPRODUCT(Datu_ievade!$E$13:$BB$13,Datu_ievade!$E$62:$BB$62)/SUM(Datu_ievade!$E$13:$BB$13)</f>
        <v>#DIV/0!</v>
      </c>
      <c r="F558" s="85" t="e">
        <f t="shared" si="205"/>
        <v>#DIV/0!</v>
      </c>
      <c r="G558" s="127" t="e">
        <f>ROUNDUP((B558+D558)*Datu_ievade!$E$269,0)</f>
        <v>#DIV/0!</v>
      </c>
      <c r="H558" s="141" t="e">
        <f t="shared" si="196"/>
        <v>#DIV/0!</v>
      </c>
      <c r="I558" s="127" t="e">
        <f t="shared" si="206"/>
        <v>#DIV/0!</v>
      </c>
      <c r="K558" s="127" t="e">
        <f t="shared" si="207"/>
        <v>#DIV/0!</v>
      </c>
      <c r="L558" s="127" t="e">
        <f t="shared" si="208"/>
        <v>#DIV/0!</v>
      </c>
      <c r="M558" s="127" t="e">
        <f t="shared" si="209"/>
        <v>#DIV/0!</v>
      </c>
      <c r="N558" s="127" t="e">
        <f t="shared" si="210"/>
        <v>#DIV/0!</v>
      </c>
      <c r="O558" s="141" t="e">
        <f t="shared" si="211"/>
        <v>#DIV/0!</v>
      </c>
      <c r="P558" s="127" t="e">
        <f t="shared" si="197"/>
        <v>#DIV/0!</v>
      </c>
      <c r="Q558" s="127" t="e">
        <f t="shared" si="198"/>
        <v>#DIV/0!</v>
      </c>
      <c r="V558" s="232" t="e">
        <f t="shared" si="199"/>
        <v>#DIV/0!</v>
      </c>
      <c r="W558" s="232" t="e">
        <f t="shared" si="200"/>
        <v>#DIV/0!</v>
      </c>
      <c r="X558" s="232" t="e">
        <f t="shared" si="201"/>
        <v>#DIV/0!</v>
      </c>
      <c r="Y558" s="232" t="e">
        <f t="shared" si="202"/>
        <v>#DIV/0!</v>
      </c>
      <c r="Z558" s="232" t="e">
        <f t="shared" si="203"/>
        <v>#DIV/0!</v>
      </c>
      <c r="AA558" s="232" t="e">
        <f t="shared" si="204"/>
        <v>#DIV/0!</v>
      </c>
      <c r="AD558" s="232" t="e">
        <f t="shared" si="212"/>
        <v>#DIV/0!</v>
      </c>
      <c r="AE558" s="232" t="e">
        <f t="shared" si="213"/>
        <v>#DIV/0!</v>
      </c>
      <c r="AF558" s="90" t="e">
        <f t="shared" si="214"/>
        <v>#DIV/0!</v>
      </c>
      <c r="AG558" s="232" t="e">
        <f t="shared" si="215"/>
        <v>#DIV/0!</v>
      </c>
      <c r="AH558" s="232" t="e">
        <f t="shared" si="216"/>
        <v>#DIV/0!</v>
      </c>
      <c r="AI558" s="90" t="e">
        <f t="shared" si="217"/>
        <v>#DIV/0!</v>
      </c>
      <c r="AJ558" s="154"/>
      <c r="AK558" s="232" t="e">
        <f t="shared" si="218"/>
        <v>#DIV/0!</v>
      </c>
      <c r="AL558" s="232" t="e">
        <f t="shared" si="219"/>
        <v>#DIV/0!</v>
      </c>
    </row>
    <row r="559" spans="1:38">
      <c r="A559" s="128" t="s">
        <v>76</v>
      </c>
      <c r="B559" s="103"/>
      <c r="C559" s="85" t="e">
        <f>SUMPRODUCT(Datu_ievade!$E$12:$BB$12,Datu_ievade!$E$61:$BB$61)/SUM(Datu_ievade!$E$12:$BB$12)</f>
        <v>#DIV/0!</v>
      </c>
      <c r="D559" s="103"/>
      <c r="E559" s="85" t="e">
        <f>SUMPRODUCT(Datu_ievade!$E$13:$BB$13,Datu_ievade!$E$62:$BB$62)/SUM(Datu_ievade!$E$13:$BB$13)</f>
        <v>#DIV/0!</v>
      </c>
      <c r="F559" s="85" t="e">
        <f t="shared" si="205"/>
        <v>#DIV/0!</v>
      </c>
      <c r="G559" s="127" t="e">
        <f>ROUNDUP((B559+D559)*Datu_ievade!$E$269,0)</f>
        <v>#DIV/0!</v>
      </c>
      <c r="H559" s="141" t="e">
        <f t="shared" si="196"/>
        <v>#DIV/0!</v>
      </c>
      <c r="I559" s="127" t="e">
        <f t="shared" si="206"/>
        <v>#DIV/0!</v>
      </c>
      <c r="K559" s="127" t="e">
        <f t="shared" si="207"/>
        <v>#DIV/0!</v>
      </c>
      <c r="L559" s="127" t="e">
        <f t="shared" si="208"/>
        <v>#DIV/0!</v>
      </c>
      <c r="M559" s="127" t="e">
        <f t="shared" si="209"/>
        <v>#DIV/0!</v>
      </c>
      <c r="N559" s="127" t="e">
        <f t="shared" si="210"/>
        <v>#DIV/0!</v>
      </c>
      <c r="O559" s="141" t="e">
        <f t="shared" si="211"/>
        <v>#DIV/0!</v>
      </c>
      <c r="P559" s="127" t="e">
        <f t="shared" si="197"/>
        <v>#DIV/0!</v>
      </c>
      <c r="Q559" s="127" t="e">
        <f t="shared" si="198"/>
        <v>#DIV/0!</v>
      </c>
      <c r="V559" s="232" t="e">
        <f t="shared" si="199"/>
        <v>#DIV/0!</v>
      </c>
      <c r="W559" s="232" t="e">
        <f t="shared" si="200"/>
        <v>#DIV/0!</v>
      </c>
      <c r="X559" s="232" t="e">
        <f t="shared" si="201"/>
        <v>#DIV/0!</v>
      </c>
      <c r="Y559" s="232" t="e">
        <f t="shared" si="202"/>
        <v>#DIV/0!</v>
      </c>
      <c r="Z559" s="232" t="e">
        <f t="shared" si="203"/>
        <v>#DIV/0!</v>
      </c>
      <c r="AA559" s="232" t="e">
        <f t="shared" si="204"/>
        <v>#DIV/0!</v>
      </c>
      <c r="AD559" s="232" t="e">
        <f t="shared" si="212"/>
        <v>#DIV/0!</v>
      </c>
      <c r="AE559" s="232" t="e">
        <f t="shared" si="213"/>
        <v>#DIV/0!</v>
      </c>
      <c r="AF559" s="90" t="e">
        <f t="shared" si="214"/>
        <v>#DIV/0!</v>
      </c>
      <c r="AG559" s="232" t="e">
        <f t="shared" si="215"/>
        <v>#DIV/0!</v>
      </c>
      <c r="AH559" s="232" t="e">
        <f t="shared" si="216"/>
        <v>#DIV/0!</v>
      </c>
      <c r="AI559" s="90" t="e">
        <f t="shared" si="217"/>
        <v>#DIV/0!</v>
      </c>
      <c r="AJ559" s="154"/>
      <c r="AK559" s="232" t="e">
        <f t="shared" si="218"/>
        <v>#DIV/0!</v>
      </c>
      <c r="AL559" s="232" t="e">
        <f t="shared" si="219"/>
        <v>#DIV/0!</v>
      </c>
    </row>
    <row r="560" spans="1:38">
      <c r="A560" s="128" t="s">
        <v>75</v>
      </c>
      <c r="B560" s="103"/>
      <c r="C560" s="85" t="e">
        <f>SUMPRODUCT(Datu_ievade!$E$12:$BB$12,Datu_ievade!$E$61:$BB$61)/SUM(Datu_ievade!$E$12:$BB$12)</f>
        <v>#DIV/0!</v>
      </c>
      <c r="D560" s="103"/>
      <c r="E560" s="85" t="e">
        <f>SUMPRODUCT(Datu_ievade!$E$13:$BB$13,Datu_ievade!$E$62:$BB$62)/SUM(Datu_ievade!$E$13:$BB$13)</f>
        <v>#DIV/0!</v>
      </c>
      <c r="F560" s="85" t="e">
        <f t="shared" si="205"/>
        <v>#DIV/0!</v>
      </c>
      <c r="G560" s="127" t="e">
        <f>ROUNDUP((B560+D560)*Datu_ievade!$E$269,0)</f>
        <v>#DIV/0!</v>
      </c>
      <c r="H560" s="141" t="e">
        <f t="shared" si="196"/>
        <v>#DIV/0!</v>
      </c>
      <c r="I560" s="127" t="e">
        <f t="shared" si="206"/>
        <v>#DIV/0!</v>
      </c>
      <c r="K560" s="127" t="e">
        <f t="shared" si="207"/>
        <v>#DIV/0!</v>
      </c>
      <c r="L560" s="127" t="e">
        <f t="shared" si="208"/>
        <v>#DIV/0!</v>
      </c>
      <c r="M560" s="127" t="e">
        <f t="shared" si="209"/>
        <v>#DIV/0!</v>
      </c>
      <c r="N560" s="127" t="e">
        <f t="shared" si="210"/>
        <v>#DIV/0!</v>
      </c>
      <c r="O560" s="141" t="e">
        <f t="shared" si="211"/>
        <v>#DIV/0!</v>
      </c>
      <c r="P560" s="127" t="e">
        <f t="shared" si="197"/>
        <v>#DIV/0!</v>
      </c>
      <c r="Q560" s="127" t="e">
        <f t="shared" si="198"/>
        <v>#DIV/0!</v>
      </c>
      <c r="V560" s="232" t="e">
        <f t="shared" si="199"/>
        <v>#DIV/0!</v>
      </c>
      <c r="W560" s="232" t="e">
        <f t="shared" si="200"/>
        <v>#DIV/0!</v>
      </c>
      <c r="X560" s="232" t="e">
        <f t="shared" si="201"/>
        <v>#DIV/0!</v>
      </c>
      <c r="Y560" s="232" t="e">
        <f t="shared" si="202"/>
        <v>#DIV/0!</v>
      </c>
      <c r="Z560" s="232" t="e">
        <f t="shared" si="203"/>
        <v>#DIV/0!</v>
      </c>
      <c r="AA560" s="232" t="e">
        <f t="shared" si="204"/>
        <v>#DIV/0!</v>
      </c>
      <c r="AD560" s="232" t="e">
        <f t="shared" si="212"/>
        <v>#DIV/0!</v>
      </c>
      <c r="AE560" s="232" t="e">
        <f t="shared" si="213"/>
        <v>#DIV/0!</v>
      </c>
      <c r="AF560" s="90" t="e">
        <f t="shared" si="214"/>
        <v>#DIV/0!</v>
      </c>
      <c r="AG560" s="232" t="e">
        <f t="shared" si="215"/>
        <v>#DIV/0!</v>
      </c>
      <c r="AH560" s="232" t="e">
        <f t="shared" si="216"/>
        <v>#DIV/0!</v>
      </c>
      <c r="AI560" s="90" t="e">
        <f t="shared" si="217"/>
        <v>#DIV/0!</v>
      </c>
      <c r="AJ560" s="154"/>
      <c r="AK560" s="232" t="e">
        <f t="shared" si="218"/>
        <v>#DIV/0!</v>
      </c>
      <c r="AL560" s="232" t="e">
        <f t="shared" si="219"/>
        <v>#DIV/0!</v>
      </c>
    </row>
    <row r="561" spans="1:38">
      <c r="A561" s="128" t="s">
        <v>74</v>
      </c>
      <c r="B561" s="103"/>
      <c r="C561" s="85" t="e">
        <f>SUMPRODUCT(Datu_ievade!$E$12:$BB$12,Datu_ievade!$E$61:$BB$61)/SUM(Datu_ievade!$E$12:$BB$12)</f>
        <v>#DIV/0!</v>
      </c>
      <c r="D561" s="103"/>
      <c r="E561" s="85" t="e">
        <f>SUMPRODUCT(Datu_ievade!$E$13:$BB$13,Datu_ievade!$E$62:$BB$62)/SUM(Datu_ievade!$E$13:$BB$13)</f>
        <v>#DIV/0!</v>
      </c>
      <c r="F561" s="85" t="e">
        <f t="shared" si="205"/>
        <v>#DIV/0!</v>
      </c>
      <c r="G561" s="127" t="e">
        <f>ROUNDUP((B561+D561)*Datu_ievade!$E$269,0)</f>
        <v>#DIV/0!</v>
      </c>
      <c r="H561" s="141" t="e">
        <f t="shared" si="196"/>
        <v>#DIV/0!</v>
      </c>
      <c r="I561" s="127" t="e">
        <f t="shared" si="206"/>
        <v>#DIV/0!</v>
      </c>
      <c r="K561" s="127" t="e">
        <f t="shared" si="207"/>
        <v>#DIV/0!</v>
      </c>
      <c r="L561" s="127" t="e">
        <f t="shared" si="208"/>
        <v>#DIV/0!</v>
      </c>
      <c r="M561" s="127" t="e">
        <f t="shared" si="209"/>
        <v>#DIV/0!</v>
      </c>
      <c r="N561" s="127" t="e">
        <f t="shared" si="210"/>
        <v>#DIV/0!</v>
      </c>
      <c r="O561" s="141" t="e">
        <f t="shared" si="211"/>
        <v>#DIV/0!</v>
      </c>
      <c r="P561" s="127" t="e">
        <f t="shared" si="197"/>
        <v>#DIV/0!</v>
      </c>
      <c r="Q561" s="127" t="e">
        <f t="shared" si="198"/>
        <v>#DIV/0!</v>
      </c>
      <c r="V561" s="232" t="e">
        <f t="shared" si="199"/>
        <v>#DIV/0!</v>
      </c>
      <c r="W561" s="232" t="e">
        <f t="shared" si="200"/>
        <v>#DIV/0!</v>
      </c>
      <c r="X561" s="232" t="e">
        <f t="shared" si="201"/>
        <v>#DIV/0!</v>
      </c>
      <c r="Y561" s="232" t="e">
        <f t="shared" si="202"/>
        <v>#DIV/0!</v>
      </c>
      <c r="Z561" s="232" t="e">
        <f t="shared" si="203"/>
        <v>#DIV/0!</v>
      </c>
      <c r="AA561" s="232" t="e">
        <f t="shared" si="204"/>
        <v>#DIV/0!</v>
      </c>
      <c r="AD561" s="232" t="e">
        <f t="shared" si="212"/>
        <v>#DIV/0!</v>
      </c>
      <c r="AE561" s="232" t="e">
        <f t="shared" si="213"/>
        <v>#DIV/0!</v>
      </c>
      <c r="AF561" s="90" t="e">
        <f t="shared" si="214"/>
        <v>#DIV/0!</v>
      </c>
      <c r="AG561" s="232" t="e">
        <f t="shared" si="215"/>
        <v>#DIV/0!</v>
      </c>
      <c r="AH561" s="232" t="e">
        <f t="shared" si="216"/>
        <v>#DIV/0!</v>
      </c>
      <c r="AI561" s="90" t="e">
        <f t="shared" si="217"/>
        <v>#DIV/0!</v>
      </c>
      <c r="AJ561" s="154"/>
      <c r="AK561" s="232" t="e">
        <f t="shared" si="218"/>
        <v>#DIV/0!</v>
      </c>
      <c r="AL561" s="232" t="e">
        <f t="shared" si="219"/>
        <v>#DIV/0!</v>
      </c>
    </row>
    <row r="562" spans="1:38">
      <c r="A562" s="128" t="s">
        <v>73</v>
      </c>
      <c r="B562" s="103"/>
      <c r="C562" s="85" t="e">
        <f>SUMPRODUCT(Datu_ievade!$E$12:$BB$12,Datu_ievade!$E$61:$BB$61)/SUM(Datu_ievade!$E$12:$BB$12)</f>
        <v>#DIV/0!</v>
      </c>
      <c r="D562" s="103"/>
      <c r="E562" s="85" t="e">
        <f>SUMPRODUCT(Datu_ievade!$E$13:$BB$13,Datu_ievade!$E$62:$BB$62)/SUM(Datu_ievade!$E$13:$BB$13)</f>
        <v>#DIV/0!</v>
      </c>
      <c r="F562" s="85" t="e">
        <f t="shared" si="205"/>
        <v>#DIV/0!</v>
      </c>
      <c r="G562" s="127" t="e">
        <f>ROUNDUP((B562+D562)*Datu_ievade!$E$269,0)</f>
        <v>#DIV/0!</v>
      </c>
      <c r="H562" s="141" t="e">
        <f t="shared" si="196"/>
        <v>#DIV/0!</v>
      </c>
      <c r="I562" s="127" t="e">
        <f t="shared" si="206"/>
        <v>#DIV/0!</v>
      </c>
      <c r="K562" s="127" t="e">
        <f t="shared" si="207"/>
        <v>#DIV/0!</v>
      </c>
      <c r="L562" s="127" t="e">
        <f t="shared" si="208"/>
        <v>#DIV/0!</v>
      </c>
      <c r="M562" s="127" t="e">
        <f t="shared" si="209"/>
        <v>#DIV/0!</v>
      </c>
      <c r="N562" s="127" t="e">
        <f t="shared" si="210"/>
        <v>#DIV/0!</v>
      </c>
      <c r="O562" s="141" t="e">
        <f t="shared" si="211"/>
        <v>#DIV/0!</v>
      </c>
      <c r="P562" s="127" t="e">
        <f t="shared" si="197"/>
        <v>#DIV/0!</v>
      </c>
      <c r="Q562" s="127" t="e">
        <f t="shared" si="198"/>
        <v>#DIV/0!</v>
      </c>
      <c r="V562" s="232" t="e">
        <f t="shared" si="199"/>
        <v>#DIV/0!</v>
      </c>
      <c r="W562" s="232" t="e">
        <f t="shared" si="200"/>
        <v>#DIV/0!</v>
      </c>
      <c r="X562" s="232" t="e">
        <f t="shared" si="201"/>
        <v>#DIV/0!</v>
      </c>
      <c r="Y562" s="232" t="e">
        <f t="shared" si="202"/>
        <v>#DIV/0!</v>
      </c>
      <c r="Z562" s="232" t="e">
        <f t="shared" si="203"/>
        <v>#DIV/0!</v>
      </c>
      <c r="AA562" s="232" t="e">
        <f t="shared" si="204"/>
        <v>#DIV/0!</v>
      </c>
      <c r="AD562" s="232" t="e">
        <f t="shared" si="212"/>
        <v>#DIV/0!</v>
      </c>
      <c r="AE562" s="232" t="e">
        <f t="shared" si="213"/>
        <v>#DIV/0!</v>
      </c>
      <c r="AF562" s="90" t="e">
        <f t="shared" si="214"/>
        <v>#DIV/0!</v>
      </c>
      <c r="AG562" s="232" t="e">
        <f t="shared" si="215"/>
        <v>#DIV/0!</v>
      </c>
      <c r="AH562" s="232" t="e">
        <f t="shared" si="216"/>
        <v>#DIV/0!</v>
      </c>
      <c r="AI562" s="90" t="e">
        <f t="shared" si="217"/>
        <v>#DIV/0!</v>
      </c>
      <c r="AJ562" s="154"/>
      <c r="AK562" s="232" t="e">
        <f t="shared" si="218"/>
        <v>#DIV/0!</v>
      </c>
      <c r="AL562" s="232" t="e">
        <f t="shared" si="219"/>
        <v>#DIV/0!</v>
      </c>
    </row>
    <row r="563" spans="1:38">
      <c r="A563" s="128" t="s">
        <v>72</v>
      </c>
      <c r="B563" s="103"/>
      <c r="C563" s="85" t="e">
        <f>SUMPRODUCT(Datu_ievade!$E$12:$BB$12,Datu_ievade!$E$61:$BB$61)/SUM(Datu_ievade!$E$12:$BB$12)</f>
        <v>#DIV/0!</v>
      </c>
      <c r="D563" s="103"/>
      <c r="E563" s="85" t="e">
        <f>SUMPRODUCT(Datu_ievade!$E$13:$BB$13,Datu_ievade!$E$62:$BB$62)/SUM(Datu_ievade!$E$13:$BB$13)</f>
        <v>#DIV/0!</v>
      </c>
      <c r="F563" s="85" t="e">
        <f t="shared" si="205"/>
        <v>#DIV/0!</v>
      </c>
      <c r="G563" s="127" t="e">
        <f>ROUNDUP((B563+D563)*Datu_ievade!$E$269,0)</f>
        <v>#DIV/0!</v>
      </c>
      <c r="H563" s="141" t="e">
        <f t="shared" si="196"/>
        <v>#DIV/0!</v>
      </c>
      <c r="I563" s="127" t="e">
        <f t="shared" si="206"/>
        <v>#DIV/0!</v>
      </c>
      <c r="K563" s="127" t="e">
        <f t="shared" si="207"/>
        <v>#DIV/0!</v>
      </c>
      <c r="L563" s="127" t="e">
        <f t="shared" si="208"/>
        <v>#DIV/0!</v>
      </c>
      <c r="M563" s="127" t="e">
        <f t="shared" si="209"/>
        <v>#DIV/0!</v>
      </c>
      <c r="N563" s="127" t="e">
        <f t="shared" si="210"/>
        <v>#DIV/0!</v>
      </c>
      <c r="O563" s="141" t="e">
        <f t="shared" si="211"/>
        <v>#DIV/0!</v>
      </c>
      <c r="P563" s="127" t="e">
        <f t="shared" si="197"/>
        <v>#DIV/0!</v>
      </c>
      <c r="Q563" s="127" t="e">
        <f t="shared" si="198"/>
        <v>#DIV/0!</v>
      </c>
      <c r="V563" s="232" t="e">
        <f t="shared" si="199"/>
        <v>#DIV/0!</v>
      </c>
      <c r="W563" s="232" t="e">
        <f t="shared" si="200"/>
        <v>#DIV/0!</v>
      </c>
      <c r="X563" s="232" t="e">
        <f t="shared" si="201"/>
        <v>#DIV/0!</v>
      </c>
      <c r="Y563" s="232" t="e">
        <f t="shared" si="202"/>
        <v>#DIV/0!</v>
      </c>
      <c r="Z563" s="232" t="e">
        <f t="shared" si="203"/>
        <v>#DIV/0!</v>
      </c>
      <c r="AA563" s="232" t="e">
        <f t="shared" si="204"/>
        <v>#DIV/0!</v>
      </c>
      <c r="AD563" s="232" t="e">
        <f t="shared" si="212"/>
        <v>#DIV/0!</v>
      </c>
      <c r="AE563" s="232" t="e">
        <f t="shared" si="213"/>
        <v>#DIV/0!</v>
      </c>
      <c r="AF563" s="90" t="e">
        <f t="shared" si="214"/>
        <v>#DIV/0!</v>
      </c>
      <c r="AG563" s="232" t="e">
        <f t="shared" si="215"/>
        <v>#DIV/0!</v>
      </c>
      <c r="AH563" s="232" t="e">
        <f t="shared" si="216"/>
        <v>#DIV/0!</v>
      </c>
      <c r="AI563" s="90" t="e">
        <f t="shared" si="217"/>
        <v>#DIV/0!</v>
      </c>
      <c r="AJ563" s="154"/>
      <c r="AK563" s="232" t="e">
        <f t="shared" si="218"/>
        <v>#DIV/0!</v>
      </c>
      <c r="AL563" s="232" t="e">
        <f t="shared" si="219"/>
        <v>#DIV/0!</v>
      </c>
    </row>
    <row r="564" spans="1:38">
      <c r="A564" s="128" t="s">
        <v>71</v>
      </c>
      <c r="B564" s="103"/>
      <c r="C564" s="85" t="e">
        <f>SUMPRODUCT(Datu_ievade!$E$12:$BB$12,Datu_ievade!$E$61:$BB$61)/SUM(Datu_ievade!$E$12:$BB$12)</f>
        <v>#DIV/0!</v>
      </c>
      <c r="D564" s="103"/>
      <c r="E564" s="85" t="e">
        <f>SUMPRODUCT(Datu_ievade!$E$13:$BB$13,Datu_ievade!$E$62:$BB$62)/SUM(Datu_ievade!$E$13:$BB$13)</f>
        <v>#DIV/0!</v>
      </c>
      <c r="F564" s="85" t="e">
        <f t="shared" si="205"/>
        <v>#DIV/0!</v>
      </c>
      <c r="G564" s="127" t="e">
        <f>ROUNDUP((B564+D564)*Datu_ievade!$E$269,0)</f>
        <v>#DIV/0!</v>
      </c>
      <c r="H564" s="141" t="e">
        <f t="shared" si="196"/>
        <v>#DIV/0!</v>
      </c>
      <c r="I564" s="127" t="e">
        <f t="shared" si="206"/>
        <v>#DIV/0!</v>
      </c>
      <c r="K564" s="127" t="e">
        <f t="shared" si="207"/>
        <v>#DIV/0!</v>
      </c>
      <c r="L564" s="127" t="e">
        <f t="shared" si="208"/>
        <v>#DIV/0!</v>
      </c>
      <c r="M564" s="127" t="e">
        <f t="shared" si="209"/>
        <v>#DIV/0!</v>
      </c>
      <c r="N564" s="127" t="e">
        <f t="shared" si="210"/>
        <v>#DIV/0!</v>
      </c>
      <c r="O564" s="141" t="e">
        <f t="shared" si="211"/>
        <v>#DIV/0!</v>
      </c>
      <c r="P564" s="127" t="e">
        <f t="shared" si="197"/>
        <v>#DIV/0!</v>
      </c>
      <c r="Q564" s="127" t="e">
        <f t="shared" si="198"/>
        <v>#DIV/0!</v>
      </c>
      <c r="V564" s="232" t="e">
        <f t="shared" si="199"/>
        <v>#DIV/0!</v>
      </c>
      <c r="W564" s="232" t="e">
        <f t="shared" si="200"/>
        <v>#DIV/0!</v>
      </c>
      <c r="X564" s="232" t="e">
        <f t="shared" si="201"/>
        <v>#DIV/0!</v>
      </c>
      <c r="Y564" s="232" t="e">
        <f t="shared" si="202"/>
        <v>#DIV/0!</v>
      </c>
      <c r="Z564" s="232" t="e">
        <f t="shared" si="203"/>
        <v>#DIV/0!</v>
      </c>
      <c r="AA564" s="232" t="e">
        <f t="shared" si="204"/>
        <v>#DIV/0!</v>
      </c>
      <c r="AD564" s="232" t="e">
        <f t="shared" si="212"/>
        <v>#DIV/0!</v>
      </c>
      <c r="AE564" s="232" t="e">
        <f t="shared" si="213"/>
        <v>#DIV/0!</v>
      </c>
      <c r="AF564" s="90" t="e">
        <f t="shared" si="214"/>
        <v>#DIV/0!</v>
      </c>
      <c r="AG564" s="232" t="e">
        <f t="shared" si="215"/>
        <v>#DIV/0!</v>
      </c>
      <c r="AH564" s="232" t="e">
        <f t="shared" si="216"/>
        <v>#DIV/0!</v>
      </c>
      <c r="AI564" s="90" t="e">
        <f t="shared" si="217"/>
        <v>#DIV/0!</v>
      </c>
      <c r="AJ564" s="154"/>
      <c r="AK564" s="232" t="e">
        <f t="shared" si="218"/>
        <v>#DIV/0!</v>
      </c>
      <c r="AL564" s="232" t="e">
        <f t="shared" si="219"/>
        <v>#DIV/0!</v>
      </c>
    </row>
    <row r="565" spans="1:38">
      <c r="A565" s="128" t="s">
        <v>70</v>
      </c>
      <c r="B565" s="103"/>
      <c r="C565" s="85" t="e">
        <f>SUMPRODUCT(Datu_ievade!$E$12:$BB$12,Datu_ievade!$E$61:$BB$61)/SUM(Datu_ievade!$E$12:$BB$12)</f>
        <v>#DIV/0!</v>
      </c>
      <c r="D565" s="103"/>
      <c r="E565" s="85" t="e">
        <f>SUMPRODUCT(Datu_ievade!$E$13:$BB$13,Datu_ievade!$E$62:$BB$62)/SUM(Datu_ievade!$E$13:$BB$13)</f>
        <v>#DIV/0!</v>
      </c>
      <c r="F565" s="85" t="e">
        <f t="shared" si="205"/>
        <v>#DIV/0!</v>
      </c>
      <c r="G565" s="127" t="e">
        <f>ROUNDUP((B565+D565)*Datu_ievade!$E$269,0)</f>
        <v>#DIV/0!</v>
      </c>
      <c r="H565" s="141" t="e">
        <f t="shared" si="196"/>
        <v>#DIV/0!</v>
      </c>
      <c r="I565" s="127" t="e">
        <f t="shared" si="206"/>
        <v>#DIV/0!</v>
      </c>
      <c r="K565" s="127" t="e">
        <f t="shared" si="207"/>
        <v>#DIV/0!</v>
      </c>
      <c r="L565" s="127" t="e">
        <f t="shared" si="208"/>
        <v>#DIV/0!</v>
      </c>
      <c r="M565" s="127" t="e">
        <f t="shared" si="209"/>
        <v>#DIV/0!</v>
      </c>
      <c r="N565" s="127" t="e">
        <f t="shared" si="210"/>
        <v>#DIV/0!</v>
      </c>
      <c r="O565" s="141" t="e">
        <f t="shared" si="211"/>
        <v>#DIV/0!</v>
      </c>
      <c r="P565" s="127" t="e">
        <f t="shared" si="197"/>
        <v>#DIV/0!</v>
      </c>
      <c r="Q565" s="127" t="e">
        <f t="shared" si="198"/>
        <v>#DIV/0!</v>
      </c>
      <c r="V565" s="232" t="e">
        <f t="shared" si="199"/>
        <v>#DIV/0!</v>
      </c>
      <c r="W565" s="232" t="e">
        <f t="shared" si="200"/>
        <v>#DIV/0!</v>
      </c>
      <c r="X565" s="232" t="e">
        <f t="shared" si="201"/>
        <v>#DIV/0!</v>
      </c>
      <c r="Y565" s="232" t="e">
        <f t="shared" si="202"/>
        <v>#DIV/0!</v>
      </c>
      <c r="Z565" s="232" t="e">
        <f t="shared" si="203"/>
        <v>#DIV/0!</v>
      </c>
      <c r="AA565" s="232" t="e">
        <f t="shared" si="204"/>
        <v>#DIV/0!</v>
      </c>
      <c r="AD565" s="232" t="e">
        <f t="shared" si="212"/>
        <v>#DIV/0!</v>
      </c>
      <c r="AE565" s="232" t="e">
        <f t="shared" si="213"/>
        <v>#DIV/0!</v>
      </c>
      <c r="AF565" s="90" t="e">
        <f t="shared" si="214"/>
        <v>#DIV/0!</v>
      </c>
      <c r="AG565" s="232" t="e">
        <f t="shared" si="215"/>
        <v>#DIV/0!</v>
      </c>
      <c r="AH565" s="232" t="e">
        <f t="shared" si="216"/>
        <v>#DIV/0!</v>
      </c>
      <c r="AI565" s="90" t="e">
        <f t="shared" si="217"/>
        <v>#DIV/0!</v>
      </c>
      <c r="AJ565" s="154"/>
      <c r="AK565" s="232" t="e">
        <f t="shared" si="218"/>
        <v>#DIV/0!</v>
      </c>
      <c r="AL565" s="232" t="e">
        <f t="shared" si="219"/>
        <v>#DIV/0!</v>
      </c>
    </row>
    <row r="566" spans="1:38">
      <c r="A566" s="128" t="s">
        <v>69</v>
      </c>
      <c r="B566" s="103"/>
      <c r="C566" s="85" t="e">
        <f>SUMPRODUCT(Datu_ievade!$E$12:$BB$12,Datu_ievade!$E$61:$BB$61)/SUM(Datu_ievade!$E$12:$BB$12)</f>
        <v>#DIV/0!</v>
      </c>
      <c r="D566" s="103"/>
      <c r="E566" s="85" t="e">
        <f>SUMPRODUCT(Datu_ievade!$E$13:$BB$13,Datu_ievade!$E$62:$BB$62)/SUM(Datu_ievade!$E$13:$BB$13)</f>
        <v>#DIV/0!</v>
      </c>
      <c r="F566" s="85" t="e">
        <f t="shared" si="205"/>
        <v>#DIV/0!</v>
      </c>
      <c r="G566" s="127" t="e">
        <f>ROUNDUP((B566+D566)*Datu_ievade!$E$269,0)</f>
        <v>#DIV/0!</v>
      </c>
      <c r="H566" s="141" t="e">
        <f t="shared" si="196"/>
        <v>#DIV/0!</v>
      </c>
      <c r="I566" s="127" t="e">
        <f t="shared" si="206"/>
        <v>#DIV/0!</v>
      </c>
      <c r="K566" s="127" t="e">
        <f t="shared" si="207"/>
        <v>#DIV/0!</v>
      </c>
      <c r="L566" s="127" t="e">
        <f t="shared" si="208"/>
        <v>#DIV/0!</v>
      </c>
      <c r="M566" s="127" t="e">
        <f t="shared" si="209"/>
        <v>#DIV/0!</v>
      </c>
      <c r="N566" s="127" t="e">
        <f t="shared" si="210"/>
        <v>#DIV/0!</v>
      </c>
      <c r="O566" s="141" t="e">
        <f t="shared" si="211"/>
        <v>#DIV/0!</v>
      </c>
      <c r="P566" s="127" t="e">
        <f t="shared" si="197"/>
        <v>#DIV/0!</v>
      </c>
      <c r="Q566" s="127" t="e">
        <f t="shared" si="198"/>
        <v>#DIV/0!</v>
      </c>
      <c r="V566" s="232" t="e">
        <f t="shared" si="199"/>
        <v>#DIV/0!</v>
      </c>
      <c r="W566" s="232" t="e">
        <f t="shared" si="200"/>
        <v>#DIV/0!</v>
      </c>
      <c r="X566" s="232" t="e">
        <f t="shared" si="201"/>
        <v>#DIV/0!</v>
      </c>
      <c r="Y566" s="232" t="e">
        <f t="shared" si="202"/>
        <v>#DIV/0!</v>
      </c>
      <c r="Z566" s="232" t="e">
        <f t="shared" si="203"/>
        <v>#DIV/0!</v>
      </c>
      <c r="AA566" s="232" t="e">
        <f t="shared" si="204"/>
        <v>#DIV/0!</v>
      </c>
      <c r="AD566" s="232" t="e">
        <f t="shared" si="212"/>
        <v>#DIV/0!</v>
      </c>
      <c r="AE566" s="232" t="e">
        <f t="shared" si="213"/>
        <v>#DIV/0!</v>
      </c>
      <c r="AF566" s="90" t="e">
        <f t="shared" si="214"/>
        <v>#DIV/0!</v>
      </c>
      <c r="AG566" s="232" t="e">
        <f t="shared" si="215"/>
        <v>#DIV/0!</v>
      </c>
      <c r="AH566" s="232" t="e">
        <f t="shared" si="216"/>
        <v>#DIV/0!</v>
      </c>
      <c r="AI566" s="90" t="e">
        <f t="shared" si="217"/>
        <v>#DIV/0!</v>
      </c>
      <c r="AJ566" s="154"/>
      <c r="AK566" s="232" t="e">
        <f t="shared" si="218"/>
        <v>#DIV/0!</v>
      </c>
      <c r="AL566" s="232" t="e">
        <f t="shared" si="219"/>
        <v>#DIV/0!</v>
      </c>
    </row>
    <row r="567" spans="1:38">
      <c r="A567" s="128" t="s">
        <v>68</v>
      </c>
      <c r="B567" s="103"/>
      <c r="C567" s="85" t="e">
        <f>SUMPRODUCT(Datu_ievade!$E$12:$BB$12,Datu_ievade!$E$61:$BB$61)/SUM(Datu_ievade!$E$12:$BB$12)</f>
        <v>#DIV/0!</v>
      </c>
      <c r="D567" s="103"/>
      <c r="E567" s="85" t="e">
        <f>SUMPRODUCT(Datu_ievade!$E$13:$BB$13,Datu_ievade!$E$62:$BB$62)/SUM(Datu_ievade!$E$13:$BB$13)</f>
        <v>#DIV/0!</v>
      </c>
      <c r="F567" s="85" t="e">
        <f t="shared" si="205"/>
        <v>#DIV/0!</v>
      </c>
      <c r="G567" s="127" t="e">
        <f>ROUNDUP((B567+D567)*Datu_ievade!$E$269,0)</f>
        <v>#DIV/0!</v>
      </c>
      <c r="H567" s="141" t="e">
        <f t="shared" si="196"/>
        <v>#DIV/0!</v>
      </c>
      <c r="I567" s="127" t="e">
        <f t="shared" si="206"/>
        <v>#DIV/0!</v>
      </c>
      <c r="K567" s="127" t="e">
        <f t="shared" si="207"/>
        <v>#DIV/0!</v>
      </c>
      <c r="L567" s="127" t="e">
        <f t="shared" si="208"/>
        <v>#DIV/0!</v>
      </c>
      <c r="M567" s="127" t="e">
        <f t="shared" si="209"/>
        <v>#DIV/0!</v>
      </c>
      <c r="N567" s="127" t="e">
        <f t="shared" si="210"/>
        <v>#DIV/0!</v>
      </c>
      <c r="O567" s="141" t="e">
        <f t="shared" si="211"/>
        <v>#DIV/0!</v>
      </c>
      <c r="P567" s="127" t="e">
        <f t="shared" si="197"/>
        <v>#DIV/0!</v>
      </c>
      <c r="Q567" s="127" t="e">
        <f t="shared" si="198"/>
        <v>#DIV/0!</v>
      </c>
      <c r="V567" s="232" t="e">
        <f t="shared" si="199"/>
        <v>#DIV/0!</v>
      </c>
      <c r="W567" s="232" t="e">
        <f t="shared" si="200"/>
        <v>#DIV/0!</v>
      </c>
      <c r="X567" s="232" t="e">
        <f t="shared" si="201"/>
        <v>#DIV/0!</v>
      </c>
      <c r="Y567" s="232" t="e">
        <f t="shared" si="202"/>
        <v>#DIV/0!</v>
      </c>
      <c r="Z567" s="232" t="e">
        <f t="shared" si="203"/>
        <v>#DIV/0!</v>
      </c>
      <c r="AA567" s="232" t="e">
        <f t="shared" si="204"/>
        <v>#DIV/0!</v>
      </c>
      <c r="AD567" s="232" t="e">
        <f t="shared" si="212"/>
        <v>#DIV/0!</v>
      </c>
      <c r="AE567" s="232" t="e">
        <f t="shared" si="213"/>
        <v>#DIV/0!</v>
      </c>
      <c r="AF567" s="90" t="e">
        <f t="shared" si="214"/>
        <v>#DIV/0!</v>
      </c>
      <c r="AG567" s="232" t="e">
        <f t="shared" si="215"/>
        <v>#DIV/0!</v>
      </c>
      <c r="AH567" s="232" t="e">
        <f t="shared" si="216"/>
        <v>#DIV/0!</v>
      </c>
      <c r="AI567" s="90" t="e">
        <f t="shared" si="217"/>
        <v>#DIV/0!</v>
      </c>
      <c r="AJ567" s="154"/>
      <c r="AK567" s="232" t="e">
        <f t="shared" si="218"/>
        <v>#DIV/0!</v>
      </c>
      <c r="AL567" s="232" t="e">
        <f t="shared" si="219"/>
        <v>#DIV/0!</v>
      </c>
    </row>
    <row r="568" spans="1:38">
      <c r="A568" s="128" t="s">
        <v>67</v>
      </c>
      <c r="B568" s="103"/>
      <c r="C568" s="85" t="e">
        <f>SUMPRODUCT(Datu_ievade!$E$12:$BB$12,Datu_ievade!$E$61:$BB$61)/SUM(Datu_ievade!$E$12:$BB$12)</f>
        <v>#DIV/0!</v>
      </c>
      <c r="D568" s="103"/>
      <c r="E568" s="85" t="e">
        <f>SUMPRODUCT(Datu_ievade!$E$13:$BB$13,Datu_ievade!$E$62:$BB$62)/SUM(Datu_ievade!$E$13:$BB$13)</f>
        <v>#DIV/0!</v>
      </c>
      <c r="F568" s="85" t="e">
        <f t="shared" si="205"/>
        <v>#DIV/0!</v>
      </c>
      <c r="G568" s="127" t="e">
        <f>ROUNDUP((B568+D568)*Datu_ievade!$E$269,0)</f>
        <v>#DIV/0!</v>
      </c>
      <c r="H568" s="141" t="e">
        <f t="shared" si="196"/>
        <v>#DIV/0!</v>
      </c>
      <c r="I568" s="127" t="e">
        <f t="shared" si="206"/>
        <v>#DIV/0!</v>
      </c>
      <c r="K568" s="127" t="e">
        <f t="shared" si="207"/>
        <v>#DIV/0!</v>
      </c>
      <c r="L568" s="127" t="e">
        <f t="shared" si="208"/>
        <v>#DIV/0!</v>
      </c>
      <c r="M568" s="127" t="e">
        <f t="shared" si="209"/>
        <v>#DIV/0!</v>
      </c>
      <c r="N568" s="127" t="e">
        <f t="shared" si="210"/>
        <v>#DIV/0!</v>
      </c>
      <c r="O568" s="141" t="e">
        <f t="shared" si="211"/>
        <v>#DIV/0!</v>
      </c>
      <c r="P568" s="127" t="e">
        <f t="shared" si="197"/>
        <v>#DIV/0!</v>
      </c>
      <c r="Q568" s="127" t="e">
        <f t="shared" si="198"/>
        <v>#DIV/0!</v>
      </c>
      <c r="V568" s="232" t="e">
        <f t="shared" si="199"/>
        <v>#DIV/0!</v>
      </c>
      <c r="W568" s="232" t="e">
        <f t="shared" si="200"/>
        <v>#DIV/0!</v>
      </c>
      <c r="X568" s="232" t="e">
        <f t="shared" si="201"/>
        <v>#DIV/0!</v>
      </c>
      <c r="Y568" s="232" t="e">
        <f t="shared" si="202"/>
        <v>#DIV/0!</v>
      </c>
      <c r="Z568" s="232" t="e">
        <f t="shared" si="203"/>
        <v>#DIV/0!</v>
      </c>
      <c r="AA568" s="232" t="e">
        <f t="shared" si="204"/>
        <v>#DIV/0!</v>
      </c>
      <c r="AD568" s="232" t="e">
        <f t="shared" si="212"/>
        <v>#DIV/0!</v>
      </c>
      <c r="AE568" s="232" t="e">
        <f t="shared" si="213"/>
        <v>#DIV/0!</v>
      </c>
      <c r="AF568" s="90" t="e">
        <f t="shared" si="214"/>
        <v>#DIV/0!</v>
      </c>
      <c r="AG568" s="232" t="e">
        <f t="shared" si="215"/>
        <v>#DIV/0!</v>
      </c>
      <c r="AH568" s="232" t="e">
        <f t="shared" si="216"/>
        <v>#DIV/0!</v>
      </c>
      <c r="AI568" s="90" t="e">
        <f t="shared" si="217"/>
        <v>#DIV/0!</v>
      </c>
      <c r="AJ568" s="154"/>
      <c r="AK568" s="232" t="e">
        <f t="shared" si="218"/>
        <v>#DIV/0!</v>
      </c>
      <c r="AL568" s="232" t="e">
        <f t="shared" si="219"/>
        <v>#DIV/0!</v>
      </c>
    </row>
    <row r="569" spans="1:38">
      <c r="A569" s="128" t="s">
        <v>66</v>
      </c>
      <c r="B569" s="103"/>
      <c r="C569" s="85" t="e">
        <f>SUMPRODUCT(Datu_ievade!$E$12:$BB$12,Datu_ievade!$E$61:$BB$61)/SUM(Datu_ievade!$E$12:$BB$12)</f>
        <v>#DIV/0!</v>
      </c>
      <c r="D569" s="103"/>
      <c r="E569" s="85" t="e">
        <f>SUMPRODUCT(Datu_ievade!$E$13:$BB$13,Datu_ievade!$E$62:$BB$62)/SUM(Datu_ievade!$E$13:$BB$13)</f>
        <v>#DIV/0!</v>
      </c>
      <c r="F569" s="85" t="e">
        <f t="shared" si="205"/>
        <v>#DIV/0!</v>
      </c>
      <c r="G569" s="127" t="e">
        <f>ROUNDUP((B569+D569)*Datu_ievade!$E$269,0)</f>
        <v>#DIV/0!</v>
      </c>
      <c r="H569" s="141" t="e">
        <f t="shared" si="196"/>
        <v>#DIV/0!</v>
      </c>
      <c r="I569" s="127" t="e">
        <f t="shared" si="206"/>
        <v>#DIV/0!</v>
      </c>
      <c r="K569" s="127" t="e">
        <f t="shared" si="207"/>
        <v>#DIV/0!</v>
      </c>
      <c r="L569" s="127" t="e">
        <f t="shared" si="208"/>
        <v>#DIV/0!</v>
      </c>
      <c r="M569" s="127" t="e">
        <f t="shared" si="209"/>
        <v>#DIV/0!</v>
      </c>
      <c r="N569" s="127" t="e">
        <f t="shared" si="210"/>
        <v>#DIV/0!</v>
      </c>
      <c r="O569" s="141" t="e">
        <f t="shared" si="211"/>
        <v>#DIV/0!</v>
      </c>
      <c r="P569" s="127" t="e">
        <f t="shared" si="197"/>
        <v>#DIV/0!</v>
      </c>
      <c r="Q569" s="127" t="e">
        <f t="shared" si="198"/>
        <v>#DIV/0!</v>
      </c>
      <c r="V569" s="232" t="e">
        <f t="shared" si="199"/>
        <v>#DIV/0!</v>
      </c>
      <c r="W569" s="232" t="e">
        <f t="shared" si="200"/>
        <v>#DIV/0!</v>
      </c>
      <c r="X569" s="232" t="e">
        <f t="shared" si="201"/>
        <v>#DIV/0!</v>
      </c>
      <c r="Y569" s="232" t="e">
        <f t="shared" si="202"/>
        <v>#DIV/0!</v>
      </c>
      <c r="Z569" s="232" t="e">
        <f t="shared" si="203"/>
        <v>#DIV/0!</v>
      </c>
      <c r="AA569" s="232" t="e">
        <f t="shared" si="204"/>
        <v>#DIV/0!</v>
      </c>
      <c r="AD569" s="232" t="e">
        <f t="shared" si="212"/>
        <v>#DIV/0!</v>
      </c>
      <c r="AE569" s="232" t="e">
        <f t="shared" si="213"/>
        <v>#DIV/0!</v>
      </c>
      <c r="AF569" s="90" t="e">
        <f t="shared" si="214"/>
        <v>#DIV/0!</v>
      </c>
      <c r="AG569" s="232" t="e">
        <f t="shared" si="215"/>
        <v>#DIV/0!</v>
      </c>
      <c r="AH569" s="232" t="e">
        <f t="shared" si="216"/>
        <v>#DIV/0!</v>
      </c>
      <c r="AI569" s="90" t="e">
        <f t="shared" si="217"/>
        <v>#DIV/0!</v>
      </c>
      <c r="AJ569" s="154"/>
      <c r="AK569" s="232" t="e">
        <f t="shared" si="218"/>
        <v>#DIV/0!</v>
      </c>
      <c r="AL569" s="232" t="e">
        <f t="shared" si="219"/>
        <v>#DIV/0!</v>
      </c>
    </row>
    <row r="570" spans="1:38">
      <c r="A570" s="128" t="s">
        <v>65</v>
      </c>
      <c r="B570" s="103"/>
      <c r="C570" s="85" t="e">
        <f>SUMPRODUCT(Datu_ievade!$E$12:$BB$12,Datu_ievade!$E$61:$BB$61)/SUM(Datu_ievade!$E$12:$BB$12)</f>
        <v>#DIV/0!</v>
      </c>
      <c r="D570" s="103"/>
      <c r="E570" s="85" t="e">
        <f>SUMPRODUCT(Datu_ievade!$E$13:$BB$13,Datu_ievade!$E$62:$BB$62)/SUM(Datu_ievade!$E$13:$BB$13)</f>
        <v>#DIV/0!</v>
      </c>
      <c r="F570" s="85" t="e">
        <f t="shared" si="205"/>
        <v>#DIV/0!</v>
      </c>
      <c r="G570" s="127" t="e">
        <f>ROUNDUP((B570+D570)*Datu_ievade!$E$269,0)</f>
        <v>#DIV/0!</v>
      </c>
      <c r="H570" s="141" t="e">
        <f t="shared" si="196"/>
        <v>#DIV/0!</v>
      </c>
      <c r="I570" s="127" t="e">
        <f t="shared" si="206"/>
        <v>#DIV/0!</v>
      </c>
      <c r="K570" s="127" t="e">
        <f t="shared" si="207"/>
        <v>#DIV/0!</v>
      </c>
      <c r="L570" s="127" t="e">
        <f t="shared" si="208"/>
        <v>#DIV/0!</v>
      </c>
      <c r="M570" s="127" t="e">
        <f t="shared" si="209"/>
        <v>#DIV/0!</v>
      </c>
      <c r="N570" s="127" t="e">
        <f t="shared" si="210"/>
        <v>#DIV/0!</v>
      </c>
      <c r="O570" s="141" t="e">
        <f t="shared" si="211"/>
        <v>#DIV/0!</v>
      </c>
      <c r="P570" s="127" t="e">
        <f t="shared" si="197"/>
        <v>#DIV/0!</v>
      </c>
      <c r="Q570" s="127" t="e">
        <f t="shared" si="198"/>
        <v>#DIV/0!</v>
      </c>
      <c r="V570" s="232" t="e">
        <f t="shared" si="199"/>
        <v>#DIV/0!</v>
      </c>
      <c r="W570" s="232" t="e">
        <f t="shared" si="200"/>
        <v>#DIV/0!</v>
      </c>
      <c r="X570" s="232" t="e">
        <f t="shared" si="201"/>
        <v>#DIV/0!</v>
      </c>
      <c r="Y570" s="232" t="e">
        <f t="shared" si="202"/>
        <v>#DIV/0!</v>
      </c>
      <c r="Z570" s="232" t="e">
        <f t="shared" si="203"/>
        <v>#DIV/0!</v>
      </c>
      <c r="AA570" s="232" t="e">
        <f t="shared" si="204"/>
        <v>#DIV/0!</v>
      </c>
      <c r="AD570" s="232" t="e">
        <f t="shared" si="212"/>
        <v>#DIV/0!</v>
      </c>
      <c r="AE570" s="232" t="e">
        <f t="shared" si="213"/>
        <v>#DIV/0!</v>
      </c>
      <c r="AF570" s="90" t="e">
        <f t="shared" si="214"/>
        <v>#DIV/0!</v>
      </c>
      <c r="AG570" s="232" t="e">
        <f t="shared" si="215"/>
        <v>#DIV/0!</v>
      </c>
      <c r="AH570" s="232" t="e">
        <f t="shared" si="216"/>
        <v>#DIV/0!</v>
      </c>
      <c r="AI570" s="90" t="e">
        <f t="shared" si="217"/>
        <v>#DIV/0!</v>
      </c>
      <c r="AJ570" s="154"/>
      <c r="AK570" s="232" t="e">
        <f t="shared" si="218"/>
        <v>#DIV/0!</v>
      </c>
      <c r="AL570" s="232" t="e">
        <f t="shared" si="219"/>
        <v>#DIV/0!</v>
      </c>
    </row>
    <row r="571" spans="1:38">
      <c r="A571" s="128" t="s">
        <v>64</v>
      </c>
      <c r="B571" s="103"/>
      <c r="C571" s="85" t="e">
        <f>SUMPRODUCT(Datu_ievade!$E$12:$BB$12,Datu_ievade!$E$61:$BB$61)/SUM(Datu_ievade!$E$12:$BB$12)</f>
        <v>#DIV/0!</v>
      </c>
      <c r="D571" s="103"/>
      <c r="E571" s="85" t="e">
        <f>SUMPRODUCT(Datu_ievade!$E$13:$BB$13,Datu_ievade!$E$62:$BB$62)/SUM(Datu_ievade!$E$13:$BB$13)</f>
        <v>#DIV/0!</v>
      </c>
      <c r="F571" s="85" t="e">
        <f t="shared" si="205"/>
        <v>#DIV/0!</v>
      </c>
      <c r="G571" s="127" t="e">
        <f>ROUNDUP((B571+D571)*Datu_ievade!$E$269,0)</f>
        <v>#DIV/0!</v>
      </c>
      <c r="H571" s="141" t="e">
        <f t="shared" si="196"/>
        <v>#DIV/0!</v>
      </c>
      <c r="I571" s="127" t="e">
        <f t="shared" si="206"/>
        <v>#DIV/0!</v>
      </c>
      <c r="K571" s="127" t="e">
        <f t="shared" si="207"/>
        <v>#DIV/0!</v>
      </c>
      <c r="L571" s="127" t="e">
        <f t="shared" si="208"/>
        <v>#DIV/0!</v>
      </c>
      <c r="M571" s="127" t="e">
        <f t="shared" si="209"/>
        <v>#DIV/0!</v>
      </c>
      <c r="N571" s="127" t="e">
        <f t="shared" si="210"/>
        <v>#DIV/0!</v>
      </c>
      <c r="O571" s="141" t="e">
        <f t="shared" si="211"/>
        <v>#DIV/0!</v>
      </c>
      <c r="P571" s="127" t="e">
        <f t="shared" si="197"/>
        <v>#DIV/0!</v>
      </c>
      <c r="Q571" s="127" t="e">
        <f t="shared" si="198"/>
        <v>#DIV/0!</v>
      </c>
      <c r="V571" s="232" t="e">
        <f t="shared" si="199"/>
        <v>#DIV/0!</v>
      </c>
      <c r="W571" s="232" t="e">
        <f t="shared" si="200"/>
        <v>#DIV/0!</v>
      </c>
      <c r="X571" s="232" t="e">
        <f t="shared" si="201"/>
        <v>#DIV/0!</v>
      </c>
      <c r="Y571" s="232" t="e">
        <f t="shared" si="202"/>
        <v>#DIV/0!</v>
      </c>
      <c r="Z571" s="232" t="e">
        <f t="shared" si="203"/>
        <v>#DIV/0!</v>
      </c>
      <c r="AA571" s="232" t="e">
        <f t="shared" si="204"/>
        <v>#DIV/0!</v>
      </c>
      <c r="AD571" s="232" t="e">
        <f t="shared" si="212"/>
        <v>#DIV/0!</v>
      </c>
      <c r="AE571" s="232" t="e">
        <f t="shared" si="213"/>
        <v>#DIV/0!</v>
      </c>
      <c r="AF571" s="90" t="e">
        <f t="shared" si="214"/>
        <v>#DIV/0!</v>
      </c>
      <c r="AG571" s="232" t="e">
        <f t="shared" si="215"/>
        <v>#DIV/0!</v>
      </c>
      <c r="AH571" s="232" t="e">
        <f t="shared" si="216"/>
        <v>#DIV/0!</v>
      </c>
      <c r="AI571" s="90" t="e">
        <f t="shared" si="217"/>
        <v>#DIV/0!</v>
      </c>
      <c r="AJ571" s="154"/>
      <c r="AK571" s="232" t="e">
        <f t="shared" si="218"/>
        <v>#DIV/0!</v>
      </c>
      <c r="AL571" s="232" t="e">
        <f t="shared" si="219"/>
        <v>#DIV/0!</v>
      </c>
    </row>
    <row r="572" spans="1:38">
      <c r="A572" s="128" t="s">
        <v>63</v>
      </c>
      <c r="B572" s="103"/>
      <c r="C572" s="85" t="e">
        <f>SUMPRODUCT(Datu_ievade!$E$12:$BB$12,Datu_ievade!$E$61:$BB$61)/SUM(Datu_ievade!$E$12:$BB$12)</f>
        <v>#DIV/0!</v>
      </c>
      <c r="D572" s="103"/>
      <c r="E572" s="85" t="e">
        <f>SUMPRODUCT(Datu_ievade!$E$13:$BB$13,Datu_ievade!$E$62:$BB$62)/SUM(Datu_ievade!$E$13:$BB$13)</f>
        <v>#DIV/0!</v>
      </c>
      <c r="F572" s="85" t="e">
        <f t="shared" si="205"/>
        <v>#DIV/0!</v>
      </c>
      <c r="G572" s="127" t="e">
        <f>ROUNDUP((B572+D572)*Datu_ievade!$E$269,0)</f>
        <v>#DIV/0!</v>
      </c>
      <c r="H572" s="141" t="e">
        <f t="shared" si="196"/>
        <v>#DIV/0!</v>
      </c>
      <c r="I572" s="127" t="e">
        <f t="shared" si="206"/>
        <v>#DIV/0!</v>
      </c>
      <c r="K572" s="127" t="e">
        <f t="shared" si="207"/>
        <v>#DIV/0!</v>
      </c>
      <c r="L572" s="127" t="e">
        <f t="shared" si="208"/>
        <v>#DIV/0!</v>
      </c>
      <c r="M572" s="127" t="e">
        <f t="shared" si="209"/>
        <v>#DIV/0!</v>
      </c>
      <c r="N572" s="127" t="e">
        <f t="shared" si="210"/>
        <v>#DIV/0!</v>
      </c>
      <c r="O572" s="141" t="e">
        <f t="shared" si="211"/>
        <v>#DIV/0!</v>
      </c>
      <c r="P572" s="127" t="e">
        <f t="shared" si="197"/>
        <v>#DIV/0!</v>
      </c>
      <c r="Q572" s="127" t="e">
        <f t="shared" si="198"/>
        <v>#DIV/0!</v>
      </c>
      <c r="V572" s="232" t="e">
        <f t="shared" si="199"/>
        <v>#DIV/0!</v>
      </c>
      <c r="W572" s="232" t="e">
        <f t="shared" si="200"/>
        <v>#DIV/0!</v>
      </c>
      <c r="X572" s="232" t="e">
        <f t="shared" si="201"/>
        <v>#DIV/0!</v>
      </c>
      <c r="Y572" s="232" t="e">
        <f t="shared" si="202"/>
        <v>#DIV/0!</v>
      </c>
      <c r="Z572" s="232" t="e">
        <f t="shared" si="203"/>
        <v>#DIV/0!</v>
      </c>
      <c r="AA572" s="232" t="e">
        <f t="shared" si="204"/>
        <v>#DIV/0!</v>
      </c>
      <c r="AD572" s="232" t="e">
        <f t="shared" si="212"/>
        <v>#DIV/0!</v>
      </c>
      <c r="AE572" s="232" t="e">
        <f t="shared" si="213"/>
        <v>#DIV/0!</v>
      </c>
      <c r="AF572" s="90" t="e">
        <f t="shared" si="214"/>
        <v>#DIV/0!</v>
      </c>
      <c r="AG572" s="232" t="e">
        <f t="shared" si="215"/>
        <v>#DIV/0!</v>
      </c>
      <c r="AH572" s="232" t="e">
        <f t="shared" si="216"/>
        <v>#DIV/0!</v>
      </c>
      <c r="AI572" s="90" t="e">
        <f t="shared" si="217"/>
        <v>#DIV/0!</v>
      </c>
      <c r="AJ572" s="154"/>
      <c r="AK572" s="232" t="e">
        <f t="shared" si="218"/>
        <v>#DIV/0!</v>
      </c>
      <c r="AL572" s="232" t="e">
        <f t="shared" si="219"/>
        <v>#DIV/0!</v>
      </c>
    </row>
    <row r="573" spans="1:38">
      <c r="A573" s="128" t="s">
        <v>62</v>
      </c>
      <c r="B573" s="103"/>
      <c r="C573" s="85" t="e">
        <f>SUMPRODUCT(Datu_ievade!$E$12:$BB$12,Datu_ievade!$E$61:$BB$61)/SUM(Datu_ievade!$E$12:$BB$12)</f>
        <v>#DIV/0!</v>
      </c>
      <c r="D573" s="103"/>
      <c r="E573" s="85" t="e">
        <f>SUMPRODUCT(Datu_ievade!$E$13:$BB$13,Datu_ievade!$E$62:$BB$62)/SUM(Datu_ievade!$E$13:$BB$13)</f>
        <v>#DIV/0!</v>
      </c>
      <c r="F573" s="85" t="e">
        <f t="shared" si="205"/>
        <v>#DIV/0!</v>
      </c>
      <c r="G573" s="127" t="e">
        <f>ROUNDUP((B573+D573)*Datu_ievade!$E$269,0)</f>
        <v>#DIV/0!</v>
      </c>
      <c r="H573" s="141" t="e">
        <f t="shared" si="196"/>
        <v>#DIV/0!</v>
      </c>
      <c r="I573" s="127" t="e">
        <f t="shared" si="206"/>
        <v>#DIV/0!</v>
      </c>
      <c r="K573" s="127" t="e">
        <f t="shared" si="207"/>
        <v>#DIV/0!</v>
      </c>
      <c r="L573" s="127" t="e">
        <f t="shared" si="208"/>
        <v>#DIV/0!</v>
      </c>
      <c r="M573" s="127" t="e">
        <f t="shared" si="209"/>
        <v>#DIV/0!</v>
      </c>
      <c r="N573" s="127" t="e">
        <f t="shared" si="210"/>
        <v>#DIV/0!</v>
      </c>
      <c r="O573" s="141" t="e">
        <f t="shared" si="211"/>
        <v>#DIV/0!</v>
      </c>
      <c r="P573" s="127" t="e">
        <f t="shared" si="197"/>
        <v>#DIV/0!</v>
      </c>
      <c r="Q573" s="127" t="e">
        <f t="shared" si="198"/>
        <v>#DIV/0!</v>
      </c>
      <c r="V573" s="232" t="e">
        <f t="shared" si="199"/>
        <v>#DIV/0!</v>
      </c>
      <c r="W573" s="232" t="e">
        <f t="shared" si="200"/>
        <v>#DIV/0!</v>
      </c>
      <c r="X573" s="232" t="e">
        <f t="shared" si="201"/>
        <v>#DIV/0!</v>
      </c>
      <c r="Y573" s="232" t="e">
        <f t="shared" si="202"/>
        <v>#DIV/0!</v>
      </c>
      <c r="Z573" s="232" t="e">
        <f t="shared" si="203"/>
        <v>#DIV/0!</v>
      </c>
      <c r="AA573" s="232" t="e">
        <f t="shared" si="204"/>
        <v>#DIV/0!</v>
      </c>
      <c r="AD573" s="232" t="e">
        <f t="shared" si="212"/>
        <v>#DIV/0!</v>
      </c>
      <c r="AE573" s="232" t="e">
        <f t="shared" si="213"/>
        <v>#DIV/0!</v>
      </c>
      <c r="AF573" s="90" t="e">
        <f t="shared" si="214"/>
        <v>#DIV/0!</v>
      </c>
      <c r="AG573" s="232" t="e">
        <f t="shared" si="215"/>
        <v>#DIV/0!</v>
      </c>
      <c r="AH573" s="232" t="e">
        <f t="shared" si="216"/>
        <v>#DIV/0!</v>
      </c>
      <c r="AI573" s="90" t="e">
        <f t="shared" si="217"/>
        <v>#DIV/0!</v>
      </c>
      <c r="AJ573" s="154"/>
      <c r="AK573" s="232" t="e">
        <f t="shared" si="218"/>
        <v>#DIV/0!</v>
      </c>
      <c r="AL573" s="232" t="e">
        <f t="shared" si="219"/>
        <v>#DIV/0!</v>
      </c>
    </row>
    <row r="574" spans="1:38">
      <c r="A574" s="128" t="s">
        <v>61</v>
      </c>
      <c r="B574" s="103"/>
      <c r="C574" s="85" t="e">
        <f>SUMPRODUCT(Datu_ievade!$E$12:$BB$12,Datu_ievade!$E$61:$BB$61)/SUM(Datu_ievade!$E$12:$BB$12)</f>
        <v>#DIV/0!</v>
      </c>
      <c r="D574" s="103"/>
      <c r="E574" s="85" t="e">
        <f>SUMPRODUCT(Datu_ievade!$E$13:$BB$13,Datu_ievade!$E$62:$BB$62)/SUM(Datu_ievade!$E$13:$BB$13)</f>
        <v>#DIV/0!</v>
      </c>
      <c r="F574" s="85" t="e">
        <f t="shared" si="205"/>
        <v>#DIV/0!</v>
      </c>
      <c r="G574" s="127" t="e">
        <f>ROUNDUP((B574+D574)*Datu_ievade!$E$269,0)</f>
        <v>#DIV/0!</v>
      </c>
      <c r="H574" s="141" t="e">
        <f t="shared" si="196"/>
        <v>#DIV/0!</v>
      </c>
      <c r="I574" s="127" t="e">
        <f t="shared" si="206"/>
        <v>#DIV/0!</v>
      </c>
      <c r="K574" s="127" t="e">
        <f t="shared" si="207"/>
        <v>#DIV/0!</v>
      </c>
      <c r="L574" s="127" t="e">
        <f t="shared" si="208"/>
        <v>#DIV/0!</v>
      </c>
      <c r="M574" s="127" t="e">
        <f t="shared" si="209"/>
        <v>#DIV/0!</v>
      </c>
      <c r="N574" s="127" t="e">
        <f t="shared" si="210"/>
        <v>#DIV/0!</v>
      </c>
      <c r="O574" s="141" t="e">
        <f t="shared" si="211"/>
        <v>#DIV/0!</v>
      </c>
      <c r="P574" s="127" t="e">
        <f t="shared" si="197"/>
        <v>#DIV/0!</v>
      </c>
      <c r="Q574" s="127" t="e">
        <f t="shared" si="198"/>
        <v>#DIV/0!</v>
      </c>
      <c r="V574" s="232" t="e">
        <f t="shared" si="199"/>
        <v>#DIV/0!</v>
      </c>
      <c r="W574" s="232" t="e">
        <f t="shared" si="200"/>
        <v>#DIV/0!</v>
      </c>
      <c r="X574" s="232" t="e">
        <f t="shared" si="201"/>
        <v>#DIV/0!</v>
      </c>
      <c r="Y574" s="232" t="e">
        <f t="shared" si="202"/>
        <v>#DIV/0!</v>
      </c>
      <c r="Z574" s="232" t="e">
        <f t="shared" si="203"/>
        <v>#DIV/0!</v>
      </c>
      <c r="AA574" s="232" t="e">
        <f t="shared" si="204"/>
        <v>#DIV/0!</v>
      </c>
      <c r="AD574" s="232" t="e">
        <f t="shared" si="212"/>
        <v>#DIV/0!</v>
      </c>
      <c r="AE574" s="232" t="e">
        <f t="shared" si="213"/>
        <v>#DIV/0!</v>
      </c>
      <c r="AF574" s="90" t="e">
        <f t="shared" si="214"/>
        <v>#DIV/0!</v>
      </c>
      <c r="AG574" s="232" t="e">
        <f t="shared" si="215"/>
        <v>#DIV/0!</v>
      </c>
      <c r="AH574" s="232" t="e">
        <f t="shared" si="216"/>
        <v>#DIV/0!</v>
      </c>
      <c r="AI574" s="90" t="e">
        <f t="shared" si="217"/>
        <v>#DIV/0!</v>
      </c>
      <c r="AJ574" s="154"/>
      <c r="AK574" s="232" t="e">
        <f t="shared" si="218"/>
        <v>#DIV/0!</v>
      </c>
      <c r="AL574" s="232" t="e">
        <f t="shared" si="219"/>
        <v>#DIV/0!</v>
      </c>
    </row>
    <row r="575" spans="1:38">
      <c r="A575" s="128" t="s">
        <v>60</v>
      </c>
      <c r="B575" s="103"/>
      <c r="C575" s="85" t="e">
        <f>SUMPRODUCT(Datu_ievade!$E$12:$BB$12,Datu_ievade!$E$61:$BB$61)/SUM(Datu_ievade!$E$12:$BB$12)</f>
        <v>#DIV/0!</v>
      </c>
      <c r="D575" s="103"/>
      <c r="E575" s="85" t="e">
        <f>SUMPRODUCT(Datu_ievade!$E$13:$BB$13,Datu_ievade!$E$62:$BB$62)/SUM(Datu_ievade!$E$13:$BB$13)</f>
        <v>#DIV/0!</v>
      </c>
      <c r="F575" s="85" t="e">
        <f t="shared" si="205"/>
        <v>#DIV/0!</v>
      </c>
      <c r="G575" s="127" t="e">
        <f>ROUNDUP((B575+D575)*Datu_ievade!$E$269,0)</f>
        <v>#DIV/0!</v>
      </c>
      <c r="H575" s="141" t="e">
        <f t="shared" si="196"/>
        <v>#DIV/0!</v>
      </c>
      <c r="I575" s="127" t="e">
        <f t="shared" si="206"/>
        <v>#DIV/0!</v>
      </c>
      <c r="K575" s="127" t="e">
        <f t="shared" si="207"/>
        <v>#DIV/0!</v>
      </c>
      <c r="L575" s="127" t="e">
        <f t="shared" si="208"/>
        <v>#DIV/0!</v>
      </c>
      <c r="M575" s="127" t="e">
        <f t="shared" si="209"/>
        <v>#DIV/0!</v>
      </c>
      <c r="N575" s="127" t="e">
        <f t="shared" si="210"/>
        <v>#DIV/0!</v>
      </c>
      <c r="O575" s="141" t="e">
        <f t="shared" si="211"/>
        <v>#DIV/0!</v>
      </c>
      <c r="P575" s="127" t="e">
        <f t="shared" si="197"/>
        <v>#DIV/0!</v>
      </c>
      <c r="Q575" s="127" t="e">
        <f t="shared" si="198"/>
        <v>#DIV/0!</v>
      </c>
      <c r="V575" s="232" t="e">
        <f t="shared" si="199"/>
        <v>#DIV/0!</v>
      </c>
      <c r="W575" s="232" t="e">
        <f t="shared" si="200"/>
        <v>#DIV/0!</v>
      </c>
      <c r="X575" s="232" t="e">
        <f t="shared" si="201"/>
        <v>#DIV/0!</v>
      </c>
      <c r="Y575" s="232" t="e">
        <f t="shared" si="202"/>
        <v>#DIV/0!</v>
      </c>
      <c r="Z575" s="232" t="e">
        <f t="shared" si="203"/>
        <v>#DIV/0!</v>
      </c>
      <c r="AA575" s="232" t="e">
        <f t="shared" si="204"/>
        <v>#DIV/0!</v>
      </c>
      <c r="AD575" s="232" t="e">
        <f t="shared" si="212"/>
        <v>#DIV/0!</v>
      </c>
      <c r="AE575" s="232" t="e">
        <f t="shared" si="213"/>
        <v>#DIV/0!</v>
      </c>
      <c r="AF575" s="90" t="e">
        <f t="shared" si="214"/>
        <v>#DIV/0!</v>
      </c>
      <c r="AG575" s="232" t="e">
        <f t="shared" si="215"/>
        <v>#DIV/0!</v>
      </c>
      <c r="AH575" s="232" t="e">
        <f t="shared" si="216"/>
        <v>#DIV/0!</v>
      </c>
      <c r="AI575" s="90" t="e">
        <f t="shared" si="217"/>
        <v>#DIV/0!</v>
      </c>
      <c r="AJ575" s="154"/>
      <c r="AK575" s="232" t="e">
        <f t="shared" si="218"/>
        <v>#DIV/0!</v>
      </c>
      <c r="AL575" s="232" t="e">
        <f t="shared" si="219"/>
        <v>#DIV/0!</v>
      </c>
    </row>
    <row r="576" spans="1:38">
      <c r="A576" s="128" t="s">
        <v>59</v>
      </c>
      <c r="B576" s="103"/>
      <c r="C576" s="85" t="e">
        <f>SUMPRODUCT(Datu_ievade!$E$12:$BB$12,Datu_ievade!$E$61:$BB$61)/SUM(Datu_ievade!$E$12:$BB$12)</f>
        <v>#DIV/0!</v>
      </c>
      <c r="D576" s="103"/>
      <c r="E576" s="85" t="e">
        <f>SUMPRODUCT(Datu_ievade!$E$13:$BB$13,Datu_ievade!$E$62:$BB$62)/SUM(Datu_ievade!$E$13:$BB$13)</f>
        <v>#DIV/0!</v>
      </c>
      <c r="F576" s="85" t="e">
        <f t="shared" si="205"/>
        <v>#DIV/0!</v>
      </c>
      <c r="G576" s="127" t="e">
        <f>ROUNDUP((B576+D576)*Datu_ievade!$E$269,0)</f>
        <v>#DIV/0!</v>
      </c>
      <c r="H576" s="141" t="e">
        <f t="shared" si="196"/>
        <v>#DIV/0!</v>
      </c>
      <c r="I576" s="127" t="e">
        <f t="shared" si="206"/>
        <v>#DIV/0!</v>
      </c>
      <c r="K576" s="127" t="e">
        <f t="shared" si="207"/>
        <v>#DIV/0!</v>
      </c>
      <c r="L576" s="127" t="e">
        <f t="shared" si="208"/>
        <v>#DIV/0!</v>
      </c>
      <c r="M576" s="127" t="e">
        <f t="shared" si="209"/>
        <v>#DIV/0!</v>
      </c>
      <c r="N576" s="127" t="e">
        <f t="shared" si="210"/>
        <v>#DIV/0!</v>
      </c>
      <c r="O576" s="141" t="e">
        <f t="shared" si="211"/>
        <v>#DIV/0!</v>
      </c>
      <c r="P576" s="127" t="e">
        <f t="shared" si="197"/>
        <v>#DIV/0!</v>
      </c>
      <c r="Q576" s="127" t="e">
        <f t="shared" si="198"/>
        <v>#DIV/0!</v>
      </c>
      <c r="V576" s="232" t="e">
        <f t="shared" si="199"/>
        <v>#DIV/0!</v>
      </c>
      <c r="W576" s="232" t="e">
        <f t="shared" si="200"/>
        <v>#DIV/0!</v>
      </c>
      <c r="X576" s="232" t="e">
        <f t="shared" si="201"/>
        <v>#DIV/0!</v>
      </c>
      <c r="Y576" s="232" t="e">
        <f t="shared" si="202"/>
        <v>#DIV/0!</v>
      </c>
      <c r="Z576" s="232" t="e">
        <f t="shared" si="203"/>
        <v>#DIV/0!</v>
      </c>
      <c r="AA576" s="232" t="e">
        <f t="shared" si="204"/>
        <v>#DIV/0!</v>
      </c>
      <c r="AD576" s="232" t="e">
        <f t="shared" si="212"/>
        <v>#DIV/0!</v>
      </c>
      <c r="AE576" s="232" t="e">
        <f t="shared" si="213"/>
        <v>#DIV/0!</v>
      </c>
      <c r="AF576" s="90" t="e">
        <f t="shared" si="214"/>
        <v>#DIV/0!</v>
      </c>
      <c r="AG576" s="232" t="e">
        <f t="shared" si="215"/>
        <v>#DIV/0!</v>
      </c>
      <c r="AH576" s="232" t="e">
        <f t="shared" si="216"/>
        <v>#DIV/0!</v>
      </c>
      <c r="AI576" s="90" t="e">
        <f t="shared" si="217"/>
        <v>#DIV/0!</v>
      </c>
      <c r="AJ576" s="154"/>
      <c r="AK576" s="232" t="e">
        <f t="shared" si="218"/>
        <v>#DIV/0!</v>
      </c>
      <c r="AL576" s="232" t="e">
        <f t="shared" si="219"/>
        <v>#DIV/0!</v>
      </c>
    </row>
    <row r="577" spans="1:38">
      <c r="A577" s="128" t="s">
        <v>58</v>
      </c>
      <c r="B577" s="103"/>
      <c r="C577" s="85" t="e">
        <f>SUMPRODUCT(Datu_ievade!$E$12:$BB$12,Datu_ievade!$E$61:$BB$61)/SUM(Datu_ievade!$E$12:$BB$12)</f>
        <v>#DIV/0!</v>
      </c>
      <c r="D577" s="103"/>
      <c r="E577" s="85" t="e">
        <f>SUMPRODUCT(Datu_ievade!$E$13:$BB$13,Datu_ievade!$E$62:$BB$62)/SUM(Datu_ievade!$E$13:$BB$13)</f>
        <v>#DIV/0!</v>
      </c>
      <c r="F577" s="85" t="e">
        <f t="shared" si="205"/>
        <v>#DIV/0!</v>
      </c>
      <c r="G577" s="127" t="e">
        <f>ROUNDUP((B577+D577)*Datu_ievade!$E$269,0)</f>
        <v>#DIV/0!</v>
      </c>
      <c r="H577" s="141" t="e">
        <f t="shared" si="196"/>
        <v>#DIV/0!</v>
      </c>
      <c r="I577" s="127" t="e">
        <f t="shared" si="206"/>
        <v>#DIV/0!</v>
      </c>
      <c r="K577" s="127" t="e">
        <f t="shared" si="207"/>
        <v>#DIV/0!</v>
      </c>
      <c r="L577" s="127" t="e">
        <f t="shared" si="208"/>
        <v>#DIV/0!</v>
      </c>
      <c r="M577" s="127" t="e">
        <f t="shared" si="209"/>
        <v>#DIV/0!</v>
      </c>
      <c r="N577" s="127" t="e">
        <f t="shared" si="210"/>
        <v>#DIV/0!</v>
      </c>
      <c r="O577" s="141" t="e">
        <f t="shared" si="211"/>
        <v>#DIV/0!</v>
      </c>
      <c r="P577" s="127" t="e">
        <f t="shared" si="197"/>
        <v>#DIV/0!</v>
      </c>
      <c r="Q577" s="127" t="e">
        <f t="shared" si="198"/>
        <v>#DIV/0!</v>
      </c>
      <c r="V577" s="232" t="e">
        <f t="shared" si="199"/>
        <v>#DIV/0!</v>
      </c>
      <c r="W577" s="232" t="e">
        <f t="shared" si="200"/>
        <v>#DIV/0!</v>
      </c>
      <c r="X577" s="232" t="e">
        <f t="shared" si="201"/>
        <v>#DIV/0!</v>
      </c>
      <c r="Y577" s="232" t="e">
        <f t="shared" si="202"/>
        <v>#DIV/0!</v>
      </c>
      <c r="Z577" s="232" t="e">
        <f t="shared" si="203"/>
        <v>#DIV/0!</v>
      </c>
      <c r="AA577" s="232" t="e">
        <f t="shared" si="204"/>
        <v>#DIV/0!</v>
      </c>
      <c r="AD577" s="232" t="e">
        <f t="shared" si="212"/>
        <v>#DIV/0!</v>
      </c>
      <c r="AE577" s="232" t="e">
        <f t="shared" si="213"/>
        <v>#DIV/0!</v>
      </c>
      <c r="AF577" s="90" t="e">
        <f t="shared" si="214"/>
        <v>#DIV/0!</v>
      </c>
      <c r="AG577" s="232" t="e">
        <f t="shared" si="215"/>
        <v>#DIV/0!</v>
      </c>
      <c r="AH577" s="232" t="e">
        <f t="shared" si="216"/>
        <v>#DIV/0!</v>
      </c>
      <c r="AI577" s="90" t="e">
        <f t="shared" si="217"/>
        <v>#DIV/0!</v>
      </c>
      <c r="AJ577" s="154"/>
      <c r="AK577" s="232" t="e">
        <f t="shared" si="218"/>
        <v>#DIV/0!</v>
      </c>
      <c r="AL577" s="232" t="e">
        <f t="shared" si="219"/>
        <v>#DIV/0!</v>
      </c>
    </row>
    <row r="578" spans="1:38">
      <c r="A578" s="128" t="s">
        <v>57</v>
      </c>
      <c r="B578" s="103"/>
      <c r="C578" s="85" t="e">
        <f>SUMPRODUCT(Datu_ievade!$E$12:$BB$12,Datu_ievade!$E$61:$BB$61)/SUM(Datu_ievade!$E$12:$BB$12)</f>
        <v>#DIV/0!</v>
      </c>
      <c r="D578" s="103"/>
      <c r="E578" s="85" t="e">
        <f>SUMPRODUCT(Datu_ievade!$E$13:$BB$13,Datu_ievade!$E$62:$BB$62)/SUM(Datu_ievade!$E$13:$BB$13)</f>
        <v>#DIV/0!</v>
      </c>
      <c r="F578" s="85" t="e">
        <f t="shared" si="205"/>
        <v>#DIV/0!</v>
      </c>
      <c r="G578" s="127" t="e">
        <f>ROUNDUP((B578+D578)*Datu_ievade!$E$269,0)</f>
        <v>#DIV/0!</v>
      </c>
      <c r="H578" s="141" t="e">
        <f t="shared" si="196"/>
        <v>#DIV/0!</v>
      </c>
      <c r="I578" s="127" t="e">
        <f t="shared" si="206"/>
        <v>#DIV/0!</v>
      </c>
      <c r="K578" s="127" t="e">
        <f t="shared" si="207"/>
        <v>#DIV/0!</v>
      </c>
      <c r="L578" s="127" t="e">
        <f t="shared" si="208"/>
        <v>#DIV/0!</v>
      </c>
      <c r="M578" s="127" t="e">
        <f t="shared" si="209"/>
        <v>#DIV/0!</v>
      </c>
      <c r="N578" s="127" t="e">
        <f t="shared" si="210"/>
        <v>#DIV/0!</v>
      </c>
      <c r="O578" s="141" t="e">
        <f t="shared" si="211"/>
        <v>#DIV/0!</v>
      </c>
      <c r="P578" s="127" t="e">
        <f t="shared" si="197"/>
        <v>#DIV/0!</v>
      </c>
      <c r="Q578" s="127" t="e">
        <f t="shared" si="198"/>
        <v>#DIV/0!</v>
      </c>
      <c r="V578" s="232" t="e">
        <f t="shared" si="199"/>
        <v>#DIV/0!</v>
      </c>
      <c r="W578" s="232" t="e">
        <f t="shared" si="200"/>
        <v>#DIV/0!</v>
      </c>
      <c r="X578" s="232" t="e">
        <f t="shared" si="201"/>
        <v>#DIV/0!</v>
      </c>
      <c r="Y578" s="232" t="e">
        <f t="shared" si="202"/>
        <v>#DIV/0!</v>
      </c>
      <c r="Z578" s="232" t="e">
        <f t="shared" si="203"/>
        <v>#DIV/0!</v>
      </c>
      <c r="AA578" s="232" t="e">
        <f t="shared" si="204"/>
        <v>#DIV/0!</v>
      </c>
      <c r="AD578" s="232" t="e">
        <f t="shared" si="212"/>
        <v>#DIV/0!</v>
      </c>
      <c r="AE578" s="232" t="e">
        <f t="shared" si="213"/>
        <v>#DIV/0!</v>
      </c>
      <c r="AF578" s="90" t="e">
        <f t="shared" si="214"/>
        <v>#DIV/0!</v>
      </c>
      <c r="AG578" s="232" t="e">
        <f t="shared" si="215"/>
        <v>#DIV/0!</v>
      </c>
      <c r="AH578" s="232" t="e">
        <f t="shared" si="216"/>
        <v>#DIV/0!</v>
      </c>
      <c r="AI578" s="90" t="e">
        <f t="shared" si="217"/>
        <v>#DIV/0!</v>
      </c>
      <c r="AJ578" s="154"/>
      <c r="AK578" s="232" t="e">
        <f t="shared" si="218"/>
        <v>#DIV/0!</v>
      </c>
      <c r="AL578" s="232" t="e">
        <f t="shared" si="219"/>
        <v>#DIV/0!</v>
      </c>
    </row>
    <row r="579" spans="1:38">
      <c r="A579" s="128" t="s">
        <v>56</v>
      </c>
      <c r="B579" s="103"/>
      <c r="C579" s="85" t="e">
        <f>SUMPRODUCT(Datu_ievade!$E$12:$BB$12,Datu_ievade!$E$61:$BB$61)/SUM(Datu_ievade!$E$12:$BB$12)</f>
        <v>#DIV/0!</v>
      </c>
      <c r="D579" s="103"/>
      <c r="E579" s="85" t="e">
        <f>SUMPRODUCT(Datu_ievade!$E$13:$BB$13,Datu_ievade!$E$62:$BB$62)/SUM(Datu_ievade!$E$13:$BB$13)</f>
        <v>#DIV/0!</v>
      </c>
      <c r="F579" s="85" t="e">
        <f t="shared" si="205"/>
        <v>#DIV/0!</v>
      </c>
      <c r="G579" s="127" t="e">
        <f>ROUNDUP((B579+D579)*Datu_ievade!$E$269,0)</f>
        <v>#DIV/0!</v>
      </c>
      <c r="H579" s="141" t="e">
        <f t="shared" si="196"/>
        <v>#DIV/0!</v>
      </c>
      <c r="I579" s="127" t="e">
        <f t="shared" si="206"/>
        <v>#DIV/0!</v>
      </c>
      <c r="K579" s="127" t="e">
        <f t="shared" si="207"/>
        <v>#DIV/0!</v>
      </c>
      <c r="L579" s="127" t="e">
        <f t="shared" si="208"/>
        <v>#DIV/0!</v>
      </c>
      <c r="M579" s="127" t="e">
        <f t="shared" si="209"/>
        <v>#DIV/0!</v>
      </c>
      <c r="N579" s="127" t="e">
        <f t="shared" si="210"/>
        <v>#DIV/0!</v>
      </c>
      <c r="O579" s="141" t="e">
        <f t="shared" si="211"/>
        <v>#DIV/0!</v>
      </c>
      <c r="P579" s="127" t="e">
        <f t="shared" si="197"/>
        <v>#DIV/0!</v>
      </c>
      <c r="Q579" s="127" t="e">
        <f t="shared" si="198"/>
        <v>#DIV/0!</v>
      </c>
      <c r="V579" s="232" t="e">
        <f t="shared" si="199"/>
        <v>#DIV/0!</v>
      </c>
      <c r="W579" s="232" t="e">
        <f t="shared" si="200"/>
        <v>#DIV/0!</v>
      </c>
      <c r="X579" s="232" t="e">
        <f t="shared" si="201"/>
        <v>#DIV/0!</v>
      </c>
      <c r="Y579" s="232" t="e">
        <f t="shared" si="202"/>
        <v>#DIV/0!</v>
      </c>
      <c r="Z579" s="232" t="e">
        <f t="shared" si="203"/>
        <v>#DIV/0!</v>
      </c>
      <c r="AA579" s="232" t="e">
        <f t="shared" si="204"/>
        <v>#DIV/0!</v>
      </c>
      <c r="AD579" s="232" t="e">
        <f t="shared" si="212"/>
        <v>#DIV/0!</v>
      </c>
      <c r="AE579" s="232" t="e">
        <f t="shared" si="213"/>
        <v>#DIV/0!</v>
      </c>
      <c r="AF579" s="90" t="e">
        <f t="shared" si="214"/>
        <v>#DIV/0!</v>
      </c>
      <c r="AG579" s="232" t="e">
        <f t="shared" si="215"/>
        <v>#DIV/0!</v>
      </c>
      <c r="AH579" s="232" t="e">
        <f t="shared" si="216"/>
        <v>#DIV/0!</v>
      </c>
      <c r="AI579" s="90" t="e">
        <f t="shared" si="217"/>
        <v>#DIV/0!</v>
      </c>
      <c r="AJ579" s="154"/>
      <c r="AK579" s="232" t="e">
        <f t="shared" si="218"/>
        <v>#DIV/0!</v>
      </c>
      <c r="AL579" s="232" t="e">
        <f t="shared" si="219"/>
        <v>#DIV/0!</v>
      </c>
    </row>
    <row r="580" spans="1:38">
      <c r="A580" s="128" t="s">
        <v>55</v>
      </c>
      <c r="B580" s="103"/>
      <c r="C580" s="85" t="e">
        <f>SUMPRODUCT(Datu_ievade!$E$12:$BB$12,Datu_ievade!$E$61:$BB$61)/SUM(Datu_ievade!$E$12:$BB$12)</f>
        <v>#DIV/0!</v>
      </c>
      <c r="D580" s="103"/>
      <c r="E580" s="85" t="e">
        <f>SUMPRODUCT(Datu_ievade!$E$13:$BB$13,Datu_ievade!$E$62:$BB$62)/SUM(Datu_ievade!$E$13:$BB$13)</f>
        <v>#DIV/0!</v>
      </c>
      <c r="F580" s="85" t="e">
        <f t="shared" si="205"/>
        <v>#DIV/0!</v>
      </c>
      <c r="G580" s="127" t="e">
        <f>ROUNDUP((B580+D580)*Datu_ievade!$E$269,0)</f>
        <v>#DIV/0!</v>
      </c>
      <c r="H580" s="141" t="e">
        <f t="shared" si="196"/>
        <v>#DIV/0!</v>
      </c>
      <c r="I580" s="127" t="e">
        <f t="shared" si="206"/>
        <v>#DIV/0!</v>
      </c>
      <c r="K580" s="127" t="e">
        <f t="shared" si="207"/>
        <v>#DIV/0!</v>
      </c>
      <c r="L580" s="127" t="e">
        <f t="shared" si="208"/>
        <v>#DIV/0!</v>
      </c>
      <c r="M580" s="127" t="e">
        <f t="shared" si="209"/>
        <v>#DIV/0!</v>
      </c>
      <c r="N580" s="127" t="e">
        <f t="shared" si="210"/>
        <v>#DIV/0!</v>
      </c>
      <c r="O580" s="141" t="e">
        <f t="shared" si="211"/>
        <v>#DIV/0!</v>
      </c>
      <c r="P580" s="127" t="e">
        <f t="shared" si="197"/>
        <v>#DIV/0!</v>
      </c>
      <c r="Q580" s="127" t="e">
        <f t="shared" si="198"/>
        <v>#DIV/0!</v>
      </c>
      <c r="V580" s="232" t="e">
        <f t="shared" si="199"/>
        <v>#DIV/0!</v>
      </c>
      <c r="W580" s="232" t="e">
        <f t="shared" si="200"/>
        <v>#DIV/0!</v>
      </c>
      <c r="X580" s="232" t="e">
        <f t="shared" si="201"/>
        <v>#DIV/0!</v>
      </c>
      <c r="Y580" s="232" t="e">
        <f t="shared" si="202"/>
        <v>#DIV/0!</v>
      </c>
      <c r="Z580" s="232" t="e">
        <f t="shared" si="203"/>
        <v>#DIV/0!</v>
      </c>
      <c r="AA580" s="232" t="e">
        <f t="shared" si="204"/>
        <v>#DIV/0!</v>
      </c>
      <c r="AD580" s="232" t="e">
        <f t="shared" si="212"/>
        <v>#DIV/0!</v>
      </c>
      <c r="AE580" s="232" t="e">
        <f t="shared" si="213"/>
        <v>#DIV/0!</v>
      </c>
      <c r="AF580" s="90" t="e">
        <f t="shared" si="214"/>
        <v>#DIV/0!</v>
      </c>
      <c r="AG580" s="232" t="e">
        <f t="shared" si="215"/>
        <v>#DIV/0!</v>
      </c>
      <c r="AH580" s="232" t="e">
        <f t="shared" si="216"/>
        <v>#DIV/0!</v>
      </c>
      <c r="AI580" s="90" t="e">
        <f t="shared" si="217"/>
        <v>#DIV/0!</v>
      </c>
      <c r="AJ580" s="154"/>
      <c r="AK580" s="232" t="e">
        <f t="shared" si="218"/>
        <v>#DIV/0!</v>
      </c>
      <c r="AL580" s="232" t="e">
        <f t="shared" si="219"/>
        <v>#DIV/0!</v>
      </c>
    </row>
    <row r="581" spans="1:38">
      <c r="A581" s="128" t="s">
        <v>54</v>
      </c>
      <c r="B581" s="103"/>
      <c r="C581" s="85" t="e">
        <f>SUMPRODUCT(Datu_ievade!$E$12:$BB$12,Datu_ievade!$E$61:$BB$61)/SUM(Datu_ievade!$E$12:$BB$12)</f>
        <v>#DIV/0!</v>
      </c>
      <c r="D581" s="103"/>
      <c r="E581" s="85" t="e">
        <f>SUMPRODUCT(Datu_ievade!$E$13:$BB$13,Datu_ievade!$E$62:$BB$62)/SUM(Datu_ievade!$E$13:$BB$13)</f>
        <v>#DIV/0!</v>
      </c>
      <c r="F581" s="85" t="e">
        <f t="shared" si="205"/>
        <v>#DIV/0!</v>
      </c>
      <c r="G581" s="127" t="e">
        <f>ROUNDUP((B581+D581)*Datu_ievade!$E$269,0)</f>
        <v>#DIV/0!</v>
      </c>
      <c r="H581" s="141" t="e">
        <f t="shared" si="196"/>
        <v>#DIV/0!</v>
      </c>
      <c r="I581" s="127" t="e">
        <f t="shared" si="206"/>
        <v>#DIV/0!</v>
      </c>
      <c r="K581" s="127" t="e">
        <f t="shared" si="207"/>
        <v>#DIV/0!</v>
      </c>
      <c r="L581" s="127" t="e">
        <f t="shared" si="208"/>
        <v>#DIV/0!</v>
      </c>
      <c r="M581" s="127" t="e">
        <f t="shared" si="209"/>
        <v>#DIV/0!</v>
      </c>
      <c r="N581" s="127" t="e">
        <f t="shared" si="210"/>
        <v>#DIV/0!</v>
      </c>
      <c r="O581" s="141" t="e">
        <f t="shared" si="211"/>
        <v>#DIV/0!</v>
      </c>
      <c r="P581" s="127" t="e">
        <f t="shared" si="197"/>
        <v>#DIV/0!</v>
      </c>
      <c r="Q581" s="127" t="e">
        <f t="shared" si="198"/>
        <v>#DIV/0!</v>
      </c>
      <c r="V581" s="232" t="e">
        <f t="shared" si="199"/>
        <v>#DIV/0!</v>
      </c>
      <c r="W581" s="232" t="e">
        <f t="shared" si="200"/>
        <v>#DIV/0!</v>
      </c>
      <c r="X581" s="232" t="e">
        <f t="shared" si="201"/>
        <v>#DIV/0!</v>
      </c>
      <c r="Y581" s="232" t="e">
        <f t="shared" si="202"/>
        <v>#DIV/0!</v>
      </c>
      <c r="Z581" s="232" t="e">
        <f t="shared" si="203"/>
        <v>#DIV/0!</v>
      </c>
      <c r="AA581" s="232" t="e">
        <f t="shared" si="204"/>
        <v>#DIV/0!</v>
      </c>
      <c r="AD581" s="232" t="e">
        <f t="shared" si="212"/>
        <v>#DIV/0!</v>
      </c>
      <c r="AE581" s="232" t="e">
        <f t="shared" si="213"/>
        <v>#DIV/0!</v>
      </c>
      <c r="AF581" s="90" t="e">
        <f t="shared" si="214"/>
        <v>#DIV/0!</v>
      </c>
      <c r="AG581" s="232" t="e">
        <f t="shared" si="215"/>
        <v>#DIV/0!</v>
      </c>
      <c r="AH581" s="232" t="e">
        <f t="shared" si="216"/>
        <v>#DIV/0!</v>
      </c>
      <c r="AI581" s="90" t="e">
        <f t="shared" si="217"/>
        <v>#DIV/0!</v>
      </c>
      <c r="AJ581" s="154"/>
      <c r="AK581" s="232" t="e">
        <f t="shared" si="218"/>
        <v>#DIV/0!</v>
      </c>
      <c r="AL581" s="232" t="e">
        <f t="shared" si="219"/>
        <v>#DIV/0!</v>
      </c>
    </row>
    <row r="582" spans="1:38">
      <c r="A582" s="128" t="s">
        <v>53</v>
      </c>
      <c r="B582" s="103"/>
      <c r="C582" s="85" t="e">
        <f>SUMPRODUCT(Datu_ievade!$E$12:$BB$12,Datu_ievade!$E$61:$BB$61)/SUM(Datu_ievade!$E$12:$BB$12)</f>
        <v>#DIV/0!</v>
      </c>
      <c r="D582" s="103"/>
      <c r="E582" s="85" t="e">
        <f>SUMPRODUCT(Datu_ievade!$E$13:$BB$13,Datu_ievade!$E$62:$BB$62)/SUM(Datu_ievade!$E$13:$BB$13)</f>
        <v>#DIV/0!</v>
      </c>
      <c r="F582" s="85" t="e">
        <f t="shared" si="205"/>
        <v>#DIV/0!</v>
      </c>
      <c r="G582" s="127" t="e">
        <f>ROUNDUP((B582+D582)*Datu_ievade!$E$269,0)</f>
        <v>#DIV/0!</v>
      </c>
      <c r="H582" s="141" t="e">
        <f t="shared" si="196"/>
        <v>#DIV/0!</v>
      </c>
      <c r="I582" s="127" t="e">
        <f t="shared" si="206"/>
        <v>#DIV/0!</v>
      </c>
      <c r="K582" s="127" t="e">
        <f t="shared" si="207"/>
        <v>#DIV/0!</v>
      </c>
      <c r="L582" s="127" t="e">
        <f t="shared" si="208"/>
        <v>#DIV/0!</v>
      </c>
      <c r="M582" s="127" t="e">
        <f t="shared" si="209"/>
        <v>#DIV/0!</v>
      </c>
      <c r="N582" s="127" t="e">
        <f t="shared" si="210"/>
        <v>#DIV/0!</v>
      </c>
      <c r="O582" s="141" t="e">
        <f t="shared" si="211"/>
        <v>#DIV/0!</v>
      </c>
      <c r="P582" s="127" t="e">
        <f t="shared" si="197"/>
        <v>#DIV/0!</v>
      </c>
      <c r="Q582" s="127" t="e">
        <f t="shared" si="198"/>
        <v>#DIV/0!</v>
      </c>
      <c r="V582" s="232" t="e">
        <f t="shared" si="199"/>
        <v>#DIV/0!</v>
      </c>
      <c r="W582" s="232" t="e">
        <f t="shared" si="200"/>
        <v>#DIV/0!</v>
      </c>
      <c r="X582" s="232" t="e">
        <f t="shared" si="201"/>
        <v>#DIV/0!</v>
      </c>
      <c r="Y582" s="232" t="e">
        <f t="shared" si="202"/>
        <v>#DIV/0!</v>
      </c>
      <c r="Z582" s="232" t="e">
        <f t="shared" si="203"/>
        <v>#DIV/0!</v>
      </c>
      <c r="AA582" s="232" t="e">
        <f t="shared" si="204"/>
        <v>#DIV/0!</v>
      </c>
      <c r="AD582" s="232" t="e">
        <f t="shared" si="212"/>
        <v>#DIV/0!</v>
      </c>
      <c r="AE582" s="232" t="e">
        <f t="shared" si="213"/>
        <v>#DIV/0!</v>
      </c>
      <c r="AF582" s="90" t="e">
        <f t="shared" si="214"/>
        <v>#DIV/0!</v>
      </c>
      <c r="AG582" s="232" t="e">
        <f t="shared" si="215"/>
        <v>#DIV/0!</v>
      </c>
      <c r="AH582" s="232" t="e">
        <f t="shared" si="216"/>
        <v>#DIV/0!</v>
      </c>
      <c r="AI582" s="90" t="e">
        <f t="shared" si="217"/>
        <v>#DIV/0!</v>
      </c>
      <c r="AJ582" s="154"/>
      <c r="AK582" s="232" t="e">
        <f t="shared" si="218"/>
        <v>#DIV/0!</v>
      </c>
      <c r="AL582" s="232" t="e">
        <f t="shared" si="219"/>
        <v>#DIV/0!</v>
      </c>
    </row>
    <row r="583" spans="1:38">
      <c r="A583" s="128" t="s">
        <v>52</v>
      </c>
      <c r="B583" s="103"/>
      <c r="C583" s="85" t="e">
        <f>SUMPRODUCT(Datu_ievade!$E$12:$BB$12,Datu_ievade!$E$61:$BB$61)/SUM(Datu_ievade!$E$12:$BB$12)</f>
        <v>#DIV/0!</v>
      </c>
      <c r="D583" s="103"/>
      <c r="E583" s="85" t="e">
        <f>SUMPRODUCT(Datu_ievade!$E$13:$BB$13,Datu_ievade!$E$62:$BB$62)/SUM(Datu_ievade!$E$13:$BB$13)</f>
        <v>#DIV/0!</v>
      </c>
      <c r="F583" s="85" t="e">
        <f t="shared" si="205"/>
        <v>#DIV/0!</v>
      </c>
      <c r="G583" s="127" t="e">
        <f>ROUNDUP((B583+D583)*Datu_ievade!$E$269,0)</f>
        <v>#DIV/0!</v>
      </c>
      <c r="H583" s="141" t="e">
        <f t="shared" si="196"/>
        <v>#DIV/0!</v>
      </c>
      <c r="I583" s="127" t="e">
        <f t="shared" si="206"/>
        <v>#DIV/0!</v>
      </c>
      <c r="K583" s="127" t="e">
        <f t="shared" si="207"/>
        <v>#DIV/0!</v>
      </c>
      <c r="L583" s="127" t="e">
        <f t="shared" si="208"/>
        <v>#DIV/0!</v>
      </c>
      <c r="M583" s="127" t="e">
        <f t="shared" si="209"/>
        <v>#DIV/0!</v>
      </c>
      <c r="N583" s="127" t="e">
        <f t="shared" si="210"/>
        <v>#DIV/0!</v>
      </c>
      <c r="O583" s="141" t="e">
        <f t="shared" si="211"/>
        <v>#DIV/0!</v>
      </c>
      <c r="P583" s="127" t="e">
        <f t="shared" si="197"/>
        <v>#DIV/0!</v>
      </c>
      <c r="Q583" s="127" t="e">
        <f t="shared" si="198"/>
        <v>#DIV/0!</v>
      </c>
      <c r="V583" s="232" t="e">
        <f t="shared" si="199"/>
        <v>#DIV/0!</v>
      </c>
      <c r="W583" s="232" t="e">
        <f t="shared" si="200"/>
        <v>#DIV/0!</v>
      </c>
      <c r="X583" s="232" t="e">
        <f t="shared" si="201"/>
        <v>#DIV/0!</v>
      </c>
      <c r="Y583" s="232" t="e">
        <f t="shared" si="202"/>
        <v>#DIV/0!</v>
      </c>
      <c r="Z583" s="232" t="e">
        <f t="shared" si="203"/>
        <v>#DIV/0!</v>
      </c>
      <c r="AA583" s="232" t="e">
        <f t="shared" si="204"/>
        <v>#DIV/0!</v>
      </c>
      <c r="AD583" s="232" t="e">
        <f t="shared" si="212"/>
        <v>#DIV/0!</v>
      </c>
      <c r="AE583" s="232" t="e">
        <f t="shared" si="213"/>
        <v>#DIV/0!</v>
      </c>
      <c r="AF583" s="90" t="e">
        <f t="shared" si="214"/>
        <v>#DIV/0!</v>
      </c>
      <c r="AG583" s="232" t="e">
        <f t="shared" si="215"/>
        <v>#DIV/0!</v>
      </c>
      <c r="AH583" s="232" t="e">
        <f t="shared" si="216"/>
        <v>#DIV/0!</v>
      </c>
      <c r="AI583" s="90" t="e">
        <f t="shared" si="217"/>
        <v>#DIV/0!</v>
      </c>
      <c r="AJ583" s="154"/>
      <c r="AK583" s="232" t="e">
        <f t="shared" si="218"/>
        <v>#DIV/0!</v>
      </c>
      <c r="AL583" s="232" t="e">
        <f t="shared" si="219"/>
        <v>#DIV/0!</v>
      </c>
    </row>
    <row r="584" spans="1:38">
      <c r="A584" s="128" t="s">
        <v>51</v>
      </c>
      <c r="B584" s="103"/>
      <c r="C584" s="85" t="e">
        <f>SUMPRODUCT(Datu_ievade!$E$12:$BB$12,Datu_ievade!$E$61:$BB$61)/SUM(Datu_ievade!$E$12:$BB$12)</f>
        <v>#DIV/0!</v>
      </c>
      <c r="D584" s="103"/>
      <c r="E584" s="85" t="e">
        <f>SUMPRODUCT(Datu_ievade!$E$13:$BB$13,Datu_ievade!$E$62:$BB$62)/SUM(Datu_ievade!$E$13:$BB$13)</f>
        <v>#DIV/0!</v>
      </c>
      <c r="F584" s="85" t="e">
        <f t="shared" si="205"/>
        <v>#DIV/0!</v>
      </c>
      <c r="G584" s="127" t="e">
        <f>ROUNDUP((B584+D584)*Datu_ievade!$E$269,0)</f>
        <v>#DIV/0!</v>
      </c>
      <c r="H584" s="141" t="e">
        <f t="shared" si="196"/>
        <v>#DIV/0!</v>
      </c>
      <c r="I584" s="127" t="e">
        <f t="shared" si="206"/>
        <v>#DIV/0!</v>
      </c>
      <c r="K584" s="127" t="e">
        <f t="shared" si="207"/>
        <v>#DIV/0!</v>
      </c>
      <c r="L584" s="127" t="e">
        <f t="shared" si="208"/>
        <v>#DIV/0!</v>
      </c>
      <c r="M584" s="127" t="e">
        <f t="shared" si="209"/>
        <v>#DIV/0!</v>
      </c>
      <c r="N584" s="127" t="e">
        <f t="shared" si="210"/>
        <v>#DIV/0!</v>
      </c>
      <c r="O584" s="141" t="e">
        <f t="shared" si="211"/>
        <v>#DIV/0!</v>
      </c>
      <c r="P584" s="127" t="e">
        <f t="shared" si="197"/>
        <v>#DIV/0!</v>
      </c>
      <c r="Q584" s="127" t="e">
        <f t="shared" si="198"/>
        <v>#DIV/0!</v>
      </c>
      <c r="V584" s="232" t="e">
        <f t="shared" si="199"/>
        <v>#DIV/0!</v>
      </c>
      <c r="W584" s="232" t="e">
        <f t="shared" si="200"/>
        <v>#DIV/0!</v>
      </c>
      <c r="X584" s="232" t="e">
        <f t="shared" si="201"/>
        <v>#DIV/0!</v>
      </c>
      <c r="Y584" s="232" t="e">
        <f t="shared" si="202"/>
        <v>#DIV/0!</v>
      </c>
      <c r="Z584" s="232" t="e">
        <f t="shared" si="203"/>
        <v>#DIV/0!</v>
      </c>
      <c r="AA584" s="232" t="e">
        <f t="shared" si="204"/>
        <v>#DIV/0!</v>
      </c>
      <c r="AD584" s="232" t="e">
        <f t="shared" si="212"/>
        <v>#DIV/0!</v>
      </c>
      <c r="AE584" s="232" t="e">
        <f t="shared" si="213"/>
        <v>#DIV/0!</v>
      </c>
      <c r="AF584" s="90" t="e">
        <f t="shared" si="214"/>
        <v>#DIV/0!</v>
      </c>
      <c r="AG584" s="232" t="e">
        <f t="shared" si="215"/>
        <v>#DIV/0!</v>
      </c>
      <c r="AH584" s="232" t="e">
        <f t="shared" si="216"/>
        <v>#DIV/0!</v>
      </c>
      <c r="AI584" s="90" t="e">
        <f t="shared" si="217"/>
        <v>#DIV/0!</v>
      </c>
      <c r="AJ584" s="154"/>
      <c r="AK584" s="232" t="e">
        <f t="shared" si="218"/>
        <v>#DIV/0!</v>
      </c>
      <c r="AL584" s="232" t="e">
        <f t="shared" si="219"/>
        <v>#DIV/0!</v>
      </c>
    </row>
    <row r="585" spans="1:38">
      <c r="A585" s="128" t="s">
        <v>50</v>
      </c>
      <c r="B585" s="103"/>
      <c r="C585" s="85" t="e">
        <f>SUMPRODUCT(Datu_ievade!$E$12:$BB$12,Datu_ievade!$E$61:$BB$61)/SUM(Datu_ievade!$E$12:$BB$12)</f>
        <v>#DIV/0!</v>
      </c>
      <c r="D585" s="103"/>
      <c r="E585" s="85" t="e">
        <f>SUMPRODUCT(Datu_ievade!$E$13:$BB$13,Datu_ievade!$E$62:$BB$62)/SUM(Datu_ievade!$E$13:$BB$13)</f>
        <v>#DIV/0!</v>
      </c>
      <c r="F585" s="85" t="e">
        <f t="shared" si="205"/>
        <v>#DIV/0!</v>
      </c>
      <c r="G585" s="127" t="e">
        <f>ROUNDUP((B585+D585)*Datu_ievade!$E$269,0)</f>
        <v>#DIV/0!</v>
      </c>
      <c r="H585" s="141" t="e">
        <f t="shared" si="196"/>
        <v>#DIV/0!</v>
      </c>
      <c r="I585" s="127" t="e">
        <f t="shared" si="206"/>
        <v>#DIV/0!</v>
      </c>
      <c r="K585" s="127" t="e">
        <f t="shared" si="207"/>
        <v>#DIV/0!</v>
      </c>
      <c r="L585" s="127" t="e">
        <f t="shared" si="208"/>
        <v>#DIV/0!</v>
      </c>
      <c r="M585" s="127" t="e">
        <f t="shared" si="209"/>
        <v>#DIV/0!</v>
      </c>
      <c r="N585" s="127" t="e">
        <f t="shared" si="210"/>
        <v>#DIV/0!</v>
      </c>
      <c r="O585" s="141" t="e">
        <f t="shared" si="211"/>
        <v>#DIV/0!</v>
      </c>
      <c r="P585" s="127" t="e">
        <f t="shared" si="197"/>
        <v>#DIV/0!</v>
      </c>
      <c r="Q585" s="127" t="e">
        <f t="shared" si="198"/>
        <v>#DIV/0!</v>
      </c>
      <c r="V585" s="232" t="e">
        <f t="shared" si="199"/>
        <v>#DIV/0!</v>
      </c>
      <c r="W585" s="232" t="e">
        <f t="shared" si="200"/>
        <v>#DIV/0!</v>
      </c>
      <c r="X585" s="232" t="e">
        <f t="shared" si="201"/>
        <v>#DIV/0!</v>
      </c>
      <c r="Y585" s="232" t="e">
        <f t="shared" si="202"/>
        <v>#DIV/0!</v>
      </c>
      <c r="Z585" s="232" t="e">
        <f t="shared" si="203"/>
        <v>#DIV/0!</v>
      </c>
      <c r="AA585" s="232" t="e">
        <f t="shared" si="204"/>
        <v>#DIV/0!</v>
      </c>
      <c r="AD585" s="232" t="e">
        <f t="shared" si="212"/>
        <v>#DIV/0!</v>
      </c>
      <c r="AE585" s="232" t="e">
        <f t="shared" si="213"/>
        <v>#DIV/0!</v>
      </c>
      <c r="AF585" s="90" t="e">
        <f t="shared" si="214"/>
        <v>#DIV/0!</v>
      </c>
      <c r="AG585" s="232" t="e">
        <f t="shared" si="215"/>
        <v>#DIV/0!</v>
      </c>
      <c r="AH585" s="232" t="e">
        <f t="shared" si="216"/>
        <v>#DIV/0!</v>
      </c>
      <c r="AI585" s="90" t="e">
        <f t="shared" si="217"/>
        <v>#DIV/0!</v>
      </c>
      <c r="AJ585" s="154"/>
      <c r="AK585" s="232" t="e">
        <f t="shared" si="218"/>
        <v>#DIV/0!</v>
      </c>
      <c r="AL585" s="232" t="e">
        <f t="shared" si="219"/>
        <v>#DIV/0!</v>
      </c>
    </row>
    <row r="586" spans="1:38">
      <c r="A586" s="128" t="s">
        <v>49</v>
      </c>
      <c r="B586" s="103"/>
      <c r="C586" s="85" t="e">
        <f>SUMPRODUCT(Datu_ievade!$E$12:$BB$12,Datu_ievade!$E$61:$BB$61)/SUM(Datu_ievade!$E$12:$BB$12)</f>
        <v>#DIV/0!</v>
      </c>
      <c r="D586" s="103"/>
      <c r="E586" s="85" t="e">
        <f>SUMPRODUCT(Datu_ievade!$E$13:$BB$13,Datu_ievade!$E$62:$BB$62)/SUM(Datu_ievade!$E$13:$BB$13)</f>
        <v>#DIV/0!</v>
      </c>
      <c r="F586" s="85" t="e">
        <f t="shared" si="205"/>
        <v>#DIV/0!</v>
      </c>
      <c r="G586" s="127" t="e">
        <f>ROUNDUP((B586+D586)*Datu_ievade!$E$269,0)</f>
        <v>#DIV/0!</v>
      </c>
      <c r="H586" s="141" t="e">
        <f t="shared" ref="H586:H625" si="220">G586*F586</f>
        <v>#DIV/0!</v>
      </c>
      <c r="I586" s="127" t="e">
        <f t="shared" si="206"/>
        <v>#DIV/0!</v>
      </c>
      <c r="K586" s="127" t="e">
        <f t="shared" si="207"/>
        <v>#DIV/0!</v>
      </c>
      <c r="L586" s="127" t="e">
        <f t="shared" si="208"/>
        <v>#DIV/0!</v>
      </c>
      <c r="M586" s="127" t="e">
        <f t="shared" si="209"/>
        <v>#DIV/0!</v>
      </c>
      <c r="N586" s="127" t="e">
        <f t="shared" si="210"/>
        <v>#DIV/0!</v>
      </c>
      <c r="O586" s="141" t="e">
        <f t="shared" si="211"/>
        <v>#DIV/0!</v>
      </c>
      <c r="P586" s="127" t="e">
        <f t="shared" ref="P586:P625" si="221">O586*$O$4</f>
        <v>#DIV/0!</v>
      </c>
      <c r="Q586" s="127" t="e">
        <f t="shared" ref="Q586:Q625" si="222">IF(G586&gt;0,$P$4*$Q$4+$R$4+$S$4,0)</f>
        <v>#DIV/0!</v>
      </c>
      <c r="V586" s="232" t="e">
        <f t="shared" ref="V586:V625" si="223">IF(I586&gt;0,IF(I586&lt;=0.01,ROUNDUP(I586,0),IF(MOD(I586,100)&lt;=0.01,ROUNDUP(MOD(I586,100),0),0)),0)</f>
        <v>#DIV/0!</v>
      </c>
      <c r="W586" s="232" t="e">
        <f t="shared" ref="W586:W625" si="224">IF(AND(I586&gt;0,I586&gt;0.01),IF(AND(I586&gt;1,I586&lt;=0.1),ROUNDUP(I586/0.1,0),IF(MOD(I586,100)&lt;=0.1,ROUNDUP(MOD(I586,100),-1),0)/10),0)</f>
        <v>#DIV/0!</v>
      </c>
      <c r="X586" s="232" t="e">
        <f t="shared" ref="X586:X625" si="225">IF(AND(I586&gt;0,I586&gt;0.1),IF(AND(I586&gt;1,I586&lt;=1),ROUNDUP(I586/1,0),IF(MOD(I586,100)&lt;=1,ROUNDUP(MOD(I586,100),-1),0)/10),0)</f>
        <v>#DIV/0!</v>
      </c>
      <c r="Y586" s="232" t="e">
        <f t="shared" ref="Y586:Y625" si="226">IF(AND(I586&gt;0,I586&gt;1),IF(AND(I586&gt;1,I586&lt;=10),ROUNDUP(I586/10,0),IF(MOD(I586,100)&lt;=10,ROUNDUP(MOD(I586,100),-1),0)/10),0)</f>
        <v>#DIV/0!</v>
      </c>
      <c r="Z586" s="232" t="e">
        <f t="shared" ref="Z586:Z625" si="227">IF(AND(I586&gt;0,I586&gt;10),IF(AND(I586&gt;1,I586&lt;=100),ROUNDUP(I586/100,0),IF(MOD(I586,100)&lt;=100,ROUNDUP(MOD(I586,100),-1),0)/10),0)</f>
        <v>#DIV/0!</v>
      </c>
      <c r="AA586" s="232" t="e">
        <f t="shared" ref="AA586:AA625" si="228">IF(AND(I586&gt;0,I586&gt;100),IF(AND(I586&gt;1,I586&lt;=400),ROUNDUP(I586/400,0),IF(MOD(I586,100)&lt;=400,ROUNDUP(MOD(I586,100),-1),0)/10),0)</f>
        <v>#DIV/0!</v>
      </c>
      <c r="AD586" s="232" t="e">
        <f t="shared" si="212"/>
        <v>#DIV/0!</v>
      </c>
      <c r="AE586" s="232" t="e">
        <f t="shared" si="213"/>
        <v>#DIV/0!</v>
      </c>
      <c r="AF586" s="90" t="e">
        <f t="shared" si="214"/>
        <v>#DIV/0!</v>
      </c>
      <c r="AG586" s="232" t="e">
        <f t="shared" si="215"/>
        <v>#DIV/0!</v>
      </c>
      <c r="AH586" s="232" t="e">
        <f t="shared" si="216"/>
        <v>#DIV/0!</v>
      </c>
      <c r="AI586" s="90" t="e">
        <f t="shared" si="217"/>
        <v>#DIV/0!</v>
      </c>
      <c r="AJ586" s="154"/>
      <c r="AK586" s="232" t="e">
        <f t="shared" si="218"/>
        <v>#DIV/0!</v>
      </c>
      <c r="AL586" s="232" t="e">
        <f t="shared" si="219"/>
        <v>#DIV/0!</v>
      </c>
    </row>
    <row r="587" spans="1:38">
      <c r="A587" s="128" t="s">
        <v>48</v>
      </c>
      <c r="B587" s="103"/>
      <c r="C587" s="85" t="e">
        <f>SUMPRODUCT(Datu_ievade!$E$12:$BB$12,Datu_ievade!$E$61:$BB$61)/SUM(Datu_ievade!$E$12:$BB$12)</f>
        <v>#DIV/0!</v>
      </c>
      <c r="D587" s="103"/>
      <c r="E587" s="85" t="e">
        <f>SUMPRODUCT(Datu_ievade!$E$13:$BB$13,Datu_ievade!$E$62:$BB$62)/SUM(Datu_ievade!$E$13:$BB$13)</f>
        <v>#DIV/0!</v>
      </c>
      <c r="F587" s="85" t="e">
        <f t="shared" ref="F587:F625" si="229">(E587*D587+C587*B587)/(D587+B587)</f>
        <v>#DIV/0!</v>
      </c>
      <c r="G587" s="127" t="e">
        <f>ROUNDUP((B587+D587)*Datu_ievade!$E$269,0)</f>
        <v>#DIV/0!</v>
      </c>
      <c r="H587" s="141" t="e">
        <f t="shared" si="220"/>
        <v>#DIV/0!</v>
      </c>
      <c r="I587" s="127" t="e">
        <f t="shared" ref="I587:I625" si="230">(H587*$I$5)/1000</f>
        <v>#DIV/0!</v>
      </c>
      <c r="K587" s="127" t="e">
        <f t="shared" ref="K587:K625" si="231">IF(I587&lt;=1,"1 Gbps",IF(I587&lt;=2,"1 Gbps",IF(I587&gt;2,"10 Gbps","")))</f>
        <v>#DIV/0!</v>
      </c>
      <c r="L587" s="127" t="e">
        <f t="shared" ref="L587:L625" si="232">IF(AND(K587="1 Gbps",I587&lt;=1),1,IF(AND(K587="1 Gbps",I587&gt;1,I587&lt;=2),2,IF(K587="10 Gbps",ROUNDUP(I587/10,0),"")))</f>
        <v>#DIV/0!</v>
      </c>
      <c r="M587" s="127" t="e">
        <f t="shared" ref="M587:M625" si="233">IF(K587="1 Gbps",L587*$M$4,0)</f>
        <v>#DIV/0!</v>
      </c>
      <c r="N587" s="127" t="e">
        <f t="shared" ref="N587:N625" si="234">IF(K587="10 Gbps",L587*$N$4,0)</f>
        <v>#DIV/0!</v>
      </c>
      <c r="O587" s="141" t="e">
        <f t="shared" ref="O587:O625" si="235">L587</f>
        <v>#DIV/0!</v>
      </c>
      <c r="P587" s="127" t="e">
        <f t="shared" si="221"/>
        <v>#DIV/0!</v>
      </c>
      <c r="Q587" s="127" t="e">
        <f t="shared" si="222"/>
        <v>#DIV/0!</v>
      </c>
      <c r="V587" s="232" t="e">
        <f t="shared" si="223"/>
        <v>#DIV/0!</v>
      </c>
      <c r="W587" s="232" t="e">
        <f t="shared" si="224"/>
        <v>#DIV/0!</v>
      </c>
      <c r="X587" s="232" t="e">
        <f t="shared" si="225"/>
        <v>#DIV/0!</v>
      </c>
      <c r="Y587" s="232" t="e">
        <f t="shared" si="226"/>
        <v>#DIV/0!</v>
      </c>
      <c r="Z587" s="232" t="e">
        <f t="shared" si="227"/>
        <v>#DIV/0!</v>
      </c>
      <c r="AA587" s="232" t="e">
        <f t="shared" si="228"/>
        <v>#DIV/0!</v>
      </c>
      <c r="AD587" s="232" t="e">
        <f t="shared" ref="AD587:AD625" si="236">V587*$AC$7</f>
        <v>#DIV/0!</v>
      </c>
      <c r="AE587" s="232" t="e">
        <f t="shared" ref="AE587:AE625" si="237">W587*$AC$7</f>
        <v>#DIV/0!</v>
      </c>
      <c r="AF587" s="90" t="e">
        <f t="shared" ref="AF587:AF625" si="238">X587*$AC$7</f>
        <v>#DIV/0!</v>
      </c>
      <c r="AG587" s="232" t="e">
        <f t="shared" ref="AG587:AG625" si="239">Y587*$AC$7</f>
        <v>#DIV/0!</v>
      </c>
      <c r="AH587" s="232" t="e">
        <f t="shared" ref="AH587:AH625" si="240">Z587*$AC$7</f>
        <v>#DIV/0!</v>
      </c>
      <c r="AI587" s="90" t="e">
        <f t="shared" ref="AI587:AI625" si="241">AA587*$AC$7</f>
        <v>#DIV/0!</v>
      </c>
      <c r="AJ587" s="154"/>
      <c r="AK587" s="232" t="e">
        <f t="shared" ref="AK587:AK625" si="242">SUM(AD587:AF587)</f>
        <v>#DIV/0!</v>
      </c>
      <c r="AL587" s="232" t="e">
        <f t="shared" ref="AL587:AL625" si="243">AG587+AH587*10+AI587*40</f>
        <v>#DIV/0!</v>
      </c>
    </row>
    <row r="588" spans="1:38">
      <c r="A588" s="128" t="s">
        <v>47</v>
      </c>
      <c r="B588" s="103"/>
      <c r="C588" s="85" t="e">
        <f>SUMPRODUCT(Datu_ievade!$E$12:$BB$12,Datu_ievade!$E$61:$BB$61)/SUM(Datu_ievade!$E$12:$BB$12)</f>
        <v>#DIV/0!</v>
      </c>
      <c r="D588" s="103"/>
      <c r="E588" s="85" t="e">
        <f>SUMPRODUCT(Datu_ievade!$E$13:$BB$13,Datu_ievade!$E$62:$BB$62)/SUM(Datu_ievade!$E$13:$BB$13)</f>
        <v>#DIV/0!</v>
      </c>
      <c r="F588" s="85" t="e">
        <f t="shared" si="229"/>
        <v>#DIV/0!</v>
      </c>
      <c r="G588" s="127" t="e">
        <f>ROUNDUP((B588+D588)*Datu_ievade!$E$269,0)</f>
        <v>#DIV/0!</v>
      </c>
      <c r="H588" s="141" t="e">
        <f t="shared" si="220"/>
        <v>#DIV/0!</v>
      </c>
      <c r="I588" s="127" t="e">
        <f t="shared" si="230"/>
        <v>#DIV/0!</v>
      </c>
      <c r="K588" s="127" t="e">
        <f t="shared" si="231"/>
        <v>#DIV/0!</v>
      </c>
      <c r="L588" s="127" t="e">
        <f t="shared" si="232"/>
        <v>#DIV/0!</v>
      </c>
      <c r="M588" s="127" t="e">
        <f t="shared" si="233"/>
        <v>#DIV/0!</v>
      </c>
      <c r="N588" s="127" t="e">
        <f t="shared" si="234"/>
        <v>#DIV/0!</v>
      </c>
      <c r="O588" s="141" t="e">
        <f t="shared" si="235"/>
        <v>#DIV/0!</v>
      </c>
      <c r="P588" s="127" t="e">
        <f t="shared" si="221"/>
        <v>#DIV/0!</v>
      </c>
      <c r="Q588" s="127" t="e">
        <f t="shared" si="222"/>
        <v>#DIV/0!</v>
      </c>
      <c r="V588" s="232" t="e">
        <f t="shared" si="223"/>
        <v>#DIV/0!</v>
      </c>
      <c r="W588" s="232" t="e">
        <f t="shared" si="224"/>
        <v>#DIV/0!</v>
      </c>
      <c r="X588" s="232" t="e">
        <f t="shared" si="225"/>
        <v>#DIV/0!</v>
      </c>
      <c r="Y588" s="232" t="e">
        <f t="shared" si="226"/>
        <v>#DIV/0!</v>
      </c>
      <c r="Z588" s="232" t="e">
        <f t="shared" si="227"/>
        <v>#DIV/0!</v>
      </c>
      <c r="AA588" s="232" t="e">
        <f t="shared" si="228"/>
        <v>#DIV/0!</v>
      </c>
      <c r="AD588" s="232" t="e">
        <f t="shared" si="236"/>
        <v>#DIV/0!</v>
      </c>
      <c r="AE588" s="232" t="e">
        <f t="shared" si="237"/>
        <v>#DIV/0!</v>
      </c>
      <c r="AF588" s="90" t="e">
        <f t="shared" si="238"/>
        <v>#DIV/0!</v>
      </c>
      <c r="AG588" s="232" t="e">
        <f t="shared" si="239"/>
        <v>#DIV/0!</v>
      </c>
      <c r="AH588" s="232" t="e">
        <f t="shared" si="240"/>
        <v>#DIV/0!</v>
      </c>
      <c r="AI588" s="90" t="e">
        <f t="shared" si="241"/>
        <v>#DIV/0!</v>
      </c>
      <c r="AJ588" s="154"/>
      <c r="AK588" s="232" t="e">
        <f t="shared" si="242"/>
        <v>#DIV/0!</v>
      </c>
      <c r="AL588" s="232" t="e">
        <f t="shared" si="243"/>
        <v>#DIV/0!</v>
      </c>
    </row>
    <row r="589" spans="1:38">
      <c r="A589" s="128" t="s">
        <v>46</v>
      </c>
      <c r="B589" s="103"/>
      <c r="C589" s="85" t="e">
        <f>SUMPRODUCT(Datu_ievade!$E$12:$BB$12,Datu_ievade!$E$61:$BB$61)/SUM(Datu_ievade!$E$12:$BB$12)</f>
        <v>#DIV/0!</v>
      </c>
      <c r="D589" s="103"/>
      <c r="E589" s="85" t="e">
        <f>SUMPRODUCT(Datu_ievade!$E$13:$BB$13,Datu_ievade!$E$62:$BB$62)/SUM(Datu_ievade!$E$13:$BB$13)</f>
        <v>#DIV/0!</v>
      </c>
      <c r="F589" s="85" t="e">
        <f t="shared" si="229"/>
        <v>#DIV/0!</v>
      </c>
      <c r="G589" s="127" t="e">
        <f>ROUNDUP((B589+D589)*Datu_ievade!$E$269,0)</f>
        <v>#DIV/0!</v>
      </c>
      <c r="H589" s="141" t="e">
        <f t="shared" si="220"/>
        <v>#DIV/0!</v>
      </c>
      <c r="I589" s="127" t="e">
        <f t="shared" si="230"/>
        <v>#DIV/0!</v>
      </c>
      <c r="K589" s="127" t="e">
        <f t="shared" si="231"/>
        <v>#DIV/0!</v>
      </c>
      <c r="L589" s="127" t="e">
        <f t="shared" si="232"/>
        <v>#DIV/0!</v>
      </c>
      <c r="M589" s="127" t="e">
        <f t="shared" si="233"/>
        <v>#DIV/0!</v>
      </c>
      <c r="N589" s="127" t="e">
        <f t="shared" si="234"/>
        <v>#DIV/0!</v>
      </c>
      <c r="O589" s="141" t="e">
        <f t="shared" si="235"/>
        <v>#DIV/0!</v>
      </c>
      <c r="P589" s="127" t="e">
        <f t="shared" si="221"/>
        <v>#DIV/0!</v>
      </c>
      <c r="Q589" s="127" t="e">
        <f t="shared" si="222"/>
        <v>#DIV/0!</v>
      </c>
      <c r="V589" s="232" t="e">
        <f t="shared" si="223"/>
        <v>#DIV/0!</v>
      </c>
      <c r="W589" s="232" t="e">
        <f t="shared" si="224"/>
        <v>#DIV/0!</v>
      </c>
      <c r="X589" s="232" t="e">
        <f t="shared" si="225"/>
        <v>#DIV/0!</v>
      </c>
      <c r="Y589" s="232" t="e">
        <f t="shared" si="226"/>
        <v>#DIV/0!</v>
      </c>
      <c r="Z589" s="232" t="e">
        <f t="shared" si="227"/>
        <v>#DIV/0!</v>
      </c>
      <c r="AA589" s="232" t="e">
        <f t="shared" si="228"/>
        <v>#DIV/0!</v>
      </c>
      <c r="AD589" s="232" t="e">
        <f t="shared" si="236"/>
        <v>#DIV/0!</v>
      </c>
      <c r="AE589" s="232" t="e">
        <f t="shared" si="237"/>
        <v>#DIV/0!</v>
      </c>
      <c r="AF589" s="90" t="e">
        <f t="shared" si="238"/>
        <v>#DIV/0!</v>
      </c>
      <c r="AG589" s="232" t="e">
        <f t="shared" si="239"/>
        <v>#DIV/0!</v>
      </c>
      <c r="AH589" s="232" t="e">
        <f t="shared" si="240"/>
        <v>#DIV/0!</v>
      </c>
      <c r="AI589" s="90" t="e">
        <f t="shared" si="241"/>
        <v>#DIV/0!</v>
      </c>
      <c r="AJ589" s="154"/>
      <c r="AK589" s="232" t="e">
        <f t="shared" si="242"/>
        <v>#DIV/0!</v>
      </c>
      <c r="AL589" s="232" t="e">
        <f t="shared" si="243"/>
        <v>#DIV/0!</v>
      </c>
    </row>
    <row r="590" spans="1:38">
      <c r="A590" s="128" t="s">
        <v>45</v>
      </c>
      <c r="B590" s="103"/>
      <c r="C590" s="85" t="e">
        <f>SUMPRODUCT(Datu_ievade!$E$12:$BB$12,Datu_ievade!$E$61:$BB$61)/SUM(Datu_ievade!$E$12:$BB$12)</f>
        <v>#DIV/0!</v>
      </c>
      <c r="D590" s="103"/>
      <c r="E590" s="85" t="e">
        <f>SUMPRODUCT(Datu_ievade!$E$13:$BB$13,Datu_ievade!$E$62:$BB$62)/SUM(Datu_ievade!$E$13:$BB$13)</f>
        <v>#DIV/0!</v>
      </c>
      <c r="F590" s="85" t="e">
        <f t="shared" si="229"/>
        <v>#DIV/0!</v>
      </c>
      <c r="G590" s="127" t="e">
        <f>ROUNDUP((B590+D590)*Datu_ievade!$E$269,0)</f>
        <v>#DIV/0!</v>
      </c>
      <c r="H590" s="141" t="e">
        <f t="shared" si="220"/>
        <v>#DIV/0!</v>
      </c>
      <c r="I590" s="127" t="e">
        <f t="shared" si="230"/>
        <v>#DIV/0!</v>
      </c>
      <c r="K590" s="127" t="e">
        <f t="shared" si="231"/>
        <v>#DIV/0!</v>
      </c>
      <c r="L590" s="127" t="e">
        <f t="shared" si="232"/>
        <v>#DIV/0!</v>
      </c>
      <c r="M590" s="127" t="e">
        <f t="shared" si="233"/>
        <v>#DIV/0!</v>
      </c>
      <c r="N590" s="127" t="e">
        <f t="shared" si="234"/>
        <v>#DIV/0!</v>
      </c>
      <c r="O590" s="141" t="e">
        <f t="shared" si="235"/>
        <v>#DIV/0!</v>
      </c>
      <c r="P590" s="127" t="e">
        <f t="shared" si="221"/>
        <v>#DIV/0!</v>
      </c>
      <c r="Q590" s="127" t="e">
        <f t="shared" si="222"/>
        <v>#DIV/0!</v>
      </c>
      <c r="V590" s="232" t="e">
        <f t="shared" si="223"/>
        <v>#DIV/0!</v>
      </c>
      <c r="W590" s="232" t="e">
        <f t="shared" si="224"/>
        <v>#DIV/0!</v>
      </c>
      <c r="X590" s="232" t="e">
        <f t="shared" si="225"/>
        <v>#DIV/0!</v>
      </c>
      <c r="Y590" s="232" t="e">
        <f t="shared" si="226"/>
        <v>#DIV/0!</v>
      </c>
      <c r="Z590" s="232" t="e">
        <f t="shared" si="227"/>
        <v>#DIV/0!</v>
      </c>
      <c r="AA590" s="232" t="e">
        <f t="shared" si="228"/>
        <v>#DIV/0!</v>
      </c>
      <c r="AD590" s="232" t="e">
        <f t="shared" si="236"/>
        <v>#DIV/0!</v>
      </c>
      <c r="AE590" s="232" t="e">
        <f t="shared" si="237"/>
        <v>#DIV/0!</v>
      </c>
      <c r="AF590" s="90" t="e">
        <f t="shared" si="238"/>
        <v>#DIV/0!</v>
      </c>
      <c r="AG590" s="232" t="e">
        <f t="shared" si="239"/>
        <v>#DIV/0!</v>
      </c>
      <c r="AH590" s="232" t="e">
        <f t="shared" si="240"/>
        <v>#DIV/0!</v>
      </c>
      <c r="AI590" s="90" t="e">
        <f t="shared" si="241"/>
        <v>#DIV/0!</v>
      </c>
      <c r="AJ590" s="154"/>
      <c r="AK590" s="232" t="e">
        <f t="shared" si="242"/>
        <v>#DIV/0!</v>
      </c>
      <c r="AL590" s="232" t="e">
        <f t="shared" si="243"/>
        <v>#DIV/0!</v>
      </c>
    </row>
    <row r="591" spans="1:38">
      <c r="A591" s="128" t="s">
        <v>44</v>
      </c>
      <c r="B591" s="103"/>
      <c r="C591" s="85" t="e">
        <f>SUMPRODUCT(Datu_ievade!$E$12:$BB$12,Datu_ievade!$E$61:$BB$61)/SUM(Datu_ievade!$E$12:$BB$12)</f>
        <v>#DIV/0!</v>
      </c>
      <c r="D591" s="103"/>
      <c r="E591" s="85" t="e">
        <f>SUMPRODUCT(Datu_ievade!$E$13:$BB$13,Datu_ievade!$E$62:$BB$62)/SUM(Datu_ievade!$E$13:$BB$13)</f>
        <v>#DIV/0!</v>
      </c>
      <c r="F591" s="85" t="e">
        <f t="shared" si="229"/>
        <v>#DIV/0!</v>
      </c>
      <c r="G591" s="127" t="e">
        <f>ROUNDUP((B591+D591)*Datu_ievade!$E$269,0)</f>
        <v>#DIV/0!</v>
      </c>
      <c r="H591" s="141" t="e">
        <f t="shared" si="220"/>
        <v>#DIV/0!</v>
      </c>
      <c r="I591" s="127" t="e">
        <f t="shared" si="230"/>
        <v>#DIV/0!</v>
      </c>
      <c r="K591" s="127" t="e">
        <f t="shared" si="231"/>
        <v>#DIV/0!</v>
      </c>
      <c r="L591" s="127" t="e">
        <f t="shared" si="232"/>
        <v>#DIV/0!</v>
      </c>
      <c r="M591" s="127" t="e">
        <f t="shared" si="233"/>
        <v>#DIV/0!</v>
      </c>
      <c r="N591" s="127" t="e">
        <f t="shared" si="234"/>
        <v>#DIV/0!</v>
      </c>
      <c r="O591" s="141" t="e">
        <f t="shared" si="235"/>
        <v>#DIV/0!</v>
      </c>
      <c r="P591" s="127" t="e">
        <f t="shared" si="221"/>
        <v>#DIV/0!</v>
      </c>
      <c r="Q591" s="127" t="e">
        <f t="shared" si="222"/>
        <v>#DIV/0!</v>
      </c>
      <c r="V591" s="232" t="e">
        <f t="shared" si="223"/>
        <v>#DIV/0!</v>
      </c>
      <c r="W591" s="232" t="e">
        <f t="shared" si="224"/>
        <v>#DIV/0!</v>
      </c>
      <c r="X591" s="232" t="e">
        <f t="shared" si="225"/>
        <v>#DIV/0!</v>
      </c>
      <c r="Y591" s="232" t="e">
        <f t="shared" si="226"/>
        <v>#DIV/0!</v>
      </c>
      <c r="Z591" s="232" t="e">
        <f t="shared" si="227"/>
        <v>#DIV/0!</v>
      </c>
      <c r="AA591" s="232" t="e">
        <f t="shared" si="228"/>
        <v>#DIV/0!</v>
      </c>
      <c r="AD591" s="232" t="e">
        <f t="shared" si="236"/>
        <v>#DIV/0!</v>
      </c>
      <c r="AE591" s="232" t="e">
        <f t="shared" si="237"/>
        <v>#DIV/0!</v>
      </c>
      <c r="AF591" s="90" t="e">
        <f t="shared" si="238"/>
        <v>#DIV/0!</v>
      </c>
      <c r="AG591" s="232" t="e">
        <f t="shared" si="239"/>
        <v>#DIV/0!</v>
      </c>
      <c r="AH591" s="232" t="e">
        <f t="shared" si="240"/>
        <v>#DIV/0!</v>
      </c>
      <c r="AI591" s="90" t="e">
        <f t="shared" si="241"/>
        <v>#DIV/0!</v>
      </c>
      <c r="AJ591" s="154"/>
      <c r="AK591" s="232" t="e">
        <f t="shared" si="242"/>
        <v>#DIV/0!</v>
      </c>
      <c r="AL591" s="232" t="e">
        <f t="shared" si="243"/>
        <v>#DIV/0!</v>
      </c>
    </row>
    <row r="592" spans="1:38">
      <c r="A592" s="128" t="s">
        <v>43</v>
      </c>
      <c r="B592" s="103"/>
      <c r="C592" s="85" t="e">
        <f>SUMPRODUCT(Datu_ievade!$E$12:$BB$12,Datu_ievade!$E$61:$BB$61)/SUM(Datu_ievade!$E$12:$BB$12)</f>
        <v>#DIV/0!</v>
      </c>
      <c r="D592" s="103"/>
      <c r="E592" s="85" t="e">
        <f>SUMPRODUCT(Datu_ievade!$E$13:$BB$13,Datu_ievade!$E$62:$BB$62)/SUM(Datu_ievade!$E$13:$BB$13)</f>
        <v>#DIV/0!</v>
      </c>
      <c r="F592" s="85" t="e">
        <f t="shared" si="229"/>
        <v>#DIV/0!</v>
      </c>
      <c r="G592" s="127" t="e">
        <f>ROUNDUP((B592+D592)*Datu_ievade!$E$269,0)</f>
        <v>#DIV/0!</v>
      </c>
      <c r="H592" s="141" t="e">
        <f t="shared" si="220"/>
        <v>#DIV/0!</v>
      </c>
      <c r="I592" s="127" t="e">
        <f t="shared" si="230"/>
        <v>#DIV/0!</v>
      </c>
      <c r="K592" s="127" t="e">
        <f t="shared" si="231"/>
        <v>#DIV/0!</v>
      </c>
      <c r="L592" s="127" t="e">
        <f t="shared" si="232"/>
        <v>#DIV/0!</v>
      </c>
      <c r="M592" s="127" t="e">
        <f t="shared" si="233"/>
        <v>#DIV/0!</v>
      </c>
      <c r="N592" s="127" t="e">
        <f t="shared" si="234"/>
        <v>#DIV/0!</v>
      </c>
      <c r="O592" s="141" t="e">
        <f t="shared" si="235"/>
        <v>#DIV/0!</v>
      </c>
      <c r="P592" s="127" t="e">
        <f t="shared" si="221"/>
        <v>#DIV/0!</v>
      </c>
      <c r="Q592" s="127" t="e">
        <f t="shared" si="222"/>
        <v>#DIV/0!</v>
      </c>
      <c r="V592" s="232" t="e">
        <f t="shared" si="223"/>
        <v>#DIV/0!</v>
      </c>
      <c r="W592" s="232" t="e">
        <f t="shared" si="224"/>
        <v>#DIV/0!</v>
      </c>
      <c r="X592" s="232" t="e">
        <f t="shared" si="225"/>
        <v>#DIV/0!</v>
      </c>
      <c r="Y592" s="232" t="e">
        <f t="shared" si="226"/>
        <v>#DIV/0!</v>
      </c>
      <c r="Z592" s="232" t="e">
        <f t="shared" si="227"/>
        <v>#DIV/0!</v>
      </c>
      <c r="AA592" s="232" t="e">
        <f t="shared" si="228"/>
        <v>#DIV/0!</v>
      </c>
      <c r="AD592" s="232" t="e">
        <f t="shared" si="236"/>
        <v>#DIV/0!</v>
      </c>
      <c r="AE592" s="232" t="e">
        <f t="shared" si="237"/>
        <v>#DIV/0!</v>
      </c>
      <c r="AF592" s="90" t="e">
        <f t="shared" si="238"/>
        <v>#DIV/0!</v>
      </c>
      <c r="AG592" s="232" t="e">
        <f t="shared" si="239"/>
        <v>#DIV/0!</v>
      </c>
      <c r="AH592" s="232" t="e">
        <f t="shared" si="240"/>
        <v>#DIV/0!</v>
      </c>
      <c r="AI592" s="90" t="e">
        <f t="shared" si="241"/>
        <v>#DIV/0!</v>
      </c>
      <c r="AJ592" s="154"/>
      <c r="AK592" s="232" t="e">
        <f t="shared" si="242"/>
        <v>#DIV/0!</v>
      </c>
      <c r="AL592" s="232" t="e">
        <f t="shared" si="243"/>
        <v>#DIV/0!</v>
      </c>
    </row>
    <row r="593" spans="1:38">
      <c r="A593" s="128" t="s">
        <v>42</v>
      </c>
      <c r="B593" s="103"/>
      <c r="C593" s="85" t="e">
        <f>SUMPRODUCT(Datu_ievade!$E$12:$BB$12,Datu_ievade!$E$61:$BB$61)/SUM(Datu_ievade!$E$12:$BB$12)</f>
        <v>#DIV/0!</v>
      </c>
      <c r="D593" s="103"/>
      <c r="E593" s="85" t="e">
        <f>SUMPRODUCT(Datu_ievade!$E$13:$BB$13,Datu_ievade!$E$62:$BB$62)/SUM(Datu_ievade!$E$13:$BB$13)</f>
        <v>#DIV/0!</v>
      </c>
      <c r="F593" s="85" t="e">
        <f t="shared" si="229"/>
        <v>#DIV/0!</v>
      </c>
      <c r="G593" s="127" t="e">
        <f>ROUNDUP((B593+D593)*Datu_ievade!$E$269,0)</f>
        <v>#DIV/0!</v>
      </c>
      <c r="H593" s="141" t="e">
        <f t="shared" si="220"/>
        <v>#DIV/0!</v>
      </c>
      <c r="I593" s="127" t="e">
        <f t="shared" si="230"/>
        <v>#DIV/0!</v>
      </c>
      <c r="K593" s="127" t="e">
        <f t="shared" si="231"/>
        <v>#DIV/0!</v>
      </c>
      <c r="L593" s="127" t="e">
        <f t="shared" si="232"/>
        <v>#DIV/0!</v>
      </c>
      <c r="M593" s="127" t="e">
        <f t="shared" si="233"/>
        <v>#DIV/0!</v>
      </c>
      <c r="N593" s="127" t="e">
        <f t="shared" si="234"/>
        <v>#DIV/0!</v>
      </c>
      <c r="O593" s="141" t="e">
        <f t="shared" si="235"/>
        <v>#DIV/0!</v>
      </c>
      <c r="P593" s="127" t="e">
        <f t="shared" si="221"/>
        <v>#DIV/0!</v>
      </c>
      <c r="Q593" s="127" t="e">
        <f t="shared" si="222"/>
        <v>#DIV/0!</v>
      </c>
      <c r="V593" s="232" t="e">
        <f t="shared" si="223"/>
        <v>#DIV/0!</v>
      </c>
      <c r="W593" s="232" t="e">
        <f t="shared" si="224"/>
        <v>#DIV/0!</v>
      </c>
      <c r="X593" s="232" t="e">
        <f t="shared" si="225"/>
        <v>#DIV/0!</v>
      </c>
      <c r="Y593" s="232" t="e">
        <f t="shared" si="226"/>
        <v>#DIV/0!</v>
      </c>
      <c r="Z593" s="232" t="e">
        <f t="shared" si="227"/>
        <v>#DIV/0!</v>
      </c>
      <c r="AA593" s="232" t="e">
        <f t="shared" si="228"/>
        <v>#DIV/0!</v>
      </c>
      <c r="AD593" s="232" t="e">
        <f t="shared" si="236"/>
        <v>#DIV/0!</v>
      </c>
      <c r="AE593" s="232" t="e">
        <f t="shared" si="237"/>
        <v>#DIV/0!</v>
      </c>
      <c r="AF593" s="90" t="e">
        <f t="shared" si="238"/>
        <v>#DIV/0!</v>
      </c>
      <c r="AG593" s="232" t="e">
        <f t="shared" si="239"/>
        <v>#DIV/0!</v>
      </c>
      <c r="AH593" s="232" t="e">
        <f t="shared" si="240"/>
        <v>#DIV/0!</v>
      </c>
      <c r="AI593" s="90" t="e">
        <f t="shared" si="241"/>
        <v>#DIV/0!</v>
      </c>
      <c r="AJ593" s="154"/>
      <c r="AK593" s="232" t="e">
        <f t="shared" si="242"/>
        <v>#DIV/0!</v>
      </c>
      <c r="AL593" s="232" t="e">
        <f t="shared" si="243"/>
        <v>#DIV/0!</v>
      </c>
    </row>
    <row r="594" spans="1:38">
      <c r="A594" s="128" t="s">
        <v>41</v>
      </c>
      <c r="B594" s="103"/>
      <c r="C594" s="85" t="e">
        <f>SUMPRODUCT(Datu_ievade!$E$12:$BB$12,Datu_ievade!$E$61:$BB$61)/SUM(Datu_ievade!$E$12:$BB$12)</f>
        <v>#DIV/0!</v>
      </c>
      <c r="D594" s="103"/>
      <c r="E594" s="85" t="e">
        <f>SUMPRODUCT(Datu_ievade!$E$13:$BB$13,Datu_ievade!$E$62:$BB$62)/SUM(Datu_ievade!$E$13:$BB$13)</f>
        <v>#DIV/0!</v>
      </c>
      <c r="F594" s="85" t="e">
        <f t="shared" si="229"/>
        <v>#DIV/0!</v>
      </c>
      <c r="G594" s="127" t="e">
        <f>ROUNDUP((B594+D594)*Datu_ievade!$E$269,0)</f>
        <v>#DIV/0!</v>
      </c>
      <c r="H594" s="141" t="e">
        <f t="shared" si="220"/>
        <v>#DIV/0!</v>
      </c>
      <c r="I594" s="127" t="e">
        <f t="shared" si="230"/>
        <v>#DIV/0!</v>
      </c>
      <c r="K594" s="127" t="e">
        <f t="shared" si="231"/>
        <v>#DIV/0!</v>
      </c>
      <c r="L594" s="127" t="e">
        <f t="shared" si="232"/>
        <v>#DIV/0!</v>
      </c>
      <c r="M594" s="127" t="e">
        <f t="shared" si="233"/>
        <v>#DIV/0!</v>
      </c>
      <c r="N594" s="127" t="e">
        <f t="shared" si="234"/>
        <v>#DIV/0!</v>
      </c>
      <c r="O594" s="141" t="e">
        <f t="shared" si="235"/>
        <v>#DIV/0!</v>
      </c>
      <c r="P594" s="127" t="e">
        <f t="shared" si="221"/>
        <v>#DIV/0!</v>
      </c>
      <c r="Q594" s="127" t="e">
        <f t="shared" si="222"/>
        <v>#DIV/0!</v>
      </c>
      <c r="V594" s="232" t="e">
        <f t="shared" si="223"/>
        <v>#DIV/0!</v>
      </c>
      <c r="W594" s="232" t="e">
        <f t="shared" si="224"/>
        <v>#DIV/0!</v>
      </c>
      <c r="X594" s="232" t="e">
        <f t="shared" si="225"/>
        <v>#DIV/0!</v>
      </c>
      <c r="Y594" s="232" t="e">
        <f t="shared" si="226"/>
        <v>#DIV/0!</v>
      </c>
      <c r="Z594" s="232" t="e">
        <f t="shared" si="227"/>
        <v>#DIV/0!</v>
      </c>
      <c r="AA594" s="232" t="e">
        <f t="shared" si="228"/>
        <v>#DIV/0!</v>
      </c>
      <c r="AD594" s="232" t="e">
        <f t="shared" si="236"/>
        <v>#DIV/0!</v>
      </c>
      <c r="AE594" s="232" t="e">
        <f t="shared" si="237"/>
        <v>#DIV/0!</v>
      </c>
      <c r="AF594" s="90" t="e">
        <f t="shared" si="238"/>
        <v>#DIV/0!</v>
      </c>
      <c r="AG594" s="232" t="e">
        <f t="shared" si="239"/>
        <v>#DIV/0!</v>
      </c>
      <c r="AH594" s="232" t="e">
        <f t="shared" si="240"/>
        <v>#DIV/0!</v>
      </c>
      <c r="AI594" s="90" t="e">
        <f t="shared" si="241"/>
        <v>#DIV/0!</v>
      </c>
      <c r="AJ594" s="154"/>
      <c r="AK594" s="232" t="e">
        <f t="shared" si="242"/>
        <v>#DIV/0!</v>
      </c>
      <c r="AL594" s="232" t="e">
        <f t="shared" si="243"/>
        <v>#DIV/0!</v>
      </c>
    </row>
    <row r="595" spans="1:38">
      <c r="A595" s="128" t="s">
        <v>40</v>
      </c>
      <c r="B595" s="103"/>
      <c r="C595" s="85" t="e">
        <f>SUMPRODUCT(Datu_ievade!$E$12:$BB$12,Datu_ievade!$E$61:$BB$61)/SUM(Datu_ievade!$E$12:$BB$12)</f>
        <v>#DIV/0!</v>
      </c>
      <c r="D595" s="103"/>
      <c r="E595" s="85" t="e">
        <f>SUMPRODUCT(Datu_ievade!$E$13:$BB$13,Datu_ievade!$E$62:$BB$62)/SUM(Datu_ievade!$E$13:$BB$13)</f>
        <v>#DIV/0!</v>
      </c>
      <c r="F595" s="85" t="e">
        <f t="shared" si="229"/>
        <v>#DIV/0!</v>
      </c>
      <c r="G595" s="127" t="e">
        <f>ROUNDUP((B595+D595)*Datu_ievade!$E$269,0)</f>
        <v>#DIV/0!</v>
      </c>
      <c r="H595" s="141" t="e">
        <f t="shared" si="220"/>
        <v>#DIV/0!</v>
      </c>
      <c r="I595" s="127" t="e">
        <f t="shared" si="230"/>
        <v>#DIV/0!</v>
      </c>
      <c r="K595" s="127" t="e">
        <f t="shared" si="231"/>
        <v>#DIV/0!</v>
      </c>
      <c r="L595" s="127" t="e">
        <f t="shared" si="232"/>
        <v>#DIV/0!</v>
      </c>
      <c r="M595" s="127" t="e">
        <f t="shared" si="233"/>
        <v>#DIV/0!</v>
      </c>
      <c r="N595" s="127" t="e">
        <f t="shared" si="234"/>
        <v>#DIV/0!</v>
      </c>
      <c r="O595" s="141" t="e">
        <f t="shared" si="235"/>
        <v>#DIV/0!</v>
      </c>
      <c r="P595" s="127" t="e">
        <f t="shared" si="221"/>
        <v>#DIV/0!</v>
      </c>
      <c r="Q595" s="127" t="e">
        <f t="shared" si="222"/>
        <v>#DIV/0!</v>
      </c>
      <c r="V595" s="232" t="e">
        <f t="shared" si="223"/>
        <v>#DIV/0!</v>
      </c>
      <c r="W595" s="232" t="e">
        <f t="shared" si="224"/>
        <v>#DIV/0!</v>
      </c>
      <c r="X595" s="232" t="e">
        <f t="shared" si="225"/>
        <v>#DIV/0!</v>
      </c>
      <c r="Y595" s="232" t="e">
        <f t="shared" si="226"/>
        <v>#DIV/0!</v>
      </c>
      <c r="Z595" s="232" t="e">
        <f t="shared" si="227"/>
        <v>#DIV/0!</v>
      </c>
      <c r="AA595" s="232" t="e">
        <f t="shared" si="228"/>
        <v>#DIV/0!</v>
      </c>
      <c r="AD595" s="232" t="e">
        <f t="shared" si="236"/>
        <v>#DIV/0!</v>
      </c>
      <c r="AE595" s="232" t="e">
        <f t="shared" si="237"/>
        <v>#DIV/0!</v>
      </c>
      <c r="AF595" s="90" t="e">
        <f t="shared" si="238"/>
        <v>#DIV/0!</v>
      </c>
      <c r="AG595" s="232" t="e">
        <f t="shared" si="239"/>
        <v>#DIV/0!</v>
      </c>
      <c r="AH595" s="232" t="e">
        <f t="shared" si="240"/>
        <v>#DIV/0!</v>
      </c>
      <c r="AI595" s="90" t="e">
        <f t="shared" si="241"/>
        <v>#DIV/0!</v>
      </c>
      <c r="AJ595" s="154"/>
      <c r="AK595" s="232" t="e">
        <f t="shared" si="242"/>
        <v>#DIV/0!</v>
      </c>
      <c r="AL595" s="232" t="e">
        <f t="shared" si="243"/>
        <v>#DIV/0!</v>
      </c>
    </row>
    <row r="596" spans="1:38">
      <c r="A596" s="128" t="s">
        <v>39</v>
      </c>
      <c r="B596" s="103"/>
      <c r="C596" s="85" t="e">
        <f>SUMPRODUCT(Datu_ievade!$E$12:$BB$12,Datu_ievade!$E$61:$BB$61)/SUM(Datu_ievade!$E$12:$BB$12)</f>
        <v>#DIV/0!</v>
      </c>
      <c r="D596" s="103"/>
      <c r="E596" s="85" t="e">
        <f>SUMPRODUCT(Datu_ievade!$E$13:$BB$13,Datu_ievade!$E$62:$BB$62)/SUM(Datu_ievade!$E$13:$BB$13)</f>
        <v>#DIV/0!</v>
      </c>
      <c r="F596" s="85" t="e">
        <f t="shared" si="229"/>
        <v>#DIV/0!</v>
      </c>
      <c r="G596" s="127" t="e">
        <f>ROUNDUP((B596+D596)*Datu_ievade!$E$269,0)</f>
        <v>#DIV/0!</v>
      </c>
      <c r="H596" s="141" t="e">
        <f t="shared" si="220"/>
        <v>#DIV/0!</v>
      </c>
      <c r="I596" s="127" t="e">
        <f t="shared" si="230"/>
        <v>#DIV/0!</v>
      </c>
      <c r="K596" s="127" t="e">
        <f t="shared" si="231"/>
        <v>#DIV/0!</v>
      </c>
      <c r="L596" s="127" t="e">
        <f t="shared" si="232"/>
        <v>#DIV/0!</v>
      </c>
      <c r="M596" s="127" t="e">
        <f t="shared" si="233"/>
        <v>#DIV/0!</v>
      </c>
      <c r="N596" s="127" t="e">
        <f t="shared" si="234"/>
        <v>#DIV/0!</v>
      </c>
      <c r="O596" s="141" t="e">
        <f t="shared" si="235"/>
        <v>#DIV/0!</v>
      </c>
      <c r="P596" s="127" t="e">
        <f t="shared" si="221"/>
        <v>#DIV/0!</v>
      </c>
      <c r="Q596" s="127" t="e">
        <f t="shared" si="222"/>
        <v>#DIV/0!</v>
      </c>
      <c r="V596" s="232" t="e">
        <f t="shared" si="223"/>
        <v>#DIV/0!</v>
      </c>
      <c r="W596" s="232" t="e">
        <f t="shared" si="224"/>
        <v>#DIV/0!</v>
      </c>
      <c r="X596" s="232" t="e">
        <f t="shared" si="225"/>
        <v>#DIV/0!</v>
      </c>
      <c r="Y596" s="232" t="e">
        <f t="shared" si="226"/>
        <v>#DIV/0!</v>
      </c>
      <c r="Z596" s="232" t="e">
        <f t="shared" si="227"/>
        <v>#DIV/0!</v>
      </c>
      <c r="AA596" s="232" t="e">
        <f t="shared" si="228"/>
        <v>#DIV/0!</v>
      </c>
      <c r="AD596" s="232" t="e">
        <f t="shared" si="236"/>
        <v>#DIV/0!</v>
      </c>
      <c r="AE596" s="232" t="e">
        <f t="shared" si="237"/>
        <v>#DIV/0!</v>
      </c>
      <c r="AF596" s="90" t="e">
        <f t="shared" si="238"/>
        <v>#DIV/0!</v>
      </c>
      <c r="AG596" s="232" t="e">
        <f t="shared" si="239"/>
        <v>#DIV/0!</v>
      </c>
      <c r="AH596" s="232" t="e">
        <f t="shared" si="240"/>
        <v>#DIV/0!</v>
      </c>
      <c r="AI596" s="90" t="e">
        <f t="shared" si="241"/>
        <v>#DIV/0!</v>
      </c>
      <c r="AJ596" s="154"/>
      <c r="AK596" s="232" t="e">
        <f t="shared" si="242"/>
        <v>#DIV/0!</v>
      </c>
      <c r="AL596" s="232" t="e">
        <f t="shared" si="243"/>
        <v>#DIV/0!</v>
      </c>
    </row>
    <row r="597" spans="1:38">
      <c r="A597" s="128" t="s">
        <v>38</v>
      </c>
      <c r="B597" s="103"/>
      <c r="C597" s="85" t="e">
        <f>SUMPRODUCT(Datu_ievade!$E$12:$BB$12,Datu_ievade!$E$61:$BB$61)/SUM(Datu_ievade!$E$12:$BB$12)</f>
        <v>#DIV/0!</v>
      </c>
      <c r="D597" s="103"/>
      <c r="E597" s="85" t="e">
        <f>SUMPRODUCT(Datu_ievade!$E$13:$BB$13,Datu_ievade!$E$62:$BB$62)/SUM(Datu_ievade!$E$13:$BB$13)</f>
        <v>#DIV/0!</v>
      </c>
      <c r="F597" s="85" t="e">
        <f t="shared" si="229"/>
        <v>#DIV/0!</v>
      </c>
      <c r="G597" s="127" t="e">
        <f>ROUNDUP((B597+D597)*Datu_ievade!$E$269,0)</f>
        <v>#DIV/0!</v>
      </c>
      <c r="H597" s="141" t="e">
        <f t="shared" si="220"/>
        <v>#DIV/0!</v>
      </c>
      <c r="I597" s="127" t="e">
        <f t="shared" si="230"/>
        <v>#DIV/0!</v>
      </c>
      <c r="K597" s="127" t="e">
        <f t="shared" si="231"/>
        <v>#DIV/0!</v>
      </c>
      <c r="L597" s="127" t="e">
        <f t="shared" si="232"/>
        <v>#DIV/0!</v>
      </c>
      <c r="M597" s="127" t="e">
        <f t="shared" si="233"/>
        <v>#DIV/0!</v>
      </c>
      <c r="N597" s="127" t="e">
        <f t="shared" si="234"/>
        <v>#DIV/0!</v>
      </c>
      <c r="O597" s="141" t="e">
        <f t="shared" si="235"/>
        <v>#DIV/0!</v>
      </c>
      <c r="P597" s="127" t="e">
        <f t="shared" si="221"/>
        <v>#DIV/0!</v>
      </c>
      <c r="Q597" s="127" t="e">
        <f t="shared" si="222"/>
        <v>#DIV/0!</v>
      </c>
      <c r="V597" s="232" t="e">
        <f t="shared" si="223"/>
        <v>#DIV/0!</v>
      </c>
      <c r="W597" s="232" t="e">
        <f t="shared" si="224"/>
        <v>#DIV/0!</v>
      </c>
      <c r="X597" s="232" t="e">
        <f t="shared" si="225"/>
        <v>#DIV/0!</v>
      </c>
      <c r="Y597" s="232" t="e">
        <f t="shared" si="226"/>
        <v>#DIV/0!</v>
      </c>
      <c r="Z597" s="232" t="e">
        <f t="shared" si="227"/>
        <v>#DIV/0!</v>
      </c>
      <c r="AA597" s="232" t="e">
        <f t="shared" si="228"/>
        <v>#DIV/0!</v>
      </c>
      <c r="AD597" s="232" t="e">
        <f t="shared" si="236"/>
        <v>#DIV/0!</v>
      </c>
      <c r="AE597" s="232" t="e">
        <f t="shared" si="237"/>
        <v>#DIV/0!</v>
      </c>
      <c r="AF597" s="90" t="e">
        <f t="shared" si="238"/>
        <v>#DIV/0!</v>
      </c>
      <c r="AG597" s="232" t="e">
        <f t="shared" si="239"/>
        <v>#DIV/0!</v>
      </c>
      <c r="AH597" s="232" t="e">
        <f t="shared" si="240"/>
        <v>#DIV/0!</v>
      </c>
      <c r="AI597" s="90" t="e">
        <f t="shared" si="241"/>
        <v>#DIV/0!</v>
      </c>
      <c r="AJ597" s="154"/>
      <c r="AK597" s="232" t="e">
        <f t="shared" si="242"/>
        <v>#DIV/0!</v>
      </c>
      <c r="AL597" s="232" t="e">
        <f t="shared" si="243"/>
        <v>#DIV/0!</v>
      </c>
    </row>
    <row r="598" spans="1:38">
      <c r="A598" s="128" t="s">
        <v>37</v>
      </c>
      <c r="B598" s="103"/>
      <c r="C598" s="85" t="e">
        <f>SUMPRODUCT(Datu_ievade!$E$12:$BB$12,Datu_ievade!$E$61:$BB$61)/SUM(Datu_ievade!$E$12:$BB$12)</f>
        <v>#DIV/0!</v>
      </c>
      <c r="D598" s="103"/>
      <c r="E598" s="85" t="e">
        <f>SUMPRODUCT(Datu_ievade!$E$13:$BB$13,Datu_ievade!$E$62:$BB$62)/SUM(Datu_ievade!$E$13:$BB$13)</f>
        <v>#DIV/0!</v>
      </c>
      <c r="F598" s="85" t="e">
        <f t="shared" si="229"/>
        <v>#DIV/0!</v>
      </c>
      <c r="G598" s="127" t="e">
        <f>ROUNDUP((B598+D598)*Datu_ievade!$E$269,0)</f>
        <v>#DIV/0!</v>
      </c>
      <c r="H598" s="141" t="e">
        <f t="shared" si="220"/>
        <v>#DIV/0!</v>
      </c>
      <c r="I598" s="127" t="e">
        <f t="shared" si="230"/>
        <v>#DIV/0!</v>
      </c>
      <c r="K598" s="127" t="e">
        <f t="shared" si="231"/>
        <v>#DIV/0!</v>
      </c>
      <c r="L598" s="127" t="e">
        <f t="shared" si="232"/>
        <v>#DIV/0!</v>
      </c>
      <c r="M598" s="127" t="e">
        <f t="shared" si="233"/>
        <v>#DIV/0!</v>
      </c>
      <c r="N598" s="127" t="e">
        <f t="shared" si="234"/>
        <v>#DIV/0!</v>
      </c>
      <c r="O598" s="141" t="e">
        <f t="shared" si="235"/>
        <v>#DIV/0!</v>
      </c>
      <c r="P598" s="127" t="e">
        <f t="shared" si="221"/>
        <v>#DIV/0!</v>
      </c>
      <c r="Q598" s="127" t="e">
        <f t="shared" si="222"/>
        <v>#DIV/0!</v>
      </c>
      <c r="V598" s="232" t="e">
        <f t="shared" si="223"/>
        <v>#DIV/0!</v>
      </c>
      <c r="W598" s="232" t="e">
        <f t="shared" si="224"/>
        <v>#DIV/0!</v>
      </c>
      <c r="X598" s="232" t="e">
        <f t="shared" si="225"/>
        <v>#DIV/0!</v>
      </c>
      <c r="Y598" s="232" t="e">
        <f t="shared" si="226"/>
        <v>#DIV/0!</v>
      </c>
      <c r="Z598" s="232" t="e">
        <f t="shared" si="227"/>
        <v>#DIV/0!</v>
      </c>
      <c r="AA598" s="232" t="e">
        <f t="shared" si="228"/>
        <v>#DIV/0!</v>
      </c>
      <c r="AD598" s="232" t="e">
        <f t="shared" si="236"/>
        <v>#DIV/0!</v>
      </c>
      <c r="AE598" s="232" t="e">
        <f t="shared" si="237"/>
        <v>#DIV/0!</v>
      </c>
      <c r="AF598" s="90" t="e">
        <f t="shared" si="238"/>
        <v>#DIV/0!</v>
      </c>
      <c r="AG598" s="232" t="e">
        <f t="shared" si="239"/>
        <v>#DIV/0!</v>
      </c>
      <c r="AH598" s="232" t="e">
        <f t="shared" si="240"/>
        <v>#DIV/0!</v>
      </c>
      <c r="AI598" s="90" t="e">
        <f t="shared" si="241"/>
        <v>#DIV/0!</v>
      </c>
      <c r="AJ598" s="154"/>
      <c r="AK598" s="232" t="e">
        <f t="shared" si="242"/>
        <v>#DIV/0!</v>
      </c>
      <c r="AL598" s="232" t="e">
        <f t="shared" si="243"/>
        <v>#DIV/0!</v>
      </c>
    </row>
    <row r="599" spans="1:38">
      <c r="A599" s="128" t="s">
        <v>36</v>
      </c>
      <c r="B599" s="103"/>
      <c r="C599" s="85" t="e">
        <f>SUMPRODUCT(Datu_ievade!$E$12:$BB$12,Datu_ievade!$E$61:$BB$61)/SUM(Datu_ievade!$E$12:$BB$12)</f>
        <v>#DIV/0!</v>
      </c>
      <c r="D599" s="103"/>
      <c r="E599" s="85" t="e">
        <f>SUMPRODUCT(Datu_ievade!$E$13:$BB$13,Datu_ievade!$E$62:$BB$62)/SUM(Datu_ievade!$E$13:$BB$13)</f>
        <v>#DIV/0!</v>
      </c>
      <c r="F599" s="85" t="e">
        <f t="shared" si="229"/>
        <v>#DIV/0!</v>
      </c>
      <c r="G599" s="127" t="e">
        <f>ROUNDUP((B599+D599)*Datu_ievade!$E$269,0)</f>
        <v>#DIV/0!</v>
      </c>
      <c r="H599" s="141" t="e">
        <f t="shared" si="220"/>
        <v>#DIV/0!</v>
      </c>
      <c r="I599" s="127" t="e">
        <f t="shared" si="230"/>
        <v>#DIV/0!</v>
      </c>
      <c r="K599" s="127" t="e">
        <f t="shared" si="231"/>
        <v>#DIV/0!</v>
      </c>
      <c r="L599" s="127" t="e">
        <f t="shared" si="232"/>
        <v>#DIV/0!</v>
      </c>
      <c r="M599" s="127" t="e">
        <f t="shared" si="233"/>
        <v>#DIV/0!</v>
      </c>
      <c r="N599" s="127" t="e">
        <f t="shared" si="234"/>
        <v>#DIV/0!</v>
      </c>
      <c r="O599" s="141" t="e">
        <f t="shared" si="235"/>
        <v>#DIV/0!</v>
      </c>
      <c r="P599" s="127" t="e">
        <f t="shared" si="221"/>
        <v>#DIV/0!</v>
      </c>
      <c r="Q599" s="127" t="e">
        <f t="shared" si="222"/>
        <v>#DIV/0!</v>
      </c>
      <c r="V599" s="232" t="e">
        <f t="shared" si="223"/>
        <v>#DIV/0!</v>
      </c>
      <c r="W599" s="232" t="e">
        <f t="shared" si="224"/>
        <v>#DIV/0!</v>
      </c>
      <c r="X599" s="232" t="e">
        <f t="shared" si="225"/>
        <v>#DIV/0!</v>
      </c>
      <c r="Y599" s="232" t="e">
        <f t="shared" si="226"/>
        <v>#DIV/0!</v>
      </c>
      <c r="Z599" s="232" t="e">
        <f t="shared" si="227"/>
        <v>#DIV/0!</v>
      </c>
      <c r="AA599" s="232" t="e">
        <f t="shared" si="228"/>
        <v>#DIV/0!</v>
      </c>
      <c r="AD599" s="232" t="e">
        <f t="shared" si="236"/>
        <v>#DIV/0!</v>
      </c>
      <c r="AE599" s="232" t="e">
        <f t="shared" si="237"/>
        <v>#DIV/0!</v>
      </c>
      <c r="AF599" s="90" t="e">
        <f t="shared" si="238"/>
        <v>#DIV/0!</v>
      </c>
      <c r="AG599" s="232" t="e">
        <f t="shared" si="239"/>
        <v>#DIV/0!</v>
      </c>
      <c r="AH599" s="232" t="e">
        <f t="shared" si="240"/>
        <v>#DIV/0!</v>
      </c>
      <c r="AI599" s="90" t="e">
        <f t="shared" si="241"/>
        <v>#DIV/0!</v>
      </c>
      <c r="AJ599" s="154"/>
      <c r="AK599" s="232" t="e">
        <f t="shared" si="242"/>
        <v>#DIV/0!</v>
      </c>
      <c r="AL599" s="232" t="e">
        <f t="shared" si="243"/>
        <v>#DIV/0!</v>
      </c>
    </row>
    <row r="600" spans="1:38">
      <c r="A600" s="128" t="s">
        <v>35</v>
      </c>
      <c r="B600" s="103"/>
      <c r="C600" s="85" t="e">
        <f>SUMPRODUCT(Datu_ievade!$E$12:$BB$12,Datu_ievade!$E$61:$BB$61)/SUM(Datu_ievade!$E$12:$BB$12)</f>
        <v>#DIV/0!</v>
      </c>
      <c r="D600" s="103"/>
      <c r="E600" s="85" t="e">
        <f>SUMPRODUCT(Datu_ievade!$E$13:$BB$13,Datu_ievade!$E$62:$BB$62)/SUM(Datu_ievade!$E$13:$BB$13)</f>
        <v>#DIV/0!</v>
      </c>
      <c r="F600" s="85" t="e">
        <f t="shared" si="229"/>
        <v>#DIV/0!</v>
      </c>
      <c r="G600" s="127" t="e">
        <f>ROUNDUP((B600+D600)*Datu_ievade!$E$269,0)</f>
        <v>#DIV/0!</v>
      </c>
      <c r="H600" s="141" t="e">
        <f t="shared" si="220"/>
        <v>#DIV/0!</v>
      </c>
      <c r="I600" s="127" t="e">
        <f t="shared" si="230"/>
        <v>#DIV/0!</v>
      </c>
      <c r="K600" s="127" t="e">
        <f t="shared" si="231"/>
        <v>#DIV/0!</v>
      </c>
      <c r="L600" s="127" t="e">
        <f t="shared" si="232"/>
        <v>#DIV/0!</v>
      </c>
      <c r="M600" s="127" t="e">
        <f t="shared" si="233"/>
        <v>#DIV/0!</v>
      </c>
      <c r="N600" s="127" t="e">
        <f t="shared" si="234"/>
        <v>#DIV/0!</v>
      </c>
      <c r="O600" s="141" t="e">
        <f t="shared" si="235"/>
        <v>#DIV/0!</v>
      </c>
      <c r="P600" s="127" t="e">
        <f t="shared" si="221"/>
        <v>#DIV/0!</v>
      </c>
      <c r="Q600" s="127" t="e">
        <f t="shared" si="222"/>
        <v>#DIV/0!</v>
      </c>
      <c r="V600" s="232" t="e">
        <f t="shared" si="223"/>
        <v>#DIV/0!</v>
      </c>
      <c r="W600" s="232" t="e">
        <f t="shared" si="224"/>
        <v>#DIV/0!</v>
      </c>
      <c r="X600" s="232" t="e">
        <f t="shared" si="225"/>
        <v>#DIV/0!</v>
      </c>
      <c r="Y600" s="232" t="e">
        <f t="shared" si="226"/>
        <v>#DIV/0!</v>
      </c>
      <c r="Z600" s="232" t="e">
        <f t="shared" si="227"/>
        <v>#DIV/0!</v>
      </c>
      <c r="AA600" s="232" t="e">
        <f t="shared" si="228"/>
        <v>#DIV/0!</v>
      </c>
      <c r="AD600" s="232" t="e">
        <f t="shared" si="236"/>
        <v>#DIV/0!</v>
      </c>
      <c r="AE600" s="232" t="e">
        <f t="shared" si="237"/>
        <v>#DIV/0!</v>
      </c>
      <c r="AF600" s="90" t="e">
        <f t="shared" si="238"/>
        <v>#DIV/0!</v>
      </c>
      <c r="AG600" s="232" t="e">
        <f t="shared" si="239"/>
        <v>#DIV/0!</v>
      </c>
      <c r="AH600" s="232" t="e">
        <f t="shared" si="240"/>
        <v>#DIV/0!</v>
      </c>
      <c r="AI600" s="90" t="e">
        <f t="shared" si="241"/>
        <v>#DIV/0!</v>
      </c>
      <c r="AJ600" s="154"/>
      <c r="AK600" s="232" t="e">
        <f t="shared" si="242"/>
        <v>#DIV/0!</v>
      </c>
      <c r="AL600" s="232" t="e">
        <f t="shared" si="243"/>
        <v>#DIV/0!</v>
      </c>
    </row>
    <row r="601" spans="1:38">
      <c r="A601" s="128" t="s">
        <v>34</v>
      </c>
      <c r="B601" s="103"/>
      <c r="C601" s="85" t="e">
        <f>SUMPRODUCT(Datu_ievade!$E$12:$BB$12,Datu_ievade!$E$61:$BB$61)/SUM(Datu_ievade!$E$12:$BB$12)</f>
        <v>#DIV/0!</v>
      </c>
      <c r="D601" s="103"/>
      <c r="E601" s="85" t="e">
        <f>SUMPRODUCT(Datu_ievade!$E$13:$BB$13,Datu_ievade!$E$62:$BB$62)/SUM(Datu_ievade!$E$13:$BB$13)</f>
        <v>#DIV/0!</v>
      </c>
      <c r="F601" s="85" t="e">
        <f t="shared" si="229"/>
        <v>#DIV/0!</v>
      </c>
      <c r="G601" s="127" t="e">
        <f>ROUNDUP((B601+D601)*Datu_ievade!$E$269,0)</f>
        <v>#DIV/0!</v>
      </c>
      <c r="H601" s="141" t="e">
        <f t="shared" si="220"/>
        <v>#DIV/0!</v>
      </c>
      <c r="I601" s="127" t="e">
        <f t="shared" si="230"/>
        <v>#DIV/0!</v>
      </c>
      <c r="K601" s="127" t="e">
        <f t="shared" si="231"/>
        <v>#DIV/0!</v>
      </c>
      <c r="L601" s="127" t="e">
        <f t="shared" si="232"/>
        <v>#DIV/0!</v>
      </c>
      <c r="M601" s="127" t="e">
        <f t="shared" si="233"/>
        <v>#DIV/0!</v>
      </c>
      <c r="N601" s="127" t="e">
        <f t="shared" si="234"/>
        <v>#DIV/0!</v>
      </c>
      <c r="O601" s="141" t="e">
        <f t="shared" si="235"/>
        <v>#DIV/0!</v>
      </c>
      <c r="P601" s="127" t="e">
        <f t="shared" si="221"/>
        <v>#DIV/0!</v>
      </c>
      <c r="Q601" s="127" t="e">
        <f t="shared" si="222"/>
        <v>#DIV/0!</v>
      </c>
      <c r="V601" s="232" t="e">
        <f t="shared" si="223"/>
        <v>#DIV/0!</v>
      </c>
      <c r="W601" s="232" t="e">
        <f t="shared" si="224"/>
        <v>#DIV/0!</v>
      </c>
      <c r="X601" s="232" t="e">
        <f t="shared" si="225"/>
        <v>#DIV/0!</v>
      </c>
      <c r="Y601" s="232" t="e">
        <f t="shared" si="226"/>
        <v>#DIV/0!</v>
      </c>
      <c r="Z601" s="232" t="e">
        <f t="shared" si="227"/>
        <v>#DIV/0!</v>
      </c>
      <c r="AA601" s="232" t="e">
        <f t="shared" si="228"/>
        <v>#DIV/0!</v>
      </c>
      <c r="AD601" s="232" t="e">
        <f t="shared" si="236"/>
        <v>#DIV/0!</v>
      </c>
      <c r="AE601" s="232" t="e">
        <f t="shared" si="237"/>
        <v>#DIV/0!</v>
      </c>
      <c r="AF601" s="90" t="e">
        <f t="shared" si="238"/>
        <v>#DIV/0!</v>
      </c>
      <c r="AG601" s="232" t="e">
        <f t="shared" si="239"/>
        <v>#DIV/0!</v>
      </c>
      <c r="AH601" s="232" t="e">
        <f t="shared" si="240"/>
        <v>#DIV/0!</v>
      </c>
      <c r="AI601" s="90" t="e">
        <f t="shared" si="241"/>
        <v>#DIV/0!</v>
      </c>
      <c r="AJ601" s="154"/>
      <c r="AK601" s="232" t="e">
        <f t="shared" si="242"/>
        <v>#DIV/0!</v>
      </c>
      <c r="AL601" s="232" t="e">
        <f t="shared" si="243"/>
        <v>#DIV/0!</v>
      </c>
    </row>
    <row r="602" spans="1:38">
      <c r="A602" s="128" t="s">
        <v>33</v>
      </c>
      <c r="B602" s="103"/>
      <c r="C602" s="85" t="e">
        <f>SUMPRODUCT(Datu_ievade!$E$12:$BB$12,Datu_ievade!$E$61:$BB$61)/SUM(Datu_ievade!$E$12:$BB$12)</f>
        <v>#DIV/0!</v>
      </c>
      <c r="D602" s="103"/>
      <c r="E602" s="85" t="e">
        <f>SUMPRODUCT(Datu_ievade!$E$13:$BB$13,Datu_ievade!$E$62:$BB$62)/SUM(Datu_ievade!$E$13:$BB$13)</f>
        <v>#DIV/0!</v>
      </c>
      <c r="F602" s="85" t="e">
        <f t="shared" si="229"/>
        <v>#DIV/0!</v>
      </c>
      <c r="G602" s="127" t="e">
        <f>ROUNDUP((B602+D602)*Datu_ievade!$E$269,0)</f>
        <v>#DIV/0!</v>
      </c>
      <c r="H602" s="141" t="e">
        <f t="shared" si="220"/>
        <v>#DIV/0!</v>
      </c>
      <c r="I602" s="127" t="e">
        <f t="shared" si="230"/>
        <v>#DIV/0!</v>
      </c>
      <c r="K602" s="127" t="e">
        <f t="shared" si="231"/>
        <v>#DIV/0!</v>
      </c>
      <c r="L602" s="127" t="e">
        <f t="shared" si="232"/>
        <v>#DIV/0!</v>
      </c>
      <c r="M602" s="127" t="e">
        <f t="shared" si="233"/>
        <v>#DIV/0!</v>
      </c>
      <c r="N602" s="127" t="e">
        <f t="shared" si="234"/>
        <v>#DIV/0!</v>
      </c>
      <c r="O602" s="141" t="e">
        <f t="shared" si="235"/>
        <v>#DIV/0!</v>
      </c>
      <c r="P602" s="127" t="e">
        <f t="shared" si="221"/>
        <v>#DIV/0!</v>
      </c>
      <c r="Q602" s="127" t="e">
        <f t="shared" si="222"/>
        <v>#DIV/0!</v>
      </c>
      <c r="V602" s="232" t="e">
        <f t="shared" si="223"/>
        <v>#DIV/0!</v>
      </c>
      <c r="W602" s="232" t="e">
        <f t="shared" si="224"/>
        <v>#DIV/0!</v>
      </c>
      <c r="X602" s="232" t="e">
        <f t="shared" si="225"/>
        <v>#DIV/0!</v>
      </c>
      <c r="Y602" s="232" t="e">
        <f t="shared" si="226"/>
        <v>#DIV/0!</v>
      </c>
      <c r="Z602" s="232" t="e">
        <f t="shared" si="227"/>
        <v>#DIV/0!</v>
      </c>
      <c r="AA602" s="232" t="e">
        <f t="shared" si="228"/>
        <v>#DIV/0!</v>
      </c>
      <c r="AD602" s="232" t="e">
        <f t="shared" si="236"/>
        <v>#DIV/0!</v>
      </c>
      <c r="AE602" s="232" t="e">
        <f t="shared" si="237"/>
        <v>#DIV/0!</v>
      </c>
      <c r="AF602" s="90" t="e">
        <f t="shared" si="238"/>
        <v>#DIV/0!</v>
      </c>
      <c r="AG602" s="232" t="e">
        <f t="shared" si="239"/>
        <v>#DIV/0!</v>
      </c>
      <c r="AH602" s="232" t="e">
        <f t="shared" si="240"/>
        <v>#DIV/0!</v>
      </c>
      <c r="AI602" s="90" t="e">
        <f t="shared" si="241"/>
        <v>#DIV/0!</v>
      </c>
      <c r="AJ602" s="154"/>
      <c r="AK602" s="232" t="e">
        <f t="shared" si="242"/>
        <v>#DIV/0!</v>
      </c>
      <c r="AL602" s="232" t="e">
        <f t="shared" si="243"/>
        <v>#DIV/0!</v>
      </c>
    </row>
    <row r="603" spans="1:38">
      <c r="A603" s="128" t="s">
        <v>32</v>
      </c>
      <c r="B603" s="103"/>
      <c r="C603" s="85" t="e">
        <f>SUMPRODUCT(Datu_ievade!$E$12:$BB$12,Datu_ievade!$E$61:$BB$61)/SUM(Datu_ievade!$E$12:$BB$12)</f>
        <v>#DIV/0!</v>
      </c>
      <c r="D603" s="103"/>
      <c r="E603" s="85" t="e">
        <f>SUMPRODUCT(Datu_ievade!$E$13:$BB$13,Datu_ievade!$E$62:$BB$62)/SUM(Datu_ievade!$E$13:$BB$13)</f>
        <v>#DIV/0!</v>
      </c>
      <c r="F603" s="85" t="e">
        <f t="shared" si="229"/>
        <v>#DIV/0!</v>
      </c>
      <c r="G603" s="127" t="e">
        <f>ROUNDUP((B603+D603)*Datu_ievade!$E$269,0)</f>
        <v>#DIV/0!</v>
      </c>
      <c r="H603" s="141" t="e">
        <f t="shared" si="220"/>
        <v>#DIV/0!</v>
      </c>
      <c r="I603" s="127" t="e">
        <f t="shared" si="230"/>
        <v>#DIV/0!</v>
      </c>
      <c r="K603" s="127" t="e">
        <f t="shared" si="231"/>
        <v>#DIV/0!</v>
      </c>
      <c r="L603" s="127" t="e">
        <f t="shared" si="232"/>
        <v>#DIV/0!</v>
      </c>
      <c r="M603" s="127" t="e">
        <f t="shared" si="233"/>
        <v>#DIV/0!</v>
      </c>
      <c r="N603" s="127" t="e">
        <f t="shared" si="234"/>
        <v>#DIV/0!</v>
      </c>
      <c r="O603" s="141" t="e">
        <f t="shared" si="235"/>
        <v>#DIV/0!</v>
      </c>
      <c r="P603" s="127" t="e">
        <f t="shared" si="221"/>
        <v>#DIV/0!</v>
      </c>
      <c r="Q603" s="127" t="e">
        <f t="shared" si="222"/>
        <v>#DIV/0!</v>
      </c>
      <c r="V603" s="232" t="e">
        <f t="shared" si="223"/>
        <v>#DIV/0!</v>
      </c>
      <c r="W603" s="232" t="e">
        <f t="shared" si="224"/>
        <v>#DIV/0!</v>
      </c>
      <c r="X603" s="232" t="e">
        <f t="shared" si="225"/>
        <v>#DIV/0!</v>
      </c>
      <c r="Y603" s="232" t="e">
        <f t="shared" si="226"/>
        <v>#DIV/0!</v>
      </c>
      <c r="Z603" s="232" t="e">
        <f t="shared" si="227"/>
        <v>#DIV/0!</v>
      </c>
      <c r="AA603" s="232" t="e">
        <f t="shared" si="228"/>
        <v>#DIV/0!</v>
      </c>
      <c r="AD603" s="232" t="e">
        <f t="shared" si="236"/>
        <v>#DIV/0!</v>
      </c>
      <c r="AE603" s="232" t="e">
        <f t="shared" si="237"/>
        <v>#DIV/0!</v>
      </c>
      <c r="AF603" s="90" t="e">
        <f t="shared" si="238"/>
        <v>#DIV/0!</v>
      </c>
      <c r="AG603" s="232" t="e">
        <f t="shared" si="239"/>
        <v>#DIV/0!</v>
      </c>
      <c r="AH603" s="232" t="e">
        <f t="shared" si="240"/>
        <v>#DIV/0!</v>
      </c>
      <c r="AI603" s="90" t="e">
        <f t="shared" si="241"/>
        <v>#DIV/0!</v>
      </c>
      <c r="AJ603" s="154"/>
      <c r="AK603" s="232" t="e">
        <f t="shared" si="242"/>
        <v>#DIV/0!</v>
      </c>
      <c r="AL603" s="232" t="e">
        <f t="shared" si="243"/>
        <v>#DIV/0!</v>
      </c>
    </row>
    <row r="604" spans="1:38">
      <c r="A604" s="128" t="s">
        <v>31</v>
      </c>
      <c r="B604" s="103"/>
      <c r="C604" s="85" t="e">
        <f>SUMPRODUCT(Datu_ievade!$E$12:$BB$12,Datu_ievade!$E$61:$BB$61)/SUM(Datu_ievade!$E$12:$BB$12)</f>
        <v>#DIV/0!</v>
      </c>
      <c r="D604" s="103"/>
      <c r="E604" s="85" t="e">
        <f>SUMPRODUCT(Datu_ievade!$E$13:$BB$13,Datu_ievade!$E$62:$BB$62)/SUM(Datu_ievade!$E$13:$BB$13)</f>
        <v>#DIV/0!</v>
      </c>
      <c r="F604" s="85" t="e">
        <f t="shared" si="229"/>
        <v>#DIV/0!</v>
      </c>
      <c r="G604" s="127" t="e">
        <f>ROUNDUP((B604+D604)*Datu_ievade!$E$269,0)</f>
        <v>#DIV/0!</v>
      </c>
      <c r="H604" s="141" t="e">
        <f t="shared" si="220"/>
        <v>#DIV/0!</v>
      </c>
      <c r="I604" s="127" t="e">
        <f t="shared" si="230"/>
        <v>#DIV/0!</v>
      </c>
      <c r="K604" s="127" t="e">
        <f t="shared" si="231"/>
        <v>#DIV/0!</v>
      </c>
      <c r="L604" s="127" t="e">
        <f t="shared" si="232"/>
        <v>#DIV/0!</v>
      </c>
      <c r="M604" s="127" t="e">
        <f t="shared" si="233"/>
        <v>#DIV/0!</v>
      </c>
      <c r="N604" s="127" t="e">
        <f t="shared" si="234"/>
        <v>#DIV/0!</v>
      </c>
      <c r="O604" s="141" t="e">
        <f t="shared" si="235"/>
        <v>#DIV/0!</v>
      </c>
      <c r="P604" s="127" t="e">
        <f t="shared" si="221"/>
        <v>#DIV/0!</v>
      </c>
      <c r="Q604" s="127" t="e">
        <f t="shared" si="222"/>
        <v>#DIV/0!</v>
      </c>
      <c r="V604" s="232" t="e">
        <f t="shared" si="223"/>
        <v>#DIV/0!</v>
      </c>
      <c r="W604" s="232" t="e">
        <f t="shared" si="224"/>
        <v>#DIV/0!</v>
      </c>
      <c r="X604" s="232" t="e">
        <f t="shared" si="225"/>
        <v>#DIV/0!</v>
      </c>
      <c r="Y604" s="232" t="e">
        <f t="shared" si="226"/>
        <v>#DIV/0!</v>
      </c>
      <c r="Z604" s="232" t="e">
        <f t="shared" si="227"/>
        <v>#DIV/0!</v>
      </c>
      <c r="AA604" s="232" t="e">
        <f t="shared" si="228"/>
        <v>#DIV/0!</v>
      </c>
      <c r="AD604" s="232" t="e">
        <f t="shared" si="236"/>
        <v>#DIV/0!</v>
      </c>
      <c r="AE604" s="232" t="e">
        <f t="shared" si="237"/>
        <v>#DIV/0!</v>
      </c>
      <c r="AF604" s="90" t="e">
        <f t="shared" si="238"/>
        <v>#DIV/0!</v>
      </c>
      <c r="AG604" s="232" t="e">
        <f t="shared" si="239"/>
        <v>#DIV/0!</v>
      </c>
      <c r="AH604" s="232" t="e">
        <f t="shared" si="240"/>
        <v>#DIV/0!</v>
      </c>
      <c r="AI604" s="90" t="e">
        <f t="shared" si="241"/>
        <v>#DIV/0!</v>
      </c>
      <c r="AJ604" s="154"/>
      <c r="AK604" s="232" t="e">
        <f t="shared" si="242"/>
        <v>#DIV/0!</v>
      </c>
      <c r="AL604" s="232" t="e">
        <f t="shared" si="243"/>
        <v>#DIV/0!</v>
      </c>
    </row>
    <row r="605" spans="1:38">
      <c r="A605" s="128" t="s">
        <v>30</v>
      </c>
      <c r="B605" s="103"/>
      <c r="C605" s="85" t="e">
        <f>SUMPRODUCT(Datu_ievade!$E$12:$BB$12,Datu_ievade!$E$61:$BB$61)/SUM(Datu_ievade!$E$12:$BB$12)</f>
        <v>#DIV/0!</v>
      </c>
      <c r="D605" s="103"/>
      <c r="E605" s="85" t="e">
        <f>SUMPRODUCT(Datu_ievade!$E$13:$BB$13,Datu_ievade!$E$62:$BB$62)/SUM(Datu_ievade!$E$13:$BB$13)</f>
        <v>#DIV/0!</v>
      </c>
      <c r="F605" s="85" t="e">
        <f t="shared" si="229"/>
        <v>#DIV/0!</v>
      </c>
      <c r="G605" s="127" t="e">
        <f>ROUNDUP((B605+D605)*Datu_ievade!$E$269,0)</f>
        <v>#DIV/0!</v>
      </c>
      <c r="H605" s="141" t="e">
        <f t="shared" si="220"/>
        <v>#DIV/0!</v>
      </c>
      <c r="I605" s="127" t="e">
        <f t="shared" si="230"/>
        <v>#DIV/0!</v>
      </c>
      <c r="K605" s="127" t="e">
        <f t="shared" si="231"/>
        <v>#DIV/0!</v>
      </c>
      <c r="L605" s="127" t="e">
        <f t="shared" si="232"/>
        <v>#DIV/0!</v>
      </c>
      <c r="M605" s="127" t="e">
        <f t="shared" si="233"/>
        <v>#DIV/0!</v>
      </c>
      <c r="N605" s="127" t="e">
        <f t="shared" si="234"/>
        <v>#DIV/0!</v>
      </c>
      <c r="O605" s="141" t="e">
        <f t="shared" si="235"/>
        <v>#DIV/0!</v>
      </c>
      <c r="P605" s="127" t="e">
        <f t="shared" si="221"/>
        <v>#DIV/0!</v>
      </c>
      <c r="Q605" s="127" t="e">
        <f t="shared" si="222"/>
        <v>#DIV/0!</v>
      </c>
      <c r="V605" s="232" t="e">
        <f t="shared" si="223"/>
        <v>#DIV/0!</v>
      </c>
      <c r="W605" s="232" t="e">
        <f t="shared" si="224"/>
        <v>#DIV/0!</v>
      </c>
      <c r="X605" s="232" t="e">
        <f t="shared" si="225"/>
        <v>#DIV/0!</v>
      </c>
      <c r="Y605" s="232" t="e">
        <f t="shared" si="226"/>
        <v>#DIV/0!</v>
      </c>
      <c r="Z605" s="232" t="e">
        <f t="shared" si="227"/>
        <v>#DIV/0!</v>
      </c>
      <c r="AA605" s="232" t="e">
        <f t="shared" si="228"/>
        <v>#DIV/0!</v>
      </c>
      <c r="AD605" s="232" t="e">
        <f t="shared" si="236"/>
        <v>#DIV/0!</v>
      </c>
      <c r="AE605" s="232" t="e">
        <f t="shared" si="237"/>
        <v>#DIV/0!</v>
      </c>
      <c r="AF605" s="90" t="e">
        <f t="shared" si="238"/>
        <v>#DIV/0!</v>
      </c>
      <c r="AG605" s="232" t="e">
        <f t="shared" si="239"/>
        <v>#DIV/0!</v>
      </c>
      <c r="AH605" s="232" t="e">
        <f t="shared" si="240"/>
        <v>#DIV/0!</v>
      </c>
      <c r="AI605" s="90" t="e">
        <f t="shared" si="241"/>
        <v>#DIV/0!</v>
      </c>
      <c r="AJ605" s="154"/>
      <c r="AK605" s="232" t="e">
        <f t="shared" si="242"/>
        <v>#DIV/0!</v>
      </c>
      <c r="AL605" s="232" t="e">
        <f t="shared" si="243"/>
        <v>#DIV/0!</v>
      </c>
    </row>
    <row r="606" spans="1:38">
      <c r="A606" s="128" t="s">
        <v>29</v>
      </c>
      <c r="B606" s="103"/>
      <c r="C606" s="85" t="e">
        <f>SUMPRODUCT(Datu_ievade!$E$12:$BB$12,Datu_ievade!$E$61:$BB$61)/SUM(Datu_ievade!$E$12:$BB$12)</f>
        <v>#DIV/0!</v>
      </c>
      <c r="D606" s="103"/>
      <c r="E606" s="85" t="e">
        <f>SUMPRODUCT(Datu_ievade!$E$13:$BB$13,Datu_ievade!$E$62:$BB$62)/SUM(Datu_ievade!$E$13:$BB$13)</f>
        <v>#DIV/0!</v>
      </c>
      <c r="F606" s="85" t="e">
        <f t="shared" si="229"/>
        <v>#DIV/0!</v>
      </c>
      <c r="G606" s="127" t="e">
        <f>ROUNDUP((B606+D606)*Datu_ievade!$E$269,0)</f>
        <v>#DIV/0!</v>
      </c>
      <c r="H606" s="141" t="e">
        <f t="shared" si="220"/>
        <v>#DIV/0!</v>
      </c>
      <c r="I606" s="127" t="e">
        <f t="shared" si="230"/>
        <v>#DIV/0!</v>
      </c>
      <c r="K606" s="127" t="e">
        <f t="shared" si="231"/>
        <v>#DIV/0!</v>
      </c>
      <c r="L606" s="127" t="e">
        <f t="shared" si="232"/>
        <v>#DIV/0!</v>
      </c>
      <c r="M606" s="127" t="e">
        <f t="shared" si="233"/>
        <v>#DIV/0!</v>
      </c>
      <c r="N606" s="127" t="e">
        <f t="shared" si="234"/>
        <v>#DIV/0!</v>
      </c>
      <c r="O606" s="141" t="e">
        <f t="shared" si="235"/>
        <v>#DIV/0!</v>
      </c>
      <c r="P606" s="127" t="e">
        <f t="shared" si="221"/>
        <v>#DIV/0!</v>
      </c>
      <c r="Q606" s="127" t="e">
        <f t="shared" si="222"/>
        <v>#DIV/0!</v>
      </c>
      <c r="V606" s="232" t="e">
        <f t="shared" si="223"/>
        <v>#DIV/0!</v>
      </c>
      <c r="W606" s="232" t="e">
        <f t="shared" si="224"/>
        <v>#DIV/0!</v>
      </c>
      <c r="X606" s="232" t="e">
        <f t="shared" si="225"/>
        <v>#DIV/0!</v>
      </c>
      <c r="Y606" s="232" t="e">
        <f t="shared" si="226"/>
        <v>#DIV/0!</v>
      </c>
      <c r="Z606" s="232" t="e">
        <f t="shared" si="227"/>
        <v>#DIV/0!</v>
      </c>
      <c r="AA606" s="232" t="e">
        <f t="shared" si="228"/>
        <v>#DIV/0!</v>
      </c>
      <c r="AD606" s="232" t="e">
        <f t="shared" si="236"/>
        <v>#DIV/0!</v>
      </c>
      <c r="AE606" s="232" t="e">
        <f t="shared" si="237"/>
        <v>#DIV/0!</v>
      </c>
      <c r="AF606" s="90" t="e">
        <f t="shared" si="238"/>
        <v>#DIV/0!</v>
      </c>
      <c r="AG606" s="232" t="e">
        <f t="shared" si="239"/>
        <v>#DIV/0!</v>
      </c>
      <c r="AH606" s="232" t="e">
        <f t="shared" si="240"/>
        <v>#DIV/0!</v>
      </c>
      <c r="AI606" s="90" t="e">
        <f t="shared" si="241"/>
        <v>#DIV/0!</v>
      </c>
      <c r="AJ606" s="154"/>
      <c r="AK606" s="232" t="e">
        <f t="shared" si="242"/>
        <v>#DIV/0!</v>
      </c>
      <c r="AL606" s="232" t="e">
        <f t="shared" si="243"/>
        <v>#DIV/0!</v>
      </c>
    </row>
    <row r="607" spans="1:38">
      <c r="A607" s="128" t="s">
        <v>28</v>
      </c>
      <c r="B607" s="103"/>
      <c r="C607" s="85" t="e">
        <f>SUMPRODUCT(Datu_ievade!$E$12:$BB$12,Datu_ievade!$E$61:$BB$61)/SUM(Datu_ievade!$E$12:$BB$12)</f>
        <v>#DIV/0!</v>
      </c>
      <c r="D607" s="103"/>
      <c r="E607" s="85" t="e">
        <f>SUMPRODUCT(Datu_ievade!$E$13:$BB$13,Datu_ievade!$E$62:$BB$62)/SUM(Datu_ievade!$E$13:$BB$13)</f>
        <v>#DIV/0!</v>
      </c>
      <c r="F607" s="85" t="e">
        <f t="shared" si="229"/>
        <v>#DIV/0!</v>
      </c>
      <c r="G607" s="127" t="e">
        <f>ROUNDUP((B607+D607)*Datu_ievade!$E$269,0)</f>
        <v>#DIV/0!</v>
      </c>
      <c r="H607" s="141" t="e">
        <f t="shared" si="220"/>
        <v>#DIV/0!</v>
      </c>
      <c r="I607" s="127" t="e">
        <f t="shared" si="230"/>
        <v>#DIV/0!</v>
      </c>
      <c r="K607" s="127" t="e">
        <f t="shared" si="231"/>
        <v>#DIV/0!</v>
      </c>
      <c r="L607" s="127" t="e">
        <f t="shared" si="232"/>
        <v>#DIV/0!</v>
      </c>
      <c r="M607" s="127" t="e">
        <f t="shared" si="233"/>
        <v>#DIV/0!</v>
      </c>
      <c r="N607" s="127" t="e">
        <f t="shared" si="234"/>
        <v>#DIV/0!</v>
      </c>
      <c r="O607" s="141" t="e">
        <f t="shared" si="235"/>
        <v>#DIV/0!</v>
      </c>
      <c r="P607" s="127" t="e">
        <f t="shared" si="221"/>
        <v>#DIV/0!</v>
      </c>
      <c r="Q607" s="127" t="e">
        <f t="shared" si="222"/>
        <v>#DIV/0!</v>
      </c>
      <c r="V607" s="232" t="e">
        <f t="shared" si="223"/>
        <v>#DIV/0!</v>
      </c>
      <c r="W607" s="232" t="e">
        <f t="shared" si="224"/>
        <v>#DIV/0!</v>
      </c>
      <c r="X607" s="232" t="e">
        <f t="shared" si="225"/>
        <v>#DIV/0!</v>
      </c>
      <c r="Y607" s="232" t="e">
        <f t="shared" si="226"/>
        <v>#DIV/0!</v>
      </c>
      <c r="Z607" s="232" t="e">
        <f t="shared" si="227"/>
        <v>#DIV/0!</v>
      </c>
      <c r="AA607" s="232" t="e">
        <f t="shared" si="228"/>
        <v>#DIV/0!</v>
      </c>
      <c r="AD607" s="232" t="e">
        <f t="shared" si="236"/>
        <v>#DIV/0!</v>
      </c>
      <c r="AE607" s="232" t="e">
        <f t="shared" si="237"/>
        <v>#DIV/0!</v>
      </c>
      <c r="AF607" s="90" t="e">
        <f t="shared" si="238"/>
        <v>#DIV/0!</v>
      </c>
      <c r="AG607" s="232" t="e">
        <f t="shared" si="239"/>
        <v>#DIV/0!</v>
      </c>
      <c r="AH607" s="232" t="e">
        <f t="shared" si="240"/>
        <v>#DIV/0!</v>
      </c>
      <c r="AI607" s="90" t="e">
        <f t="shared" si="241"/>
        <v>#DIV/0!</v>
      </c>
      <c r="AJ607" s="154"/>
      <c r="AK607" s="232" t="e">
        <f t="shared" si="242"/>
        <v>#DIV/0!</v>
      </c>
      <c r="AL607" s="232" t="e">
        <f t="shared" si="243"/>
        <v>#DIV/0!</v>
      </c>
    </row>
    <row r="608" spans="1:38">
      <c r="A608" s="128" t="s">
        <v>27</v>
      </c>
      <c r="B608" s="103"/>
      <c r="C608" s="85" t="e">
        <f>SUMPRODUCT(Datu_ievade!$E$12:$BB$12,Datu_ievade!$E$61:$BB$61)/SUM(Datu_ievade!$E$12:$BB$12)</f>
        <v>#DIV/0!</v>
      </c>
      <c r="D608" s="103"/>
      <c r="E608" s="85" t="e">
        <f>SUMPRODUCT(Datu_ievade!$E$13:$BB$13,Datu_ievade!$E$62:$BB$62)/SUM(Datu_ievade!$E$13:$BB$13)</f>
        <v>#DIV/0!</v>
      </c>
      <c r="F608" s="85" t="e">
        <f t="shared" si="229"/>
        <v>#DIV/0!</v>
      </c>
      <c r="G608" s="127" t="e">
        <f>ROUNDUP((B608+D608)*Datu_ievade!$E$269,0)</f>
        <v>#DIV/0!</v>
      </c>
      <c r="H608" s="141" t="e">
        <f t="shared" si="220"/>
        <v>#DIV/0!</v>
      </c>
      <c r="I608" s="127" t="e">
        <f t="shared" si="230"/>
        <v>#DIV/0!</v>
      </c>
      <c r="K608" s="127" t="e">
        <f t="shared" si="231"/>
        <v>#DIV/0!</v>
      </c>
      <c r="L608" s="127" t="e">
        <f t="shared" si="232"/>
        <v>#DIV/0!</v>
      </c>
      <c r="M608" s="127" t="e">
        <f t="shared" si="233"/>
        <v>#DIV/0!</v>
      </c>
      <c r="N608" s="127" t="e">
        <f t="shared" si="234"/>
        <v>#DIV/0!</v>
      </c>
      <c r="O608" s="141" t="e">
        <f t="shared" si="235"/>
        <v>#DIV/0!</v>
      </c>
      <c r="P608" s="127" t="e">
        <f t="shared" si="221"/>
        <v>#DIV/0!</v>
      </c>
      <c r="Q608" s="127" t="e">
        <f t="shared" si="222"/>
        <v>#DIV/0!</v>
      </c>
      <c r="V608" s="232" t="e">
        <f t="shared" si="223"/>
        <v>#DIV/0!</v>
      </c>
      <c r="W608" s="232" t="e">
        <f t="shared" si="224"/>
        <v>#DIV/0!</v>
      </c>
      <c r="X608" s="232" t="e">
        <f t="shared" si="225"/>
        <v>#DIV/0!</v>
      </c>
      <c r="Y608" s="232" t="e">
        <f t="shared" si="226"/>
        <v>#DIV/0!</v>
      </c>
      <c r="Z608" s="232" t="e">
        <f t="shared" si="227"/>
        <v>#DIV/0!</v>
      </c>
      <c r="AA608" s="232" t="e">
        <f t="shared" si="228"/>
        <v>#DIV/0!</v>
      </c>
      <c r="AD608" s="232" t="e">
        <f t="shared" si="236"/>
        <v>#DIV/0!</v>
      </c>
      <c r="AE608" s="232" t="e">
        <f t="shared" si="237"/>
        <v>#DIV/0!</v>
      </c>
      <c r="AF608" s="90" t="e">
        <f t="shared" si="238"/>
        <v>#DIV/0!</v>
      </c>
      <c r="AG608" s="232" t="e">
        <f t="shared" si="239"/>
        <v>#DIV/0!</v>
      </c>
      <c r="AH608" s="232" t="e">
        <f t="shared" si="240"/>
        <v>#DIV/0!</v>
      </c>
      <c r="AI608" s="90" t="e">
        <f t="shared" si="241"/>
        <v>#DIV/0!</v>
      </c>
      <c r="AJ608" s="154"/>
      <c r="AK608" s="232" t="e">
        <f t="shared" si="242"/>
        <v>#DIV/0!</v>
      </c>
      <c r="AL608" s="232" t="e">
        <f t="shared" si="243"/>
        <v>#DIV/0!</v>
      </c>
    </row>
    <row r="609" spans="1:38">
      <c r="A609" s="128" t="s">
        <v>26</v>
      </c>
      <c r="B609" s="103"/>
      <c r="C609" s="85" t="e">
        <f>SUMPRODUCT(Datu_ievade!$E$12:$BB$12,Datu_ievade!$E$61:$BB$61)/SUM(Datu_ievade!$E$12:$BB$12)</f>
        <v>#DIV/0!</v>
      </c>
      <c r="D609" s="103"/>
      <c r="E609" s="85" t="e">
        <f>SUMPRODUCT(Datu_ievade!$E$13:$BB$13,Datu_ievade!$E$62:$BB$62)/SUM(Datu_ievade!$E$13:$BB$13)</f>
        <v>#DIV/0!</v>
      </c>
      <c r="F609" s="85" t="e">
        <f t="shared" si="229"/>
        <v>#DIV/0!</v>
      </c>
      <c r="G609" s="127" t="e">
        <f>ROUNDUP((B609+D609)*Datu_ievade!$E$269,0)</f>
        <v>#DIV/0!</v>
      </c>
      <c r="H609" s="141" t="e">
        <f t="shared" si="220"/>
        <v>#DIV/0!</v>
      </c>
      <c r="I609" s="127" t="e">
        <f t="shared" si="230"/>
        <v>#DIV/0!</v>
      </c>
      <c r="K609" s="127" t="e">
        <f t="shared" si="231"/>
        <v>#DIV/0!</v>
      </c>
      <c r="L609" s="127" t="e">
        <f t="shared" si="232"/>
        <v>#DIV/0!</v>
      </c>
      <c r="M609" s="127" t="e">
        <f t="shared" si="233"/>
        <v>#DIV/0!</v>
      </c>
      <c r="N609" s="127" t="e">
        <f t="shared" si="234"/>
        <v>#DIV/0!</v>
      </c>
      <c r="O609" s="141" t="e">
        <f t="shared" si="235"/>
        <v>#DIV/0!</v>
      </c>
      <c r="P609" s="127" t="e">
        <f t="shared" si="221"/>
        <v>#DIV/0!</v>
      </c>
      <c r="Q609" s="127" t="e">
        <f t="shared" si="222"/>
        <v>#DIV/0!</v>
      </c>
      <c r="V609" s="232" t="e">
        <f t="shared" si="223"/>
        <v>#DIV/0!</v>
      </c>
      <c r="W609" s="232" t="e">
        <f t="shared" si="224"/>
        <v>#DIV/0!</v>
      </c>
      <c r="X609" s="232" t="e">
        <f t="shared" si="225"/>
        <v>#DIV/0!</v>
      </c>
      <c r="Y609" s="232" t="e">
        <f t="shared" si="226"/>
        <v>#DIV/0!</v>
      </c>
      <c r="Z609" s="232" t="e">
        <f t="shared" si="227"/>
        <v>#DIV/0!</v>
      </c>
      <c r="AA609" s="232" t="e">
        <f t="shared" si="228"/>
        <v>#DIV/0!</v>
      </c>
      <c r="AD609" s="232" t="e">
        <f t="shared" si="236"/>
        <v>#DIV/0!</v>
      </c>
      <c r="AE609" s="232" t="e">
        <f t="shared" si="237"/>
        <v>#DIV/0!</v>
      </c>
      <c r="AF609" s="90" t="e">
        <f t="shared" si="238"/>
        <v>#DIV/0!</v>
      </c>
      <c r="AG609" s="232" t="e">
        <f t="shared" si="239"/>
        <v>#DIV/0!</v>
      </c>
      <c r="AH609" s="232" t="e">
        <f t="shared" si="240"/>
        <v>#DIV/0!</v>
      </c>
      <c r="AI609" s="90" t="e">
        <f t="shared" si="241"/>
        <v>#DIV/0!</v>
      </c>
      <c r="AJ609" s="154"/>
      <c r="AK609" s="232" t="e">
        <f t="shared" si="242"/>
        <v>#DIV/0!</v>
      </c>
      <c r="AL609" s="232" t="e">
        <f t="shared" si="243"/>
        <v>#DIV/0!</v>
      </c>
    </row>
    <row r="610" spans="1:38">
      <c r="A610" s="128" t="s">
        <v>25</v>
      </c>
      <c r="B610" s="103"/>
      <c r="C610" s="85" t="e">
        <f>SUMPRODUCT(Datu_ievade!$E$12:$BB$12,Datu_ievade!$E$61:$BB$61)/SUM(Datu_ievade!$E$12:$BB$12)</f>
        <v>#DIV/0!</v>
      </c>
      <c r="D610" s="103"/>
      <c r="E610" s="85" t="e">
        <f>SUMPRODUCT(Datu_ievade!$E$13:$BB$13,Datu_ievade!$E$62:$BB$62)/SUM(Datu_ievade!$E$13:$BB$13)</f>
        <v>#DIV/0!</v>
      </c>
      <c r="F610" s="85" t="e">
        <f t="shared" si="229"/>
        <v>#DIV/0!</v>
      </c>
      <c r="G610" s="127" t="e">
        <f>ROUNDUP((B610+D610)*Datu_ievade!$E$269,0)</f>
        <v>#DIV/0!</v>
      </c>
      <c r="H610" s="141" t="e">
        <f t="shared" si="220"/>
        <v>#DIV/0!</v>
      </c>
      <c r="I610" s="127" t="e">
        <f t="shared" si="230"/>
        <v>#DIV/0!</v>
      </c>
      <c r="K610" s="127" t="e">
        <f t="shared" si="231"/>
        <v>#DIV/0!</v>
      </c>
      <c r="L610" s="127" t="e">
        <f t="shared" si="232"/>
        <v>#DIV/0!</v>
      </c>
      <c r="M610" s="127" t="e">
        <f t="shared" si="233"/>
        <v>#DIV/0!</v>
      </c>
      <c r="N610" s="127" t="e">
        <f t="shared" si="234"/>
        <v>#DIV/0!</v>
      </c>
      <c r="O610" s="141" t="e">
        <f t="shared" si="235"/>
        <v>#DIV/0!</v>
      </c>
      <c r="P610" s="127" t="e">
        <f t="shared" si="221"/>
        <v>#DIV/0!</v>
      </c>
      <c r="Q610" s="127" t="e">
        <f t="shared" si="222"/>
        <v>#DIV/0!</v>
      </c>
      <c r="V610" s="232" t="e">
        <f t="shared" si="223"/>
        <v>#DIV/0!</v>
      </c>
      <c r="W610" s="232" t="e">
        <f t="shared" si="224"/>
        <v>#DIV/0!</v>
      </c>
      <c r="X610" s="232" t="e">
        <f t="shared" si="225"/>
        <v>#DIV/0!</v>
      </c>
      <c r="Y610" s="232" t="e">
        <f t="shared" si="226"/>
        <v>#DIV/0!</v>
      </c>
      <c r="Z610" s="232" t="e">
        <f t="shared" si="227"/>
        <v>#DIV/0!</v>
      </c>
      <c r="AA610" s="232" t="e">
        <f t="shared" si="228"/>
        <v>#DIV/0!</v>
      </c>
      <c r="AD610" s="232" t="e">
        <f t="shared" si="236"/>
        <v>#DIV/0!</v>
      </c>
      <c r="AE610" s="232" t="e">
        <f t="shared" si="237"/>
        <v>#DIV/0!</v>
      </c>
      <c r="AF610" s="90" t="e">
        <f t="shared" si="238"/>
        <v>#DIV/0!</v>
      </c>
      <c r="AG610" s="232" t="e">
        <f t="shared" si="239"/>
        <v>#DIV/0!</v>
      </c>
      <c r="AH610" s="232" t="e">
        <f t="shared" si="240"/>
        <v>#DIV/0!</v>
      </c>
      <c r="AI610" s="90" t="e">
        <f t="shared" si="241"/>
        <v>#DIV/0!</v>
      </c>
      <c r="AJ610" s="154"/>
      <c r="AK610" s="232" t="e">
        <f t="shared" si="242"/>
        <v>#DIV/0!</v>
      </c>
      <c r="AL610" s="232" t="e">
        <f t="shared" si="243"/>
        <v>#DIV/0!</v>
      </c>
    </row>
    <row r="611" spans="1:38">
      <c r="A611" s="128" t="s">
        <v>24</v>
      </c>
      <c r="B611" s="103"/>
      <c r="C611" s="85" t="e">
        <f>SUMPRODUCT(Datu_ievade!$E$12:$BB$12,Datu_ievade!$E$61:$BB$61)/SUM(Datu_ievade!$E$12:$BB$12)</f>
        <v>#DIV/0!</v>
      </c>
      <c r="D611" s="103"/>
      <c r="E611" s="85" t="e">
        <f>SUMPRODUCT(Datu_ievade!$E$13:$BB$13,Datu_ievade!$E$62:$BB$62)/SUM(Datu_ievade!$E$13:$BB$13)</f>
        <v>#DIV/0!</v>
      </c>
      <c r="F611" s="85" t="e">
        <f t="shared" si="229"/>
        <v>#DIV/0!</v>
      </c>
      <c r="G611" s="127" t="e">
        <f>ROUNDUP((B611+D611)*Datu_ievade!$E$269,0)</f>
        <v>#DIV/0!</v>
      </c>
      <c r="H611" s="141" t="e">
        <f t="shared" si="220"/>
        <v>#DIV/0!</v>
      </c>
      <c r="I611" s="127" t="e">
        <f t="shared" si="230"/>
        <v>#DIV/0!</v>
      </c>
      <c r="K611" s="127" t="e">
        <f t="shared" si="231"/>
        <v>#DIV/0!</v>
      </c>
      <c r="L611" s="127" t="e">
        <f t="shared" si="232"/>
        <v>#DIV/0!</v>
      </c>
      <c r="M611" s="127" t="e">
        <f t="shared" si="233"/>
        <v>#DIV/0!</v>
      </c>
      <c r="N611" s="127" t="e">
        <f t="shared" si="234"/>
        <v>#DIV/0!</v>
      </c>
      <c r="O611" s="141" t="e">
        <f t="shared" si="235"/>
        <v>#DIV/0!</v>
      </c>
      <c r="P611" s="127" t="e">
        <f t="shared" si="221"/>
        <v>#DIV/0!</v>
      </c>
      <c r="Q611" s="127" t="e">
        <f t="shared" si="222"/>
        <v>#DIV/0!</v>
      </c>
      <c r="V611" s="232" t="e">
        <f t="shared" si="223"/>
        <v>#DIV/0!</v>
      </c>
      <c r="W611" s="232" t="e">
        <f t="shared" si="224"/>
        <v>#DIV/0!</v>
      </c>
      <c r="X611" s="232" t="e">
        <f t="shared" si="225"/>
        <v>#DIV/0!</v>
      </c>
      <c r="Y611" s="232" t="e">
        <f t="shared" si="226"/>
        <v>#DIV/0!</v>
      </c>
      <c r="Z611" s="232" t="e">
        <f t="shared" si="227"/>
        <v>#DIV/0!</v>
      </c>
      <c r="AA611" s="232" t="e">
        <f t="shared" si="228"/>
        <v>#DIV/0!</v>
      </c>
      <c r="AD611" s="232" t="e">
        <f t="shared" si="236"/>
        <v>#DIV/0!</v>
      </c>
      <c r="AE611" s="232" t="e">
        <f t="shared" si="237"/>
        <v>#DIV/0!</v>
      </c>
      <c r="AF611" s="90" t="e">
        <f t="shared" si="238"/>
        <v>#DIV/0!</v>
      </c>
      <c r="AG611" s="232" t="e">
        <f t="shared" si="239"/>
        <v>#DIV/0!</v>
      </c>
      <c r="AH611" s="232" t="e">
        <f t="shared" si="240"/>
        <v>#DIV/0!</v>
      </c>
      <c r="AI611" s="90" t="e">
        <f t="shared" si="241"/>
        <v>#DIV/0!</v>
      </c>
      <c r="AJ611" s="154"/>
      <c r="AK611" s="232" t="e">
        <f t="shared" si="242"/>
        <v>#DIV/0!</v>
      </c>
      <c r="AL611" s="232" t="e">
        <f t="shared" si="243"/>
        <v>#DIV/0!</v>
      </c>
    </row>
    <row r="612" spans="1:38">
      <c r="A612" s="128" t="s">
        <v>23</v>
      </c>
      <c r="B612" s="103"/>
      <c r="C612" s="85" t="e">
        <f>SUMPRODUCT(Datu_ievade!$E$12:$BB$12,Datu_ievade!$E$61:$BB$61)/SUM(Datu_ievade!$E$12:$BB$12)</f>
        <v>#DIV/0!</v>
      </c>
      <c r="D612" s="103"/>
      <c r="E612" s="85" t="e">
        <f>SUMPRODUCT(Datu_ievade!$E$13:$BB$13,Datu_ievade!$E$62:$BB$62)/SUM(Datu_ievade!$E$13:$BB$13)</f>
        <v>#DIV/0!</v>
      </c>
      <c r="F612" s="85" t="e">
        <f t="shared" si="229"/>
        <v>#DIV/0!</v>
      </c>
      <c r="G612" s="127" t="e">
        <f>ROUNDUP((B612+D612)*Datu_ievade!$E$269,0)</f>
        <v>#DIV/0!</v>
      </c>
      <c r="H612" s="141" t="e">
        <f t="shared" si="220"/>
        <v>#DIV/0!</v>
      </c>
      <c r="I612" s="127" t="e">
        <f t="shared" si="230"/>
        <v>#DIV/0!</v>
      </c>
      <c r="K612" s="127" t="e">
        <f t="shared" si="231"/>
        <v>#DIV/0!</v>
      </c>
      <c r="L612" s="127" t="e">
        <f t="shared" si="232"/>
        <v>#DIV/0!</v>
      </c>
      <c r="M612" s="127" t="e">
        <f t="shared" si="233"/>
        <v>#DIV/0!</v>
      </c>
      <c r="N612" s="127" t="e">
        <f t="shared" si="234"/>
        <v>#DIV/0!</v>
      </c>
      <c r="O612" s="141" t="e">
        <f t="shared" si="235"/>
        <v>#DIV/0!</v>
      </c>
      <c r="P612" s="127" t="e">
        <f t="shared" si="221"/>
        <v>#DIV/0!</v>
      </c>
      <c r="Q612" s="127" t="e">
        <f t="shared" si="222"/>
        <v>#DIV/0!</v>
      </c>
      <c r="V612" s="232" t="e">
        <f t="shared" si="223"/>
        <v>#DIV/0!</v>
      </c>
      <c r="W612" s="232" t="e">
        <f t="shared" si="224"/>
        <v>#DIV/0!</v>
      </c>
      <c r="X612" s="232" t="e">
        <f t="shared" si="225"/>
        <v>#DIV/0!</v>
      </c>
      <c r="Y612" s="232" t="e">
        <f t="shared" si="226"/>
        <v>#DIV/0!</v>
      </c>
      <c r="Z612" s="232" t="e">
        <f t="shared" si="227"/>
        <v>#DIV/0!</v>
      </c>
      <c r="AA612" s="232" t="e">
        <f t="shared" si="228"/>
        <v>#DIV/0!</v>
      </c>
      <c r="AD612" s="232" t="e">
        <f t="shared" si="236"/>
        <v>#DIV/0!</v>
      </c>
      <c r="AE612" s="232" t="e">
        <f t="shared" si="237"/>
        <v>#DIV/0!</v>
      </c>
      <c r="AF612" s="90" t="e">
        <f t="shared" si="238"/>
        <v>#DIV/0!</v>
      </c>
      <c r="AG612" s="232" t="e">
        <f t="shared" si="239"/>
        <v>#DIV/0!</v>
      </c>
      <c r="AH612" s="232" t="e">
        <f t="shared" si="240"/>
        <v>#DIV/0!</v>
      </c>
      <c r="AI612" s="90" t="e">
        <f t="shared" si="241"/>
        <v>#DIV/0!</v>
      </c>
      <c r="AJ612" s="154"/>
      <c r="AK612" s="232" t="e">
        <f t="shared" si="242"/>
        <v>#DIV/0!</v>
      </c>
      <c r="AL612" s="232" t="e">
        <f t="shared" si="243"/>
        <v>#DIV/0!</v>
      </c>
    </row>
    <row r="613" spans="1:38">
      <c r="A613" s="128" t="s">
        <v>22</v>
      </c>
      <c r="B613" s="103"/>
      <c r="C613" s="85" t="e">
        <f>SUMPRODUCT(Datu_ievade!$E$12:$BB$12,Datu_ievade!$E$61:$BB$61)/SUM(Datu_ievade!$E$12:$BB$12)</f>
        <v>#DIV/0!</v>
      </c>
      <c r="D613" s="103"/>
      <c r="E613" s="85" t="e">
        <f>SUMPRODUCT(Datu_ievade!$E$13:$BB$13,Datu_ievade!$E$62:$BB$62)/SUM(Datu_ievade!$E$13:$BB$13)</f>
        <v>#DIV/0!</v>
      </c>
      <c r="F613" s="85" t="e">
        <f t="shared" si="229"/>
        <v>#DIV/0!</v>
      </c>
      <c r="G613" s="127" t="e">
        <f>ROUNDUP((B613+D613)*Datu_ievade!$E$269,0)</f>
        <v>#DIV/0!</v>
      </c>
      <c r="H613" s="141" t="e">
        <f t="shared" si="220"/>
        <v>#DIV/0!</v>
      </c>
      <c r="I613" s="127" t="e">
        <f t="shared" si="230"/>
        <v>#DIV/0!</v>
      </c>
      <c r="K613" s="127" t="e">
        <f t="shared" si="231"/>
        <v>#DIV/0!</v>
      </c>
      <c r="L613" s="127" t="e">
        <f t="shared" si="232"/>
        <v>#DIV/0!</v>
      </c>
      <c r="M613" s="127" t="e">
        <f t="shared" si="233"/>
        <v>#DIV/0!</v>
      </c>
      <c r="N613" s="127" t="e">
        <f t="shared" si="234"/>
        <v>#DIV/0!</v>
      </c>
      <c r="O613" s="141" t="e">
        <f t="shared" si="235"/>
        <v>#DIV/0!</v>
      </c>
      <c r="P613" s="127" t="e">
        <f t="shared" si="221"/>
        <v>#DIV/0!</v>
      </c>
      <c r="Q613" s="127" t="e">
        <f t="shared" si="222"/>
        <v>#DIV/0!</v>
      </c>
      <c r="V613" s="232" t="e">
        <f t="shared" si="223"/>
        <v>#DIV/0!</v>
      </c>
      <c r="W613" s="232" t="e">
        <f t="shared" si="224"/>
        <v>#DIV/0!</v>
      </c>
      <c r="X613" s="232" t="e">
        <f t="shared" si="225"/>
        <v>#DIV/0!</v>
      </c>
      <c r="Y613" s="232" t="e">
        <f t="shared" si="226"/>
        <v>#DIV/0!</v>
      </c>
      <c r="Z613" s="232" t="e">
        <f t="shared" si="227"/>
        <v>#DIV/0!</v>
      </c>
      <c r="AA613" s="232" t="e">
        <f t="shared" si="228"/>
        <v>#DIV/0!</v>
      </c>
      <c r="AD613" s="232" t="e">
        <f t="shared" si="236"/>
        <v>#DIV/0!</v>
      </c>
      <c r="AE613" s="232" t="e">
        <f t="shared" si="237"/>
        <v>#DIV/0!</v>
      </c>
      <c r="AF613" s="90" t="e">
        <f t="shared" si="238"/>
        <v>#DIV/0!</v>
      </c>
      <c r="AG613" s="232" t="e">
        <f t="shared" si="239"/>
        <v>#DIV/0!</v>
      </c>
      <c r="AH613" s="232" t="e">
        <f t="shared" si="240"/>
        <v>#DIV/0!</v>
      </c>
      <c r="AI613" s="90" t="e">
        <f t="shared" si="241"/>
        <v>#DIV/0!</v>
      </c>
      <c r="AJ613" s="154"/>
      <c r="AK613" s="232" t="e">
        <f t="shared" si="242"/>
        <v>#DIV/0!</v>
      </c>
      <c r="AL613" s="232" t="e">
        <f t="shared" si="243"/>
        <v>#DIV/0!</v>
      </c>
    </row>
    <row r="614" spans="1:38">
      <c r="A614" s="128" t="s">
        <v>21</v>
      </c>
      <c r="B614" s="103"/>
      <c r="C614" s="85" t="e">
        <f>SUMPRODUCT(Datu_ievade!$E$12:$BB$12,Datu_ievade!$E$61:$BB$61)/SUM(Datu_ievade!$E$12:$BB$12)</f>
        <v>#DIV/0!</v>
      </c>
      <c r="D614" s="103"/>
      <c r="E614" s="85" t="e">
        <f>SUMPRODUCT(Datu_ievade!$E$13:$BB$13,Datu_ievade!$E$62:$BB$62)/SUM(Datu_ievade!$E$13:$BB$13)</f>
        <v>#DIV/0!</v>
      </c>
      <c r="F614" s="85" t="e">
        <f t="shared" si="229"/>
        <v>#DIV/0!</v>
      </c>
      <c r="G614" s="127" t="e">
        <f>ROUNDUP((B614+D614)*Datu_ievade!$E$269,0)</f>
        <v>#DIV/0!</v>
      </c>
      <c r="H614" s="141" t="e">
        <f t="shared" si="220"/>
        <v>#DIV/0!</v>
      </c>
      <c r="I614" s="127" t="e">
        <f t="shared" si="230"/>
        <v>#DIV/0!</v>
      </c>
      <c r="K614" s="127" t="e">
        <f t="shared" si="231"/>
        <v>#DIV/0!</v>
      </c>
      <c r="L614" s="127" t="e">
        <f t="shared" si="232"/>
        <v>#DIV/0!</v>
      </c>
      <c r="M614" s="127" t="e">
        <f t="shared" si="233"/>
        <v>#DIV/0!</v>
      </c>
      <c r="N614" s="127" t="e">
        <f t="shared" si="234"/>
        <v>#DIV/0!</v>
      </c>
      <c r="O614" s="141" t="e">
        <f t="shared" si="235"/>
        <v>#DIV/0!</v>
      </c>
      <c r="P614" s="127" t="e">
        <f t="shared" si="221"/>
        <v>#DIV/0!</v>
      </c>
      <c r="Q614" s="127" t="e">
        <f t="shared" si="222"/>
        <v>#DIV/0!</v>
      </c>
      <c r="V614" s="232" t="e">
        <f t="shared" si="223"/>
        <v>#DIV/0!</v>
      </c>
      <c r="W614" s="232" t="e">
        <f t="shared" si="224"/>
        <v>#DIV/0!</v>
      </c>
      <c r="X614" s="232" t="e">
        <f t="shared" si="225"/>
        <v>#DIV/0!</v>
      </c>
      <c r="Y614" s="232" t="e">
        <f t="shared" si="226"/>
        <v>#DIV/0!</v>
      </c>
      <c r="Z614" s="232" t="e">
        <f t="shared" si="227"/>
        <v>#DIV/0!</v>
      </c>
      <c r="AA614" s="232" t="e">
        <f t="shared" si="228"/>
        <v>#DIV/0!</v>
      </c>
      <c r="AD614" s="232" t="e">
        <f t="shared" si="236"/>
        <v>#DIV/0!</v>
      </c>
      <c r="AE614" s="232" t="e">
        <f t="shared" si="237"/>
        <v>#DIV/0!</v>
      </c>
      <c r="AF614" s="90" t="e">
        <f t="shared" si="238"/>
        <v>#DIV/0!</v>
      </c>
      <c r="AG614" s="232" t="e">
        <f t="shared" si="239"/>
        <v>#DIV/0!</v>
      </c>
      <c r="AH614" s="232" t="e">
        <f t="shared" si="240"/>
        <v>#DIV/0!</v>
      </c>
      <c r="AI614" s="90" t="e">
        <f t="shared" si="241"/>
        <v>#DIV/0!</v>
      </c>
      <c r="AJ614" s="154"/>
      <c r="AK614" s="232" t="e">
        <f t="shared" si="242"/>
        <v>#DIV/0!</v>
      </c>
      <c r="AL614" s="232" t="e">
        <f t="shared" si="243"/>
        <v>#DIV/0!</v>
      </c>
    </row>
    <row r="615" spans="1:38">
      <c r="A615" s="128" t="s">
        <v>20</v>
      </c>
      <c r="B615" s="103"/>
      <c r="C615" s="85" t="e">
        <f>SUMPRODUCT(Datu_ievade!$E$12:$BB$12,Datu_ievade!$E$61:$BB$61)/SUM(Datu_ievade!$E$12:$BB$12)</f>
        <v>#DIV/0!</v>
      </c>
      <c r="D615" s="103"/>
      <c r="E615" s="85" t="e">
        <f>SUMPRODUCT(Datu_ievade!$E$13:$BB$13,Datu_ievade!$E$62:$BB$62)/SUM(Datu_ievade!$E$13:$BB$13)</f>
        <v>#DIV/0!</v>
      </c>
      <c r="F615" s="85" t="e">
        <f t="shared" si="229"/>
        <v>#DIV/0!</v>
      </c>
      <c r="G615" s="127" t="e">
        <f>ROUNDUP((B615+D615)*Datu_ievade!$E$269,0)</f>
        <v>#DIV/0!</v>
      </c>
      <c r="H615" s="141" t="e">
        <f t="shared" si="220"/>
        <v>#DIV/0!</v>
      </c>
      <c r="I615" s="127" t="e">
        <f t="shared" si="230"/>
        <v>#DIV/0!</v>
      </c>
      <c r="K615" s="127" t="e">
        <f t="shared" si="231"/>
        <v>#DIV/0!</v>
      </c>
      <c r="L615" s="127" t="e">
        <f t="shared" si="232"/>
        <v>#DIV/0!</v>
      </c>
      <c r="M615" s="127" t="e">
        <f t="shared" si="233"/>
        <v>#DIV/0!</v>
      </c>
      <c r="N615" s="127" t="e">
        <f t="shared" si="234"/>
        <v>#DIV/0!</v>
      </c>
      <c r="O615" s="141" t="e">
        <f t="shared" si="235"/>
        <v>#DIV/0!</v>
      </c>
      <c r="P615" s="127" t="e">
        <f t="shared" si="221"/>
        <v>#DIV/0!</v>
      </c>
      <c r="Q615" s="127" t="e">
        <f t="shared" si="222"/>
        <v>#DIV/0!</v>
      </c>
      <c r="V615" s="232" t="e">
        <f t="shared" si="223"/>
        <v>#DIV/0!</v>
      </c>
      <c r="W615" s="232" t="e">
        <f t="shared" si="224"/>
        <v>#DIV/0!</v>
      </c>
      <c r="X615" s="232" t="e">
        <f t="shared" si="225"/>
        <v>#DIV/0!</v>
      </c>
      <c r="Y615" s="232" t="e">
        <f t="shared" si="226"/>
        <v>#DIV/0!</v>
      </c>
      <c r="Z615" s="232" t="e">
        <f t="shared" si="227"/>
        <v>#DIV/0!</v>
      </c>
      <c r="AA615" s="232" t="e">
        <f t="shared" si="228"/>
        <v>#DIV/0!</v>
      </c>
      <c r="AD615" s="232" t="e">
        <f t="shared" si="236"/>
        <v>#DIV/0!</v>
      </c>
      <c r="AE615" s="232" t="e">
        <f t="shared" si="237"/>
        <v>#DIV/0!</v>
      </c>
      <c r="AF615" s="90" t="e">
        <f t="shared" si="238"/>
        <v>#DIV/0!</v>
      </c>
      <c r="AG615" s="232" t="e">
        <f t="shared" si="239"/>
        <v>#DIV/0!</v>
      </c>
      <c r="AH615" s="232" t="e">
        <f t="shared" si="240"/>
        <v>#DIV/0!</v>
      </c>
      <c r="AI615" s="90" t="e">
        <f t="shared" si="241"/>
        <v>#DIV/0!</v>
      </c>
      <c r="AJ615" s="154"/>
      <c r="AK615" s="232" t="e">
        <f t="shared" si="242"/>
        <v>#DIV/0!</v>
      </c>
      <c r="AL615" s="232" t="e">
        <f t="shared" si="243"/>
        <v>#DIV/0!</v>
      </c>
    </row>
    <row r="616" spans="1:38">
      <c r="A616" s="128" t="s">
        <v>19</v>
      </c>
      <c r="B616" s="103"/>
      <c r="C616" s="85" t="e">
        <f>SUMPRODUCT(Datu_ievade!$E$12:$BB$12,Datu_ievade!$E$61:$BB$61)/SUM(Datu_ievade!$E$12:$BB$12)</f>
        <v>#DIV/0!</v>
      </c>
      <c r="D616" s="103"/>
      <c r="E616" s="85" t="e">
        <f>SUMPRODUCT(Datu_ievade!$E$13:$BB$13,Datu_ievade!$E$62:$BB$62)/SUM(Datu_ievade!$E$13:$BB$13)</f>
        <v>#DIV/0!</v>
      </c>
      <c r="F616" s="85" t="e">
        <f t="shared" si="229"/>
        <v>#DIV/0!</v>
      </c>
      <c r="G616" s="127" t="e">
        <f>ROUNDUP((B616+D616)*Datu_ievade!$E$269,0)</f>
        <v>#DIV/0!</v>
      </c>
      <c r="H616" s="141" t="e">
        <f t="shared" si="220"/>
        <v>#DIV/0!</v>
      </c>
      <c r="I616" s="127" t="e">
        <f t="shared" si="230"/>
        <v>#DIV/0!</v>
      </c>
      <c r="K616" s="127" t="e">
        <f t="shared" si="231"/>
        <v>#DIV/0!</v>
      </c>
      <c r="L616" s="127" t="e">
        <f t="shared" si="232"/>
        <v>#DIV/0!</v>
      </c>
      <c r="M616" s="127" t="e">
        <f t="shared" si="233"/>
        <v>#DIV/0!</v>
      </c>
      <c r="N616" s="127" t="e">
        <f t="shared" si="234"/>
        <v>#DIV/0!</v>
      </c>
      <c r="O616" s="141" t="e">
        <f t="shared" si="235"/>
        <v>#DIV/0!</v>
      </c>
      <c r="P616" s="127" t="e">
        <f t="shared" si="221"/>
        <v>#DIV/0!</v>
      </c>
      <c r="Q616" s="127" t="e">
        <f t="shared" si="222"/>
        <v>#DIV/0!</v>
      </c>
      <c r="V616" s="232" t="e">
        <f t="shared" si="223"/>
        <v>#DIV/0!</v>
      </c>
      <c r="W616" s="232" t="e">
        <f t="shared" si="224"/>
        <v>#DIV/0!</v>
      </c>
      <c r="X616" s="232" t="e">
        <f t="shared" si="225"/>
        <v>#DIV/0!</v>
      </c>
      <c r="Y616" s="232" t="e">
        <f t="shared" si="226"/>
        <v>#DIV/0!</v>
      </c>
      <c r="Z616" s="232" t="e">
        <f t="shared" si="227"/>
        <v>#DIV/0!</v>
      </c>
      <c r="AA616" s="232" t="e">
        <f t="shared" si="228"/>
        <v>#DIV/0!</v>
      </c>
      <c r="AD616" s="232" t="e">
        <f t="shared" si="236"/>
        <v>#DIV/0!</v>
      </c>
      <c r="AE616" s="232" t="e">
        <f t="shared" si="237"/>
        <v>#DIV/0!</v>
      </c>
      <c r="AF616" s="90" t="e">
        <f t="shared" si="238"/>
        <v>#DIV/0!</v>
      </c>
      <c r="AG616" s="232" t="e">
        <f t="shared" si="239"/>
        <v>#DIV/0!</v>
      </c>
      <c r="AH616" s="232" t="e">
        <f t="shared" si="240"/>
        <v>#DIV/0!</v>
      </c>
      <c r="AI616" s="90" t="e">
        <f t="shared" si="241"/>
        <v>#DIV/0!</v>
      </c>
      <c r="AJ616" s="154"/>
      <c r="AK616" s="232" t="e">
        <f t="shared" si="242"/>
        <v>#DIV/0!</v>
      </c>
      <c r="AL616" s="232" t="e">
        <f t="shared" si="243"/>
        <v>#DIV/0!</v>
      </c>
    </row>
    <row r="617" spans="1:38">
      <c r="A617" s="128" t="s">
        <v>18</v>
      </c>
      <c r="B617" s="103"/>
      <c r="C617" s="85" t="e">
        <f>SUMPRODUCT(Datu_ievade!$E$12:$BB$12,Datu_ievade!$E$61:$BB$61)/SUM(Datu_ievade!$E$12:$BB$12)</f>
        <v>#DIV/0!</v>
      </c>
      <c r="D617" s="103"/>
      <c r="E617" s="85" t="e">
        <f>SUMPRODUCT(Datu_ievade!$E$13:$BB$13,Datu_ievade!$E$62:$BB$62)/SUM(Datu_ievade!$E$13:$BB$13)</f>
        <v>#DIV/0!</v>
      </c>
      <c r="F617" s="85" t="e">
        <f t="shared" si="229"/>
        <v>#DIV/0!</v>
      </c>
      <c r="G617" s="127" t="e">
        <f>ROUNDUP((B617+D617)*Datu_ievade!$E$269,0)</f>
        <v>#DIV/0!</v>
      </c>
      <c r="H617" s="141" t="e">
        <f t="shared" si="220"/>
        <v>#DIV/0!</v>
      </c>
      <c r="I617" s="127" t="e">
        <f t="shared" si="230"/>
        <v>#DIV/0!</v>
      </c>
      <c r="K617" s="127" t="e">
        <f t="shared" si="231"/>
        <v>#DIV/0!</v>
      </c>
      <c r="L617" s="127" t="e">
        <f t="shared" si="232"/>
        <v>#DIV/0!</v>
      </c>
      <c r="M617" s="127" t="e">
        <f t="shared" si="233"/>
        <v>#DIV/0!</v>
      </c>
      <c r="N617" s="127" t="e">
        <f t="shared" si="234"/>
        <v>#DIV/0!</v>
      </c>
      <c r="O617" s="141" t="e">
        <f t="shared" si="235"/>
        <v>#DIV/0!</v>
      </c>
      <c r="P617" s="127" t="e">
        <f t="shared" si="221"/>
        <v>#DIV/0!</v>
      </c>
      <c r="Q617" s="127" t="e">
        <f t="shared" si="222"/>
        <v>#DIV/0!</v>
      </c>
      <c r="V617" s="232" t="e">
        <f t="shared" si="223"/>
        <v>#DIV/0!</v>
      </c>
      <c r="W617" s="232" t="e">
        <f t="shared" si="224"/>
        <v>#DIV/0!</v>
      </c>
      <c r="X617" s="232" t="e">
        <f t="shared" si="225"/>
        <v>#DIV/0!</v>
      </c>
      <c r="Y617" s="232" t="e">
        <f t="shared" si="226"/>
        <v>#DIV/0!</v>
      </c>
      <c r="Z617" s="232" t="e">
        <f t="shared" si="227"/>
        <v>#DIV/0!</v>
      </c>
      <c r="AA617" s="232" t="e">
        <f t="shared" si="228"/>
        <v>#DIV/0!</v>
      </c>
      <c r="AD617" s="232" t="e">
        <f t="shared" si="236"/>
        <v>#DIV/0!</v>
      </c>
      <c r="AE617" s="232" t="e">
        <f t="shared" si="237"/>
        <v>#DIV/0!</v>
      </c>
      <c r="AF617" s="90" t="e">
        <f t="shared" si="238"/>
        <v>#DIV/0!</v>
      </c>
      <c r="AG617" s="232" t="e">
        <f t="shared" si="239"/>
        <v>#DIV/0!</v>
      </c>
      <c r="AH617" s="232" t="e">
        <f t="shared" si="240"/>
        <v>#DIV/0!</v>
      </c>
      <c r="AI617" s="90" t="e">
        <f t="shared" si="241"/>
        <v>#DIV/0!</v>
      </c>
      <c r="AJ617" s="154"/>
      <c r="AK617" s="232" t="e">
        <f t="shared" si="242"/>
        <v>#DIV/0!</v>
      </c>
      <c r="AL617" s="232" t="e">
        <f t="shared" si="243"/>
        <v>#DIV/0!</v>
      </c>
    </row>
    <row r="618" spans="1:38">
      <c r="A618" s="128" t="s">
        <v>17</v>
      </c>
      <c r="B618" s="103"/>
      <c r="C618" s="85" t="e">
        <f>SUMPRODUCT(Datu_ievade!$E$12:$BB$12,Datu_ievade!$E$61:$BB$61)/SUM(Datu_ievade!$E$12:$BB$12)</f>
        <v>#DIV/0!</v>
      </c>
      <c r="D618" s="103"/>
      <c r="E618" s="85" t="e">
        <f>SUMPRODUCT(Datu_ievade!$E$13:$BB$13,Datu_ievade!$E$62:$BB$62)/SUM(Datu_ievade!$E$13:$BB$13)</f>
        <v>#DIV/0!</v>
      </c>
      <c r="F618" s="85" t="e">
        <f t="shared" si="229"/>
        <v>#DIV/0!</v>
      </c>
      <c r="G618" s="127" t="e">
        <f>ROUNDUP((B618+D618)*Datu_ievade!$E$269,0)</f>
        <v>#DIV/0!</v>
      </c>
      <c r="H618" s="141" t="e">
        <f t="shared" si="220"/>
        <v>#DIV/0!</v>
      </c>
      <c r="I618" s="127" t="e">
        <f t="shared" si="230"/>
        <v>#DIV/0!</v>
      </c>
      <c r="K618" s="127" t="e">
        <f t="shared" si="231"/>
        <v>#DIV/0!</v>
      </c>
      <c r="L618" s="127" t="e">
        <f t="shared" si="232"/>
        <v>#DIV/0!</v>
      </c>
      <c r="M618" s="127" t="e">
        <f t="shared" si="233"/>
        <v>#DIV/0!</v>
      </c>
      <c r="N618" s="127" t="e">
        <f t="shared" si="234"/>
        <v>#DIV/0!</v>
      </c>
      <c r="O618" s="141" t="e">
        <f t="shared" si="235"/>
        <v>#DIV/0!</v>
      </c>
      <c r="P618" s="127" t="e">
        <f t="shared" si="221"/>
        <v>#DIV/0!</v>
      </c>
      <c r="Q618" s="127" t="e">
        <f t="shared" si="222"/>
        <v>#DIV/0!</v>
      </c>
      <c r="V618" s="232" t="e">
        <f t="shared" si="223"/>
        <v>#DIV/0!</v>
      </c>
      <c r="W618" s="232" t="e">
        <f t="shared" si="224"/>
        <v>#DIV/0!</v>
      </c>
      <c r="X618" s="232" t="e">
        <f t="shared" si="225"/>
        <v>#DIV/0!</v>
      </c>
      <c r="Y618" s="232" t="e">
        <f t="shared" si="226"/>
        <v>#DIV/0!</v>
      </c>
      <c r="Z618" s="232" t="e">
        <f t="shared" si="227"/>
        <v>#DIV/0!</v>
      </c>
      <c r="AA618" s="232" t="e">
        <f t="shared" si="228"/>
        <v>#DIV/0!</v>
      </c>
      <c r="AD618" s="232" t="e">
        <f t="shared" si="236"/>
        <v>#DIV/0!</v>
      </c>
      <c r="AE618" s="232" t="e">
        <f t="shared" si="237"/>
        <v>#DIV/0!</v>
      </c>
      <c r="AF618" s="90" t="e">
        <f t="shared" si="238"/>
        <v>#DIV/0!</v>
      </c>
      <c r="AG618" s="232" t="e">
        <f t="shared" si="239"/>
        <v>#DIV/0!</v>
      </c>
      <c r="AH618" s="232" t="e">
        <f t="shared" si="240"/>
        <v>#DIV/0!</v>
      </c>
      <c r="AI618" s="90" t="e">
        <f t="shared" si="241"/>
        <v>#DIV/0!</v>
      </c>
      <c r="AJ618" s="154"/>
      <c r="AK618" s="232" t="e">
        <f t="shared" si="242"/>
        <v>#DIV/0!</v>
      </c>
      <c r="AL618" s="232" t="e">
        <f t="shared" si="243"/>
        <v>#DIV/0!</v>
      </c>
    </row>
    <row r="619" spans="1:38">
      <c r="A619" s="128" t="s">
        <v>16</v>
      </c>
      <c r="B619" s="103"/>
      <c r="C619" s="85" t="e">
        <f>SUMPRODUCT(Datu_ievade!$E$12:$BB$12,Datu_ievade!$E$61:$BB$61)/SUM(Datu_ievade!$E$12:$BB$12)</f>
        <v>#DIV/0!</v>
      </c>
      <c r="D619" s="103"/>
      <c r="E619" s="85" t="e">
        <f>SUMPRODUCT(Datu_ievade!$E$13:$BB$13,Datu_ievade!$E$62:$BB$62)/SUM(Datu_ievade!$E$13:$BB$13)</f>
        <v>#DIV/0!</v>
      </c>
      <c r="F619" s="85" t="e">
        <f t="shared" si="229"/>
        <v>#DIV/0!</v>
      </c>
      <c r="G619" s="127" t="e">
        <f>ROUNDUP((B619+D619)*Datu_ievade!$E$269,0)</f>
        <v>#DIV/0!</v>
      </c>
      <c r="H619" s="141" t="e">
        <f t="shared" si="220"/>
        <v>#DIV/0!</v>
      </c>
      <c r="I619" s="127" t="e">
        <f t="shared" si="230"/>
        <v>#DIV/0!</v>
      </c>
      <c r="K619" s="127" t="e">
        <f t="shared" si="231"/>
        <v>#DIV/0!</v>
      </c>
      <c r="L619" s="127" t="e">
        <f t="shared" si="232"/>
        <v>#DIV/0!</v>
      </c>
      <c r="M619" s="127" t="e">
        <f t="shared" si="233"/>
        <v>#DIV/0!</v>
      </c>
      <c r="N619" s="127" t="e">
        <f t="shared" si="234"/>
        <v>#DIV/0!</v>
      </c>
      <c r="O619" s="141" t="e">
        <f t="shared" si="235"/>
        <v>#DIV/0!</v>
      </c>
      <c r="P619" s="127" t="e">
        <f t="shared" si="221"/>
        <v>#DIV/0!</v>
      </c>
      <c r="Q619" s="127" t="e">
        <f t="shared" si="222"/>
        <v>#DIV/0!</v>
      </c>
      <c r="V619" s="232" t="e">
        <f t="shared" si="223"/>
        <v>#DIV/0!</v>
      </c>
      <c r="W619" s="232" t="e">
        <f t="shared" si="224"/>
        <v>#DIV/0!</v>
      </c>
      <c r="X619" s="232" t="e">
        <f t="shared" si="225"/>
        <v>#DIV/0!</v>
      </c>
      <c r="Y619" s="232" t="e">
        <f t="shared" si="226"/>
        <v>#DIV/0!</v>
      </c>
      <c r="Z619" s="232" t="e">
        <f t="shared" si="227"/>
        <v>#DIV/0!</v>
      </c>
      <c r="AA619" s="232" t="e">
        <f t="shared" si="228"/>
        <v>#DIV/0!</v>
      </c>
      <c r="AD619" s="232" t="e">
        <f t="shared" si="236"/>
        <v>#DIV/0!</v>
      </c>
      <c r="AE619" s="232" t="e">
        <f t="shared" si="237"/>
        <v>#DIV/0!</v>
      </c>
      <c r="AF619" s="90" t="e">
        <f t="shared" si="238"/>
        <v>#DIV/0!</v>
      </c>
      <c r="AG619" s="232" t="e">
        <f t="shared" si="239"/>
        <v>#DIV/0!</v>
      </c>
      <c r="AH619" s="232" t="e">
        <f t="shared" si="240"/>
        <v>#DIV/0!</v>
      </c>
      <c r="AI619" s="90" t="e">
        <f t="shared" si="241"/>
        <v>#DIV/0!</v>
      </c>
      <c r="AJ619" s="154"/>
      <c r="AK619" s="232" t="e">
        <f t="shared" si="242"/>
        <v>#DIV/0!</v>
      </c>
      <c r="AL619" s="232" t="e">
        <f t="shared" si="243"/>
        <v>#DIV/0!</v>
      </c>
    </row>
    <row r="620" spans="1:38">
      <c r="A620" s="128" t="s">
        <v>15</v>
      </c>
      <c r="B620" s="103"/>
      <c r="C620" s="85" t="e">
        <f>SUMPRODUCT(Datu_ievade!$E$12:$BB$12,Datu_ievade!$E$61:$BB$61)/SUM(Datu_ievade!$E$12:$BB$12)</f>
        <v>#DIV/0!</v>
      </c>
      <c r="D620" s="103"/>
      <c r="E620" s="85" t="e">
        <f>SUMPRODUCT(Datu_ievade!$E$13:$BB$13,Datu_ievade!$E$62:$BB$62)/SUM(Datu_ievade!$E$13:$BB$13)</f>
        <v>#DIV/0!</v>
      </c>
      <c r="F620" s="85" t="e">
        <f t="shared" si="229"/>
        <v>#DIV/0!</v>
      </c>
      <c r="G620" s="127" t="e">
        <f>ROUNDUP((B620+D620)*Datu_ievade!$E$269,0)</f>
        <v>#DIV/0!</v>
      </c>
      <c r="H620" s="141" t="e">
        <f t="shared" si="220"/>
        <v>#DIV/0!</v>
      </c>
      <c r="I620" s="127" t="e">
        <f t="shared" si="230"/>
        <v>#DIV/0!</v>
      </c>
      <c r="K620" s="127" t="e">
        <f t="shared" si="231"/>
        <v>#DIV/0!</v>
      </c>
      <c r="L620" s="127" t="e">
        <f t="shared" si="232"/>
        <v>#DIV/0!</v>
      </c>
      <c r="M620" s="127" t="e">
        <f t="shared" si="233"/>
        <v>#DIV/0!</v>
      </c>
      <c r="N620" s="127" t="e">
        <f t="shared" si="234"/>
        <v>#DIV/0!</v>
      </c>
      <c r="O620" s="141" t="e">
        <f t="shared" si="235"/>
        <v>#DIV/0!</v>
      </c>
      <c r="P620" s="127" t="e">
        <f t="shared" si="221"/>
        <v>#DIV/0!</v>
      </c>
      <c r="Q620" s="127" t="e">
        <f t="shared" si="222"/>
        <v>#DIV/0!</v>
      </c>
      <c r="V620" s="232" t="e">
        <f t="shared" si="223"/>
        <v>#DIV/0!</v>
      </c>
      <c r="W620" s="232" t="e">
        <f t="shared" si="224"/>
        <v>#DIV/0!</v>
      </c>
      <c r="X620" s="232" t="e">
        <f t="shared" si="225"/>
        <v>#DIV/0!</v>
      </c>
      <c r="Y620" s="232" t="e">
        <f t="shared" si="226"/>
        <v>#DIV/0!</v>
      </c>
      <c r="Z620" s="232" t="e">
        <f t="shared" si="227"/>
        <v>#DIV/0!</v>
      </c>
      <c r="AA620" s="232" t="e">
        <f t="shared" si="228"/>
        <v>#DIV/0!</v>
      </c>
      <c r="AD620" s="232" t="e">
        <f t="shared" si="236"/>
        <v>#DIV/0!</v>
      </c>
      <c r="AE620" s="232" t="e">
        <f t="shared" si="237"/>
        <v>#DIV/0!</v>
      </c>
      <c r="AF620" s="90" t="e">
        <f t="shared" si="238"/>
        <v>#DIV/0!</v>
      </c>
      <c r="AG620" s="232" t="e">
        <f t="shared" si="239"/>
        <v>#DIV/0!</v>
      </c>
      <c r="AH620" s="232" t="e">
        <f t="shared" si="240"/>
        <v>#DIV/0!</v>
      </c>
      <c r="AI620" s="90" t="e">
        <f t="shared" si="241"/>
        <v>#DIV/0!</v>
      </c>
      <c r="AJ620" s="154"/>
      <c r="AK620" s="232" t="e">
        <f t="shared" si="242"/>
        <v>#DIV/0!</v>
      </c>
      <c r="AL620" s="232" t="e">
        <f t="shared" si="243"/>
        <v>#DIV/0!</v>
      </c>
    </row>
    <row r="621" spans="1:38">
      <c r="A621" s="128" t="s">
        <v>14</v>
      </c>
      <c r="B621" s="103"/>
      <c r="C621" s="85" t="e">
        <f>SUMPRODUCT(Datu_ievade!$E$12:$BB$12,Datu_ievade!$E$61:$BB$61)/SUM(Datu_ievade!$E$12:$BB$12)</f>
        <v>#DIV/0!</v>
      </c>
      <c r="D621" s="103"/>
      <c r="E621" s="85" t="e">
        <f>SUMPRODUCT(Datu_ievade!$E$13:$BB$13,Datu_ievade!$E$62:$BB$62)/SUM(Datu_ievade!$E$13:$BB$13)</f>
        <v>#DIV/0!</v>
      </c>
      <c r="F621" s="85" t="e">
        <f t="shared" si="229"/>
        <v>#DIV/0!</v>
      </c>
      <c r="G621" s="127" t="e">
        <f>ROUNDUP((B621+D621)*Datu_ievade!$E$269,0)</f>
        <v>#DIV/0!</v>
      </c>
      <c r="H621" s="141" t="e">
        <f t="shared" si="220"/>
        <v>#DIV/0!</v>
      </c>
      <c r="I621" s="127" t="e">
        <f t="shared" si="230"/>
        <v>#DIV/0!</v>
      </c>
      <c r="K621" s="127" t="e">
        <f t="shared" si="231"/>
        <v>#DIV/0!</v>
      </c>
      <c r="L621" s="127" t="e">
        <f t="shared" si="232"/>
        <v>#DIV/0!</v>
      </c>
      <c r="M621" s="127" t="e">
        <f t="shared" si="233"/>
        <v>#DIV/0!</v>
      </c>
      <c r="N621" s="127" t="e">
        <f t="shared" si="234"/>
        <v>#DIV/0!</v>
      </c>
      <c r="O621" s="141" t="e">
        <f t="shared" si="235"/>
        <v>#DIV/0!</v>
      </c>
      <c r="P621" s="127" t="e">
        <f t="shared" si="221"/>
        <v>#DIV/0!</v>
      </c>
      <c r="Q621" s="127" t="e">
        <f t="shared" si="222"/>
        <v>#DIV/0!</v>
      </c>
      <c r="V621" s="232" t="e">
        <f t="shared" si="223"/>
        <v>#DIV/0!</v>
      </c>
      <c r="W621" s="232" t="e">
        <f t="shared" si="224"/>
        <v>#DIV/0!</v>
      </c>
      <c r="X621" s="232" t="e">
        <f t="shared" si="225"/>
        <v>#DIV/0!</v>
      </c>
      <c r="Y621" s="232" t="e">
        <f t="shared" si="226"/>
        <v>#DIV/0!</v>
      </c>
      <c r="Z621" s="232" t="e">
        <f t="shared" si="227"/>
        <v>#DIV/0!</v>
      </c>
      <c r="AA621" s="232" t="e">
        <f t="shared" si="228"/>
        <v>#DIV/0!</v>
      </c>
      <c r="AD621" s="232" t="e">
        <f t="shared" si="236"/>
        <v>#DIV/0!</v>
      </c>
      <c r="AE621" s="232" t="e">
        <f t="shared" si="237"/>
        <v>#DIV/0!</v>
      </c>
      <c r="AF621" s="90" t="e">
        <f t="shared" si="238"/>
        <v>#DIV/0!</v>
      </c>
      <c r="AG621" s="232" t="e">
        <f t="shared" si="239"/>
        <v>#DIV/0!</v>
      </c>
      <c r="AH621" s="232" t="e">
        <f t="shared" si="240"/>
        <v>#DIV/0!</v>
      </c>
      <c r="AI621" s="90" t="e">
        <f t="shared" si="241"/>
        <v>#DIV/0!</v>
      </c>
      <c r="AJ621" s="154"/>
      <c r="AK621" s="232" t="e">
        <f t="shared" si="242"/>
        <v>#DIV/0!</v>
      </c>
      <c r="AL621" s="232" t="e">
        <f t="shared" si="243"/>
        <v>#DIV/0!</v>
      </c>
    </row>
    <row r="622" spans="1:38">
      <c r="A622" s="128" t="s">
        <v>13</v>
      </c>
      <c r="B622" s="103"/>
      <c r="C622" s="85" t="e">
        <f>SUMPRODUCT(Datu_ievade!$E$12:$BB$12,Datu_ievade!$E$61:$BB$61)/SUM(Datu_ievade!$E$12:$BB$12)</f>
        <v>#DIV/0!</v>
      </c>
      <c r="D622" s="103"/>
      <c r="E622" s="85" t="e">
        <f>SUMPRODUCT(Datu_ievade!$E$13:$BB$13,Datu_ievade!$E$62:$BB$62)/SUM(Datu_ievade!$E$13:$BB$13)</f>
        <v>#DIV/0!</v>
      </c>
      <c r="F622" s="85" t="e">
        <f t="shared" si="229"/>
        <v>#DIV/0!</v>
      </c>
      <c r="G622" s="127" t="e">
        <f>ROUNDUP((B622+D622)*Datu_ievade!$E$269,0)</f>
        <v>#DIV/0!</v>
      </c>
      <c r="H622" s="141" t="e">
        <f t="shared" si="220"/>
        <v>#DIV/0!</v>
      </c>
      <c r="I622" s="127" t="e">
        <f t="shared" si="230"/>
        <v>#DIV/0!</v>
      </c>
      <c r="K622" s="127" t="e">
        <f t="shared" si="231"/>
        <v>#DIV/0!</v>
      </c>
      <c r="L622" s="127" t="e">
        <f t="shared" si="232"/>
        <v>#DIV/0!</v>
      </c>
      <c r="M622" s="127" t="e">
        <f t="shared" si="233"/>
        <v>#DIV/0!</v>
      </c>
      <c r="N622" s="127" t="e">
        <f t="shared" si="234"/>
        <v>#DIV/0!</v>
      </c>
      <c r="O622" s="141" t="e">
        <f t="shared" si="235"/>
        <v>#DIV/0!</v>
      </c>
      <c r="P622" s="127" t="e">
        <f t="shared" si="221"/>
        <v>#DIV/0!</v>
      </c>
      <c r="Q622" s="127" t="e">
        <f t="shared" si="222"/>
        <v>#DIV/0!</v>
      </c>
      <c r="V622" s="232" t="e">
        <f t="shared" si="223"/>
        <v>#DIV/0!</v>
      </c>
      <c r="W622" s="232" t="e">
        <f t="shared" si="224"/>
        <v>#DIV/0!</v>
      </c>
      <c r="X622" s="232" t="e">
        <f t="shared" si="225"/>
        <v>#DIV/0!</v>
      </c>
      <c r="Y622" s="232" t="e">
        <f t="shared" si="226"/>
        <v>#DIV/0!</v>
      </c>
      <c r="Z622" s="232" t="e">
        <f t="shared" si="227"/>
        <v>#DIV/0!</v>
      </c>
      <c r="AA622" s="232" t="e">
        <f t="shared" si="228"/>
        <v>#DIV/0!</v>
      </c>
      <c r="AD622" s="232" t="e">
        <f t="shared" si="236"/>
        <v>#DIV/0!</v>
      </c>
      <c r="AE622" s="232" t="e">
        <f t="shared" si="237"/>
        <v>#DIV/0!</v>
      </c>
      <c r="AF622" s="90" t="e">
        <f t="shared" si="238"/>
        <v>#DIV/0!</v>
      </c>
      <c r="AG622" s="232" t="e">
        <f t="shared" si="239"/>
        <v>#DIV/0!</v>
      </c>
      <c r="AH622" s="232" t="e">
        <f t="shared" si="240"/>
        <v>#DIV/0!</v>
      </c>
      <c r="AI622" s="90" t="e">
        <f t="shared" si="241"/>
        <v>#DIV/0!</v>
      </c>
      <c r="AJ622" s="154"/>
      <c r="AK622" s="232" t="e">
        <f t="shared" si="242"/>
        <v>#DIV/0!</v>
      </c>
      <c r="AL622" s="232" t="e">
        <f t="shared" si="243"/>
        <v>#DIV/0!</v>
      </c>
    </row>
    <row r="623" spans="1:38">
      <c r="A623" s="128" t="s">
        <v>12</v>
      </c>
      <c r="B623" s="103"/>
      <c r="C623" s="85" t="e">
        <f>SUMPRODUCT(Datu_ievade!$E$12:$BB$12,Datu_ievade!$E$61:$BB$61)/SUM(Datu_ievade!$E$12:$BB$12)</f>
        <v>#DIV/0!</v>
      </c>
      <c r="D623" s="103"/>
      <c r="E623" s="85" t="e">
        <f>SUMPRODUCT(Datu_ievade!$E$13:$BB$13,Datu_ievade!$E$62:$BB$62)/SUM(Datu_ievade!$E$13:$BB$13)</f>
        <v>#DIV/0!</v>
      </c>
      <c r="F623" s="85" t="e">
        <f t="shared" si="229"/>
        <v>#DIV/0!</v>
      </c>
      <c r="G623" s="127" t="e">
        <f>ROUNDUP((B623+D623)*Datu_ievade!$E$269,0)</f>
        <v>#DIV/0!</v>
      </c>
      <c r="H623" s="141" t="e">
        <f t="shared" si="220"/>
        <v>#DIV/0!</v>
      </c>
      <c r="I623" s="127" t="e">
        <f t="shared" si="230"/>
        <v>#DIV/0!</v>
      </c>
      <c r="K623" s="127" t="e">
        <f t="shared" si="231"/>
        <v>#DIV/0!</v>
      </c>
      <c r="L623" s="127" t="e">
        <f t="shared" si="232"/>
        <v>#DIV/0!</v>
      </c>
      <c r="M623" s="127" t="e">
        <f t="shared" si="233"/>
        <v>#DIV/0!</v>
      </c>
      <c r="N623" s="127" t="e">
        <f t="shared" si="234"/>
        <v>#DIV/0!</v>
      </c>
      <c r="O623" s="141" t="e">
        <f t="shared" si="235"/>
        <v>#DIV/0!</v>
      </c>
      <c r="P623" s="127" t="e">
        <f t="shared" si="221"/>
        <v>#DIV/0!</v>
      </c>
      <c r="Q623" s="127" t="e">
        <f t="shared" si="222"/>
        <v>#DIV/0!</v>
      </c>
      <c r="V623" s="232" t="e">
        <f t="shared" si="223"/>
        <v>#DIV/0!</v>
      </c>
      <c r="W623" s="232" t="e">
        <f t="shared" si="224"/>
        <v>#DIV/0!</v>
      </c>
      <c r="X623" s="232" t="e">
        <f t="shared" si="225"/>
        <v>#DIV/0!</v>
      </c>
      <c r="Y623" s="232" t="e">
        <f t="shared" si="226"/>
        <v>#DIV/0!</v>
      </c>
      <c r="Z623" s="232" t="e">
        <f t="shared" si="227"/>
        <v>#DIV/0!</v>
      </c>
      <c r="AA623" s="232" t="e">
        <f t="shared" si="228"/>
        <v>#DIV/0!</v>
      </c>
      <c r="AD623" s="232" t="e">
        <f t="shared" si="236"/>
        <v>#DIV/0!</v>
      </c>
      <c r="AE623" s="232" t="e">
        <f t="shared" si="237"/>
        <v>#DIV/0!</v>
      </c>
      <c r="AF623" s="90" t="e">
        <f t="shared" si="238"/>
        <v>#DIV/0!</v>
      </c>
      <c r="AG623" s="232" t="e">
        <f t="shared" si="239"/>
        <v>#DIV/0!</v>
      </c>
      <c r="AH623" s="232" t="e">
        <f t="shared" si="240"/>
        <v>#DIV/0!</v>
      </c>
      <c r="AI623" s="90" t="e">
        <f t="shared" si="241"/>
        <v>#DIV/0!</v>
      </c>
      <c r="AJ623" s="154"/>
      <c r="AK623" s="232" t="e">
        <f t="shared" si="242"/>
        <v>#DIV/0!</v>
      </c>
      <c r="AL623" s="232" t="e">
        <f t="shared" si="243"/>
        <v>#DIV/0!</v>
      </c>
    </row>
    <row r="624" spans="1:38">
      <c r="A624" s="128" t="s">
        <v>11</v>
      </c>
      <c r="B624" s="103"/>
      <c r="C624" s="85" t="e">
        <f>SUMPRODUCT(Datu_ievade!$E$12:$BB$12,Datu_ievade!$E$61:$BB$61)/SUM(Datu_ievade!$E$12:$BB$12)</f>
        <v>#DIV/0!</v>
      </c>
      <c r="D624" s="103"/>
      <c r="E624" s="85" t="e">
        <f>SUMPRODUCT(Datu_ievade!$E$13:$BB$13,Datu_ievade!$E$62:$BB$62)/SUM(Datu_ievade!$E$13:$BB$13)</f>
        <v>#DIV/0!</v>
      </c>
      <c r="F624" s="85" t="e">
        <f t="shared" si="229"/>
        <v>#DIV/0!</v>
      </c>
      <c r="G624" s="127" t="e">
        <f>ROUNDUP((B624+D624)*Datu_ievade!$E$269,0)</f>
        <v>#DIV/0!</v>
      </c>
      <c r="H624" s="141" t="e">
        <f t="shared" si="220"/>
        <v>#DIV/0!</v>
      </c>
      <c r="I624" s="127" t="e">
        <f t="shared" si="230"/>
        <v>#DIV/0!</v>
      </c>
      <c r="K624" s="127" t="e">
        <f t="shared" si="231"/>
        <v>#DIV/0!</v>
      </c>
      <c r="L624" s="127" t="e">
        <f t="shared" si="232"/>
        <v>#DIV/0!</v>
      </c>
      <c r="M624" s="127" t="e">
        <f t="shared" si="233"/>
        <v>#DIV/0!</v>
      </c>
      <c r="N624" s="127" t="e">
        <f t="shared" si="234"/>
        <v>#DIV/0!</v>
      </c>
      <c r="O624" s="141" t="e">
        <f t="shared" si="235"/>
        <v>#DIV/0!</v>
      </c>
      <c r="P624" s="127" t="e">
        <f t="shared" si="221"/>
        <v>#DIV/0!</v>
      </c>
      <c r="Q624" s="127" t="e">
        <f t="shared" si="222"/>
        <v>#DIV/0!</v>
      </c>
      <c r="V624" s="232" t="e">
        <f t="shared" si="223"/>
        <v>#DIV/0!</v>
      </c>
      <c r="W624" s="232" t="e">
        <f t="shared" si="224"/>
        <v>#DIV/0!</v>
      </c>
      <c r="X624" s="232" t="e">
        <f t="shared" si="225"/>
        <v>#DIV/0!</v>
      </c>
      <c r="Y624" s="232" t="e">
        <f t="shared" si="226"/>
        <v>#DIV/0!</v>
      </c>
      <c r="Z624" s="232" t="e">
        <f t="shared" si="227"/>
        <v>#DIV/0!</v>
      </c>
      <c r="AA624" s="232" t="e">
        <f t="shared" si="228"/>
        <v>#DIV/0!</v>
      </c>
      <c r="AD624" s="232" t="e">
        <f t="shared" si="236"/>
        <v>#DIV/0!</v>
      </c>
      <c r="AE624" s="232" t="e">
        <f t="shared" si="237"/>
        <v>#DIV/0!</v>
      </c>
      <c r="AF624" s="90" t="e">
        <f t="shared" si="238"/>
        <v>#DIV/0!</v>
      </c>
      <c r="AG624" s="232" t="e">
        <f t="shared" si="239"/>
        <v>#DIV/0!</v>
      </c>
      <c r="AH624" s="232" t="e">
        <f t="shared" si="240"/>
        <v>#DIV/0!</v>
      </c>
      <c r="AI624" s="90" t="e">
        <f t="shared" si="241"/>
        <v>#DIV/0!</v>
      </c>
      <c r="AJ624" s="154"/>
      <c r="AK624" s="232" t="e">
        <f t="shared" si="242"/>
        <v>#DIV/0!</v>
      </c>
      <c r="AL624" s="232" t="e">
        <f t="shared" si="243"/>
        <v>#DIV/0!</v>
      </c>
    </row>
    <row r="625" spans="1:38">
      <c r="A625" s="128" t="s">
        <v>10</v>
      </c>
      <c r="B625" s="103"/>
      <c r="C625" s="85" t="e">
        <f>SUMPRODUCT(Datu_ievade!$E$12:$BB$12,Datu_ievade!$E$61:$BB$61)/SUM(Datu_ievade!$E$12:$BB$12)</f>
        <v>#DIV/0!</v>
      </c>
      <c r="D625" s="103"/>
      <c r="E625" s="85" t="e">
        <f>SUMPRODUCT(Datu_ievade!$E$13:$BB$13,Datu_ievade!$E$62:$BB$62)/SUM(Datu_ievade!$E$13:$BB$13)</f>
        <v>#DIV/0!</v>
      </c>
      <c r="F625" s="85" t="e">
        <f t="shared" si="229"/>
        <v>#DIV/0!</v>
      </c>
      <c r="G625" s="127" t="e">
        <f>ROUNDUP((B625+D625)*Datu_ievade!$E$269,0)</f>
        <v>#DIV/0!</v>
      </c>
      <c r="H625" s="141" t="e">
        <f t="shared" si="220"/>
        <v>#DIV/0!</v>
      </c>
      <c r="I625" s="127" t="e">
        <f t="shared" si="230"/>
        <v>#DIV/0!</v>
      </c>
      <c r="K625" s="127" t="e">
        <f t="shared" si="231"/>
        <v>#DIV/0!</v>
      </c>
      <c r="L625" s="127" t="e">
        <f t="shared" si="232"/>
        <v>#DIV/0!</v>
      </c>
      <c r="M625" s="127" t="e">
        <f t="shared" si="233"/>
        <v>#DIV/0!</v>
      </c>
      <c r="N625" s="127" t="e">
        <f t="shared" si="234"/>
        <v>#DIV/0!</v>
      </c>
      <c r="O625" s="141" t="e">
        <f t="shared" si="235"/>
        <v>#DIV/0!</v>
      </c>
      <c r="P625" s="127" t="e">
        <f t="shared" si="221"/>
        <v>#DIV/0!</v>
      </c>
      <c r="Q625" s="127" t="e">
        <f t="shared" si="222"/>
        <v>#DIV/0!</v>
      </c>
      <c r="V625" s="232" t="e">
        <f t="shared" si="223"/>
        <v>#DIV/0!</v>
      </c>
      <c r="W625" s="232" t="e">
        <f t="shared" si="224"/>
        <v>#DIV/0!</v>
      </c>
      <c r="X625" s="232" t="e">
        <f t="shared" si="225"/>
        <v>#DIV/0!</v>
      </c>
      <c r="Y625" s="232" t="e">
        <f t="shared" si="226"/>
        <v>#DIV/0!</v>
      </c>
      <c r="Z625" s="232" t="e">
        <f t="shared" si="227"/>
        <v>#DIV/0!</v>
      </c>
      <c r="AA625" s="232" t="e">
        <f t="shared" si="228"/>
        <v>#DIV/0!</v>
      </c>
      <c r="AD625" s="232" t="e">
        <f t="shared" si="236"/>
        <v>#DIV/0!</v>
      </c>
      <c r="AE625" s="232" t="e">
        <f t="shared" si="237"/>
        <v>#DIV/0!</v>
      </c>
      <c r="AF625" s="90" t="e">
        <f t="shared" si="238"/>
        <v>#DIV/0!</v>
      </c>
      <c r="AG625" s="232" t="e">
        <f t="shared" si="239"/>
        <v>#DIV/0!</v>
      </c>
      <c r="AH625" s="232" t="e">
        <f t="shared" si="240"/>
        <v>#DIV/0!</v>
      </c>
      <c r="AI625" s="90" t="e">
        <f t="shared" si="241"/>
        <v>#DIV/0!</v>
      </c>
      <c r="AJ625" s="154"/>
      <c r="AK625" s="232" t="e">
        <f t="shared" si="242"/>
        <v>#DIV/0!</v>
      </c>
      <c r="AL625" s="232" t="e">
        <f t="shared" si="243"/>
        <v>#DIV/0!</v>
      </c>
    </row>
    <row r="626" spans="1:38">
      <c r="AJ626" s="154"/>
    </row>
  </sheetData>
  <sheetProtection algorithmName="SHA-512" hashValue="KWCtaX+NBDkTyAbHfxqSyB9X3fjHPPb6hKm66dpSt+OrkbFMeVPtf1Aan4NwZgLtsi2pUe4brPp97jg2ioD5+g==" saltValue="0ePLpNv5/54O69DrfU12vw==" spinCount="100000" sheet="1" objects="1" scenarios="1"/>
  <mergeCells count="5">
    <mergeCell ref="K6:L6"/>
    <mergeCell ref="M6:N6"/>
    <mergeCell ref="O6:P6"/>
    <mergeCell ref="AK3:AL3"/>
    <mergeCell ref="V3:AI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Darblapas</vt:lpstr>
      </vt:variant>
      <vt:variant>
        <vt:i4>7</vt:i4>
      </vt:variant>
      <vt:variant>
        <vt:lpstr>Diapazoni ar nosaukumiem</vt:lpstr>
      </vt:variant>
      <vt:variant>
        <vt:i4>2</vt:i4>
      </vt:variant>
    </vt:vector>
  </HeadingPairs>
  <TitlesOfParts>
    <vt:vector size="9" baseType="lpstr">
      <vt:lpstr>Ievads</vt:lpstr>
      <vt:lpstr>Saraksti</vt:lpstr>
      <vt:lpstr>Datu_ievade</vt:lpstr>
      <vt:lpstr>KOPSAVILKUMS</vt:lpstr>
      <vt:lpstr>Aprēķins</vt:lpstr>
      <vt:lpstr>Iekārtu_mērogošana</vt:lpstr>
      <vt:lpstr>VULA_mērogošana</vt:lpstr>
      <vt:lpstr>Datu_ievade!Drukas_apgabals</vt:lpstr>
      <vt:lpstr>Saraksti!Drukas_apgabals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Ockenfels</dc:creator>
  <cp:lastModifiedBy>Aiga Lipenberga</cp:lastModifiedBy>
  <cp:lastPrinted>2019-11-05T10:30:29Z</cp:lastPrinted>
  <dcterms:created xsi:type="dcterms:W3CDTF">2018-05-03T08:16:07Z</dcterms:created>
  <dcterms:modified xsi:type="dcterms:W3CDTF">2020-11-20T13:41:19Z</dcterms:modified>
</cp:coreProperties>
</file>