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indran\Documents\Indra\Tīkla kodeksi\TAR NC\Galīgā apspriešana LV\Uz sēdi\Pēc sēdes\"/>
    </mc:Choice>
  </mc:AlternateContent>
  <xr:revisionPtr revIDLastSave="0" documentId="13_ncr:1_{F8F44231-2382-43F0-B6C0-9829627F41C7}" xr6:coauthVersionLast="43" xr6:coauthVersionMax="43" xr10:uidLastSave="{00000000-0000-0000-0000-000000000000}"/>
  <bookViews>
    <workbookView xWindow="-120" yWindow="-120" windowWidth="29040" windowHeight="15840" xr2:uid="{6DAAA63A-2B87-4A37-8FD3-FC41E4547C7B}"/>
  </bookViews>
  <sheets>
    <sheet name="Gada_jaudas_tarifi" sheetId="1" r:id="rId1"/>
    <sheet name="Koriģētie tarifi " sheetId="2" r:id="rId2"/>
  </sheets>
  <definedNames>
    <definedName name="_xlnm.Print_Area" localSheetId="0">Gada_jaudas_tarifi!$A$1:$F$41</definedName>
    <definedName name="_xlnm.Print_Area" localSheetId="1">'Koriģētie tarifi '!$A$1:$F$13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 i="2" l="1"/>
  <c r="F9" i="2" l="1"/>
  <c r="E27" i="1"/>
  <c r="E14" i="1" l="1"/>
  <c r="E9" i="1"/>
  <c r="F14" i="1"/>
  <c r="F9" i="1"/>
  <c r="E30" i="1"/>
  <c r="E32" i="1" l="1"/>
  <c r="E33" i="1"/>
  <c r="E31" i="1"/>
  <c r="E37" i="1" l="1"/>
  <c r="F13" i="2" s="1"/>
  <c r="E35" i="1"/>
  <c r="E39" i="1" l="1"/>
  <c r="D13" i="2" s="1"/>
  <c r="D11" i="2"/>
  <c r="F11" i="2" s="1"/>
  <c r="E38" i="1"/>
  <c r="D12" i="2" s="1"/>
  <c r="F12" i="2" s="1"/>
  <c r="E36" i="1"/>
  <c r="D10" i="2" s="1"/>
  <c r="F10" i="2" s="1"/>
  <c r="D9" i="2"/>
</calcChain>
</file>

<file path=xl/sharedStrings.xml><?xml version="1.0" encoding="utf-8"?>
<sst xmlns="http://schemas.openxmlformats.org/spreadsheetml/2006/main" count="101" uniqueCount="69">
  <si>
    <t>Dabasgāzes nodrošināšanas izmaksas</t>
  </si>
  <si>
    <t>EUR</t>
  </si>
  <si>
    <t>Gada laikā dabasgāzes pārvades un sadales sistēmai pieslēgtajiem gazificētajiem objektiem piegādātās dabasgāzes apjomu prognoze</t>
  </si>
  <si>
    <t>kWh</t>
  </si>
  <si>
    <t>Ieejas punkta no dabasgāzes krātuves un izejas izejas punkta uz dabasgāzes krātuvi  tarifiem piemērotā atlaide</t>
  </si>
  <si>
    <t>EUR/kWh/d/gadā</t>
  </si>
  <si>
    <t>Maksa par izejas punkta Latvijas lietotāju apgādei izmantošanu</t>
  </si>
  <si>
    <t>EUR/kWh</t>
  </si>
  <si>
    <t>Vienkāršots provizorisko dabasgāzes pārvades sistēmas pakalpojuma tarifu aprēķins</t>
  </si>
  <si>
    <t>Ieejas punkta jauda Korneti</t>
  </si>
  <si>
    <t>Ieejas punkta jauda Kiemenai</t>
  </si>
  <si>
    <t>Ieejas punkta jauda Karksi</t>
  </si>
  <si>
    <t>Ieejas punkta jauda no IPGK</t>
  </si>
  <si>
    <t>Izejas punkta jauda Korneti</t>
  </si>
  <si>
    <t>Izejas punkta jauda Kiemenai</t>
  </si>
  <si>
    <t>Izejas punkta jauda Karksi</t>
  </si>
  <si>
    <t>Izejas punkta jauda Latvijas lietotāju apgādei</t>
  </si>
  <si>
    <t>Izejas punkta jauda uz dabasgāzes krātuvi</t>
  </si>
  <si>
    <t>Prognozētā dabasgāzes pārvades sistēmas ieejas uz izejas punktu jauda</t>
  </si>
  <si>
    <t>Ieejas–izejas ieņēmumu sadalījums</t>
  </si>
  <si>
    <t>Ieeja</t>
  </si>
  <si>
    <t>Izeja</t>
  </si>
  <si>
    <t>%</t>
  </si>
  <si>
    <t>Pārvades sistēmas kopējā ieejas punktu jauda</t>
  </si>
  <si>
    <t xml:space="preserve">Pārvades sistēmas izejas jauda </t>
  </si>
  <si>
    <t xml:space="preserve">Kopējās jaudas rezervēšanas pakalpojuma izmaksas </t>
  </si>
  <si>
    <t>1.</t>
  </si>
  <si>
    <t>1.1.</t>
  </si>
  <si>
    <t>1.2.</t>
  </si>
  <si>
    <t>2.</t>
  </si>
  <si>
    <t>2.1.</t>
  </si>
  <si>
    <t>2.2.</t>
  </si>
  <si>
    <t>3.</t>
  </si>
  <si>
    <t>4.</t>
  </si>
  <si>
    <t>5.</t>
  </si>
  <si>
    <t>6.</t>
  </si>
  <si>
    <t>Atļautie ieņēmumi (6.=4.-5.)</t>
  </si>
  <si>
    <t>kWh/gadā</t>
  </si>
  <si>
    <t>1.3.</t>
  </si>
  <si>
    <t>Pārvades sistēmas operatoru savstarpējās kompensācijas (5.=4.*1.3.)</t>
  </si>
  <si>
    <t>EUR/kWh/dienā</t>
  </si>
  <si>
    <t>7.</t>
  </si>
  <si>
    <t>8.</t>
  </si>
  <si>
    <t>Izmaksu pārdales koeficients starp nacionālās un pārrobežu apgādes pārvades sistēmas izmaksām</t>
  </si>
  <si>
    <t>9.</t>
  </si>
  <si>
    <t>8.1.</t>
  </si>
  <si>
    <t>8.2.</t>
  </si>
  <si>
    <t>6.1.</t>
  </si>
  <si>
    <t>Pārrobežu pārvades sistēmas ieņēmumi (8.1.=(6.-6.1.-7.)*(1-4.))</t>
  </si>
  <si>
    <t>Nacionālās apgādes pārvades sistēmas ieņēmumi (8.1.=(6.-6.1.-7.)*4.+6.1.+7.)</t>
  </si>
  <si>
    <t>FinEstLat vienotās dabasgāzes pārvades ieejas-izejas sistēmas vienotais ieejas punktu tarifs</t>
  </si>
  <si>
    <t>Ja izveidota FinEstLat vienotās dabasgāzes pārvades ieejas-izejas sistēmas</t>
  </si>
  <si>
    <t>Ja nav izveidota FinEstLat vienotās dabasgāzes pārvades ieejas-izejas sistēmas</t>
  </si>
  <si>
    <t>Gada jaudas produktu tarifi</t>
  </si>
  <si>
    <t xml:space="preserve"> Provizorisko dabasgāzes pārvades sistēmas pakalpojuma tarifu koriģēšana</t>
  </si>
  <si>
    <r>
      <t xml:space="preserve">PASKAIDROJUMI:                                                             </t>
    </r>
    <r>
      <rPr>
        <b/>
        <sz val="11"/>
        <color rgb="FF006097"/>
        <rFont val="Calibri"/>
        <family val="2"/>
        <charset val="186"/>
        <scheme val="minor"/>
      </rPr>
      <t xml:space="preserve">                                                                                       </t>
    </r>
    <r>
      <rPr>
        <sz val="11"/>
        <color rgb="FF006097"/>
        <rFont val="Calibri"/>
        <family val="2"/>
        <charset val="186"/>
        <scheme val="minor"/>
      </rPr>
      <t xml:space="preserve">   Saskaņā ar FinEstLat vienotās dabasgāzes pārvades ieejas-izejas sistēmas regulatīvo iestāžu vienošanos, ja tiek noteikta vienota atsauces cenu visos FinEstLat vienotās dabasgāzes pārvades ieejas-izejas sistēmas ieejas punktos, attiecīgi tiek koriģēti  tarifi izejas punktam uz nacionālo dabasgāzes sadales sistēmu.                                                                                                                         </t>
    </r>
    <r>
      <rPr>
        <b/>
        <sz val="11"/>
        <color rgb="FF006097"/>
        <rFont val="Calibri"/>
        <family val="2"/>
        <charset val="186"/>
        <scheme val="minor"/>
      </rPr>
      <t>Maināmas ir tikai baltās šūnas!</t>
    </r>
  </si>
  <si>
    <t xml:space="preserve">  </t>
  </si>
  <si>
    <t>Jaudas produka veids</t>
  </si>
  <si>
    <t>Mērvienība</t>
  </si>
  <si>
    <t>Gada jaudas produktu tarifi FinEstLat vienotā dabasgāzes pārvades ieejas-izejas sistēmā</t>
  </si>
  <si>
    <t>Vienotā atsauces cena visos FinEstLat vienotās dabasgāzes pārvades ieejas-izejas sistēmas ieejas punktos</t>
  </si>
  <si>
    <t>Gada jaudas produktu tarifi, ja vienota atsauces cena FinEstLat vienotā dabasgāzes pārvades ieejas-izejas sistēmas ieejas punktos</t>
  </si>
  <si>
    <t>EUR/kWh/dienā/gadā</t>
  </si>
  <si>
    <t>5.1.</t>
  </si>
  <si>
    <t>Gada standarta jaudas produkta tarifs ieejas punktiem no citas pārvades ieejas-izejas sistēmas</t>
  </si>
  <si>
    <t>Gada standarta jaudas produkta tarifs ieejas punktam no dabasgāzes krātuves</t>
  </si>
  <si>
    <t>Gada standarta jaudas produkta tarifs izejas punktiem uz citu pārvades ieejas-izejas sistēmu</t>
  </si>
  <si>
    <t>Gada standarta jaudas produkta tarifs izejas punktam uz dabasgāzes krātuvi</t>
  </si>
  <si>
    <r>
      <t xml:space="preserve">ATRUNA UN PASKAIDROJUMI:                                                             </t>
    </r>
    <r>
      <rPr>
        <b/>
        <sz val="11"/>
        <color rgb="FF006097"/>
        <rFont val="Calibri"/>
        <family val="2"/>
        <charset val="186"/>
        <scheme val="minor"/>
      </rPr>
      <t xml:space="preserve">                                                                                                       </t>
    </r>
    <r>
      <rPr>
        <sz val="11"/>
        <color rgb="FF006097"/>
        <rFont val="Calibri"/>
        <family val="2"/>
        <charset val="186"/>
        <scheme val="minor"/>
      </rPr>
      <t xml:space="preserve">Dabasgāzes pārvades sistēmas pakalpojuma tarifi, kas aprēķināti izmantojot vienkāršoto tarifu modeli, ir indikatīvi un  nav saistoši Latvijas dabasgāzes pārvades sistēmas operatoram un dabasgāzes pārvades sistēmas lietotājiem. 
Vienkāršotais tarifu modelis sagatavots, pamatojoties uz Eiropas Komisijas 2017.gada 16.marta Regulas (ES) 2017/460, ar ko izveido tīkla kodeksu par harmonizētām gāzes pārvades tarifu struktūrām.                                                                                               Ar vienkāršotā tarifu modeļa palīdzību ir iespējams noteikt gada jaudas produktu  tarifus.                                                                                        </t>
    </r>
    <r>
      <rPr>
        <b/>
        <sz val="11"/>
        <color rgb="FF006097"/>
        <rFont val="Calibri"/>
        <family val="2"/>
        <charset val="186"/>
        <scheme val="minor"/>
      </rPr>
      <t>Maināmas ir tikai baltās šūnas!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</si>
</sst>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426]\ * #,##0.0000000_-;\-[$€-426]\ * #,##0.0000000_-;_-[$€-426]\ * &quot;-&quot;??_-;_-@_-"/>
    <numFmt numFmtId="165" formatCode="#,##0_ ;\-#,##0\ "/>
    <numFmt numFmtId="166" formatCode="#,##0.00000_ ;\-#,##0.00000\ "/>
    <numFmt numFmtId="167" formatCode="0.0000000_ ;\-0.0000000\ "/>
    <numFmt numFmtId="168" formatCode="0.0000000"/>
  </numFmts>
  <fonts count="12" x14ac:knownFonts="1">
    <font>
      <sz val="11"/>
      <color theme="1"/>
      <name val="Calibri"/>
      <family val="2"/>
      <charset val="186"/>
      <scheme val="minor"/>
    </font>
    <font>
      <sz val="11"/>
      <color theme="1"/>
      <name val="Calibri"/>
      <family val="2"/>
      <charset val="186"/>
      <scheme val="minor"/>
    </font>
    <font>
      <sz val="11"/>
      <name val="Calibri"/>
      <family val="2"/>
      <charset val="186"/>
      <scheme val="minor"/>
    </font>
    <font>
      <sz val="10"/>
      <name val="Arial"/>
      <family val="2"/>
    </font>
    <font>
      <b/>
      <sz val="14"/>
      <name val="Calibri"/>
      <family val="2"/>
      <charset val="186"/>
      <scheme val="minor"/>
    </font>
    <font>
      <b/>
      <sz val="11"/>
      <name val="Calibri"/>
      <family val="2"/>
      <charset val="186"/>
      <scheme val="minor"/>
    </font>
    <font>
      <b/>
      <sz val="11"/>
      <color rgb="FFFF0000"/>
      <name val="Calibri"/>
      <family val="2"/>
      <charset val="186"/>
      <scheme val="minor"/>
    </font>
    <font>
      <b/>
      <sz val="14"/>
      <color rgb="FF006097"/>
      <name val="Calibri"/>
      <family val="2"/>
      <charset val="186"/>
      <scheme val="minor"/>
    </font>
    <font>
      <sz val="11"/>
      <color rgb="FF006097"/>
      <name val="Calibri"/>
      <family val="2"/>
      <charset val="186"/>
      <scheme val="minor"/>
    </font>
    <font>
      <b/>
      <sz val="11"/>
      <color rgb="FF006097"/>
      <name val="Calibri"/>
      <family val="2"/>
      <charset val="186"/>
      <scheme val="minor"/>
    </font>
    <font>
      <sz val="11"/>
      <color rgb="FFC00000"/>
      <name val="Calibri"/>
      <family val="2"/>
      <charset val="186"/>
      <scheme val="minor"/>
    </font>
    <font>
      <sz val="8"/>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5">
    <border>
      <left/>
      <right/>
      <top/>
      <bottom/>
      <diagonal/>
    </border>
    <border>
      <left style="thin">
        <color rgb="FF006097"/>
      </left>
      <right style="thin">
        <color rgb="FF006097"/>
      </right>
      <top style="thin">
        <color rgb="FF006097"/>
      </top>
      <bottom style="thin">
        <color rgb="FF006097"/>
      </bottom>
      <diagonal/>
    </border>
    <border>
      <left style="thin">
        <color rgb="FF006097"/>
      </left>
      <right/>
      <top style="thin">
        <color rgb="FF006097"/>
      </top>
      <bottom style="thin">
        <color rgb="FF006097"/>
      </bottom>
      <diagonal/>
    </border>
    <border>
      <left/>
      <right/>
      <top style="thin">
        <color rgb="FF006097"/>
      </top>
      <bottom style="thin">
        <color rgb="FF006097"/>
      </bottom>
      <diagonal/>
    </border>
    <border>
      <left/>
      <right style="thin">
        <color rgb="FF006097"/>
      </right>
      <top style="thin">
        <color rgb="FF006097"/>
      </top>
      <bottom style="thin">
        <color rgb="FF006097"/>
      </bottom>
      <diagonal/>
    </border>
  </borders>
  <cellStyleXfs count="5">
    <xf numFmtId="0" fontId="0" fillId="0" borderId="0"/>
    <xf numFmtId="9" fontId="1" fillId="0" borderId="0" applyFont="0" applyFill="0" applyBorder="0" applyAlignment="0" applyProtection="0"/>
    <xf numFmtId="164" fontId="1" fillId="0" borderId="0"/>
    <xf numFmtId="164" fontId="3" fillId="0" borderId="0"/>
    <xf numFmtId="9" fontId="1" fillId="0" borderId="0" applyFont="0" applyFill="0" applyBorder="0" applyAlignment="0" applyProtection="0"/>
  </cellStyleXfs>
  <cellXfs count="60">
    <xf numFmtId="0" fontId="0" fillId="0" borderId="0" xfId="0"/>
    <xf numFmtId="165" fontId="2" fillId="2" borderId="0" xfId="2" applyNumberFormat="1" applyFont="1" applyFill="1" applyAlignment="1" applyProtection="1">
      <alignment horizontal="center"/>
      <protection locked="0"/>
    </xf>
    <xf numFmtId="164" fontId="2" fillId="2" borderId="0" xfId="2" applyFont="1" applyFill="1" applyProtection="1">
      <protection locked="0"/>
    </xf>
    <xf numFmtId="164" fontId="2" fillId="2" borderId="0" xfId="2" applyFont="1" applyFill="1" applyAlignment="1" applyProtection="1">
      <alignment vertical="center"/>
      <protection locked="0"/>
    </xf>
    <xf numFmtId="0" fontId="0" fillId="2" borderId="0" xfId="0" applyFill="1" applyProtection="1">
      <protection locked="0"/>
    </xf>
    <xf numFmtId="164" fontId="7" fillId="2" borderId="0" xfId="3" applyFont="1" applyFill="1" applyAlignment="1" applyProtection="1">
      <alignment vertical="center"/>
      <protection locked="0"/>
    </xf>
    <xf numFmtId="164" fontId="4" fillId="2" borderId="0" xfId="3" applyFont="1" applyFill="1" applyAlignment="1" applyProtection="1">
      <alignment vertical="center"/>
      <protection locked="0"/>
    </xf>
    <xf numFmtId="164" fontId="9" fillId="2" borderId="0" xfId="3" applyFont="1" applyFill="1" applyBorder="1" applyAlignment="1" applyProtection="1">
      <alignment vertical="center"/>
      <protection locked="0"/>
    </xf>
    <xf numFmtId="164" fontId="9" fillId="2" borderId="0" xfId="3" applyFont="1" applyFill="1" applyBorder="1" applyAlignment="1" applyProtection="1">
      <alignment horizontal="left" vertical="center" wrapText="1"/>
      <protection locked="0"/>
    </xf>
    <xf numFmtId="0" fontId="8" fillId="2" borderId="0" xfId="0" applyFont="1" applyFill="1" applyBorder="1" applyProtection="1">
      <protection locked="0"/>
    </xf>
    <xf numFmtId="164" fontId="9" fillId="2" borderId="0" xfId="3" applyFont="1" applyFill="1" applyBorder="1" applyAlignment="1" applyProtection="1">
      <alignment horizontal="center" vertical="center"/>
      <protection locked="0"/>
    </xf>
    <xf numFmtId="165" fontId="9" fillId="2" borderId="0" xfId="3" applyNumberFormat="1" applyFont="1" applyFill="1" applyBorder="1" applyAlignment="1" applyProtection="1">
      <alignment horizontal="right" vertical="center"/>
      <protection locked="0"/>
    </xf>
    <xf numFmtId="164" fontId="8" fillId="2" borderId="0" xfId="3" applyFont="1" applyFill="1" applyBorder="1" applyAlignment="1" applyProtection="1">
      <alignment horizontal="center" vertical="center"/>
      <protection locked="0"/>
    </xf>
    <xf numFmtId="165" fontId="10" fillId="2" borderId="0" xfId="3" applyNumberFormat="1" applyFont="1" applyFill="1" applyBorder="1" applyAlignment="1" applyProtection="1">
      <alignment horizontal="right" vertical="center"/>
      <protection locked="0"/>
    </xf>
    <xf numFmtId="165" fontId="8" fillId="2" borderId="0" xfId="3" applyNumberFormat="1" applyFont="1" applyFill="1" applyBorder="1" applyAlignment="1" applyProtection="1">
      <alignment horizontal="right" vertical="center"/>
      <protection locked="0"/>
    </xf>
    <xf numFmtId="0" fontId="9" fillId="2" borderId="0" xfId="0" applyFont="1" applyFill="1" applyBorder="1" applyProtection="1">
      <protection locked="0"/>
    </xf>
    <xf numFmtId="0" fontId="9" fillId="2" borderId="0" xfId="0" applyFont="1" applyFill="1" applyBorder="1" applyAlignment="1" applyProtection="1">
      <alignment vertical="center" wrapText="1"/>
      <protection locked="0"/>
    </xf>
    <xf numFmtId="164" fontId="5" fillId="2" borderId="0" xfId="3" applyFont="1" applyFill="1" applyBorder="1" applyAlignment="1" applyProtection="1">
      <alignment horizontal="center" vertical="center"/>
      <protection locked="0"/>
    </xf>
    <xf numFmtId="9" fontId="8" fillId="2" borderId="0" xfId="1" applyFont="1" applyFill="1" applyBorder="1" applyAlignment="1" applyProtection="1">
      <alignment horizontal="right" vertical="center" wrapText="1"/>
      <protection locked="0"/>
    </xf>
    <xf numFmtId="0" fontId="9" fillId="2" borderId="0" xfId="0" applyFont="1" applyFill="1" applyBorder="1" applyAlignment="1" applyProtection="1">
      <alignment vertical="center"/>
      <protection locked="0"/>
    </xf>
    <xf numFmtId="164" fontId="8" fillId="2" borderId="0" xfId="3" applyFont="1" applyFill="1" applyBorder="1" applyAlignment="1" applyProtection="1">
      <alignment vertical="top"/>
      <protection locked="0"/>
    </xf>
    <xf numFmtId="0" fontId="9" fillId="2" borderId="0" xfId="0" applyFont="1" applyFill="1" applyBorder="1" applyAlignment="1" applyProtection="1">
      <alignment wrapText="1"/>
      <protection locked="0"/>
    </xf>
    <xf numFmtId="0" fontId="0" fillId="2" borderId="0" xfId="0" applyFill="1" applyBorder="1" applyProtection="1">
      <protection locked="0"/>
    </xf>
    <xf numFmtId="164" fontId="8" fillId="2" borderId="0" xfId="2" applyFont="1" applyFill="1" applyBorder="1" applyAlignment="1" applyProtection="1">
      <alignment vertical="top" wrapText="1"/>
      <protection locked="0"/>
    </xf>
    <xf numFmtId="16" fontId="0" fillId="2" borderId="0" xfId="0" applyNumberFormat="1" applyFill="1" applyBorder="1" applyProtection="1">
      <protection locked="0"/>
    </xf>
    <xf numFmtId="3" fontId="0" fillId="2" borderId="0" xfId="0" applyNumberFormat="1" applyFill="1" applyProtection="1">
      <protection locked="0"/>
    </xf>
    <xf numFmtId="4" fontId="0" fillId="2" borderId="0" xfId="0" applyNumberFormat="1" applyFill="1" applyProtection="1">
      <protection locked="0"/>
    </xf>
    <xf numFmtId="165" fontId="9" fillId="3" borderId="1" xfId="3" applyNumberFormat="1" applyFont="1" applyFill="1" applyBorder="1" applyAlignment="1" applyProtection="1">
      <alignment horizontal="right" vertical="center"/>
    </xf>
    <xf numFmtId="165" fontId="8" fillId="3" borderId="1" xfId="3" applyNumberFormat="1" applyFont="1" applyFill="1" applyBorder="1" applyAlignment="1" applyProtection="1">
      <alignment horizontal="right" vertical="center"/>
    </xf>
    <xf numFmtId="167" fontId="8" fillId="3" borderId="1" xfId="3" applyNumberFormat="1" applyFont="1" applyFill="1" applyBorder="1" applyAlignment="1" applyProtection="1">
      <alignment horizontal="right" vertical="center"/>
    </xf>
    <xf numFmtId="0" fontId="8" fillId="2" borderId="0" xfId="0" applyFont="1" applyFill="1" applyBorder="1" applyAlignment="1" applyProtection="1">
      <alignment vertical="center"/>
      <protection locked="0"/>
    </xf>
    <xf numFmtId="0" fontId="1" fillId="2" borderId="0" xfId="0" applyFont="1" applyFill="1" applyBorder="1" applyProtection="1">
      <protection locked="0"/>
    </xf>
    <xf numFmtId="164" fontId="8" fillId="2" borderId="0" xfId="2" applyFont="1" applyFill="1" applyBorder="1" applyAlignment="1" applyProtection="1">
      <alignment horizontal="center" vertical="center"/>
      <protection locked="0"/>
    </xf>
    <xf numFmtId="0" fontId="1" fillId="2" borderId="0" xfId="0" applyFont="1" applyFill="1" applyProtection="1">
      <protection locked="0"/>
    </xf>
    <xf numFmtId="0" fontId="7" fillId="2" borderId="0" xfId="0" applyFont="1" applyFill="1" applyProtection="1">
      <protection locked="0"/>
    </xf>
    <xf numFmtId="0" fontId="9" fillId="2" borderId="0" xfId="0" applyFont="1" applyFill="1" applyProtection="1">
      <protection locked="0"/>
    </xf>
    <xf numFmtId="0" fontId="6" fillId="2" borderId="0" xfId="0" applyFont="1" applyFill="1" applyAlignment="1" applyProtection="1">
      <alignment vertical="center" wrapText="1"/>
      <protection locked="0"/>
    </xf>
    <xf numFmtId="0" fontId="9"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164" fontId="8" fillId="2" borderId="1" xfId="2" applyFont="1" applyFill="1" applyBorder="1" applyAlignment="1" applyProtection="1">
      <alignment horizontal="center" vertical="center"/>
      <protection locked="0"/>
    </xf>
    <xf numFmtId="168" fontId="8" fillId="2" borderId="1" xfId="0" applyNumberFormat="1" applyFont="1" applyFill="1" applyBorder="1" applyProtection="1">
      <protection locked="0"/>
    </xf>
    <xf numFmtId="164" fontId="8" fillId="2" borderId="1" xfId="3" applyFont="1" applyFill="1" applyBorder="1" applyAlignment="1" applyProtection="1">
      <alignment horizontal="center" vertical="center"/>
      <protection locked="0"/>
    </xf>
    <xf numFmtId="168" fontId="9" fillId="2" borderId="0" xfId="0" applyNumberFormat="1" applyFont="1" applyFill="1" applyBorder="1" applyProtection="1">
      <protection locked="0"/>
    </xf>
    <xf numFmtId="164" fontId="8" fillId="0" borderId="1" xfId="2" applyFont="1" applyFill="1" applyBorder="1" applyAlignment="1" applyProtection="1">
      <alignment vertical="top" wrapText="1"/>
      <protection locked="0"/>
    </xf>
    <xf numFmtId="9" fontId="9" fillId="2" borderId="0" xfId="1" applyFont="1" applyFill="1" applyBorder="1" applyAlignment="1" applyProtection="1">
      <alignment horizontal="right" vertical="center" wrapText="1"/>
      <protection locked="0"/>
    </xf>
    <xf numFmtId="0" fontId="8" fillId="2" borderId="0" xfId="0" applyFont="1" applyFill="1" applyBorder="1" applyAlignment="1" applyProtection="1">
      <alignment vertical="center" wrapText="1"/>
      <protection locked="0"/>
    </xf>
    <xf numFmtId="164" fontId="2" fillId="2" borderId="0" xfId="3" applyFont="1" applyFill="1" applyAlignment="1" applyProtection="1">
      <alignment horizontal="center" vertical="center"/>
      <protection locked="0"/>
    </xf>
    <xf numFmtId="164" fontId="5" fillId="2" borderId="0" xfId="3" applyFont="1" applyFill="1" applyAlignment="1" applyProtection="1">
      <alignment horizontal="center" vertical="center"/>
      <protection locked="0"/>
    </xf>
    <xf numFmtId="164" fontId="9" fillId="2" borderId="0" xfId="3" applyFont="1" applyFill="1" applyBorder="1" applyAlignment="1" applyProtection="1">
      <alignment horizontal="left" vertical="center"/>
      <protection locked="0"/>
    </xf>
    <xf numFmtId="166" fontId="8" fillId="3" borderId="1" xfId="3" applyNumberFormat="1" applyFont="1" applyFill="1" applyBorder="1" applyAlignment="1" applyProtection="1">
      <alignment horizontal="right" vertical="center"/>
    </xf>
    <xf numFmtId="168" fontId="8" fillId="3" borderId="1" xfId="0" applyNumberFormat="1" applyFont="1" applyFill="1" applyBorder="1" applyProtection="1"/>
    <xf numFmtId="168" fontId="9" fillId="3" borderId="1" xfId="0" applyNumberFormat="1" applyFont="1" applyFill="1" applyBorder="1" applyProtection="1"/>
    <xf numFmtId="164" fontId="5" fillId="2" borderId="0" xfId="3" applyFont="1" applyFill="1" applyAlignment="1" applyProtection="1">
      <alignment horizontal="center" vertical="center"/>
      <protection locked="0"/>
    </xf>
    <xf numFmtId="164" fontId="9" fillId="2" borderId="0" xfId="3"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6" fillId="2" borderId="2" xfId="0" applyFont="1" applyFill="1" applyBorder="1" applyAlignment="1" applyProtection="1">
      <alignment vertical="center" wrapText="1"/>
      <protection locked="0"/>
    </xf>
    <xf numFmtId="0" fontId="6" fillId="2" borderId="4" xfId="0" applyFont="1" applyFill="1" applyBorder="1" applyAlignment="1" applyProtection="1">
      <alignment vertical="center" wrapText="1"/>
      <protection locked="0"/>
    </xf>
  </cellXfs>
  <cellStyles count="5">
    <cellStyle name="Normal 3" xfId="2" xr:uid="{E03F15A3-9FCD-4A2C-81E7-B9DF45F2F53F}"/>
    <cellStyle name="Normal 7 2_Sheet1" xfId="3" xr:uid="{7080C1A2-8B8F-4DE5-B1A7-E30575B8D424}"/>
    <cellStyle name="Parasts" xfId="0" builtinId="0"/>
    <cellStyle name="Percent 4" xfId="4" xr:uid="{4CA53F29-47E1-4E0A-B419-00590E859988}"/>
    <cellStyle name="Procenti" xfId="1" builtinId="5"/>
  </cellStyles>
  <dxfs count="0"/>
  <tableStyles count="0" defaultTableStyle="TableStyleMedium2" defaultPivotStyle="PivotStyleLight16"/>
  <colors>
    <mruColors>
      <color rgb="FF0060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C5E9A-EB50-4B29-87E1-EF78B6B6F98A}">
  <sheetPr>
    <pageSetUpPr fitToPage="1"/>
  </sheetPr>
  <dimension ref="B1:S86"/>
  <sheetViews>
    <sheetView tabSelected="1" zoomScale="85" zoomScaleNormal="85" workbookViewId="0">
      <selection activeCell="B5" sqref="B5:D5"/>
    </sheetView>
  </sheetViews>
  <sheetFormatPr defaultColWidth="9.28515625" defaultRowHeight="15" x14ac:dyDescent="0.25"/>
  <cols>
    <col min="1" max="2" width="9.28515625" style="4"/>
    <col min="3" max="3" width="71.42578125" style="4" customWidth="1"/>
    <col min="4" max="4" width="20.42578125" style="4" customWidth="1"/>
    <col min="5" max="6" width="17.7109375" style="4" customWidth="1"/>
    <col min="7" max="7" width="20.5703125" style="4" bestFit="1" customWidth="1"/>
    <col min="8" max="8" width="20" style="4" customWidth="1"/>
    <col min="9" max="9" width="20" style="4" bestFit="1" customWidth="1"/>
    <col min="10" max="10" width="13.7109375" style="4" bestFit="1" customWidth="1"/>
    <col min="11" max="11" width="11.5703125" style="4" bestFit="1" customWidth="1"/>
    <col min="12" max="12" width="15.7109375" style="4" bestFit="1" customWidth="1"/>
    <col min="13" max="13" width="14.140625" style="4" customWidth="1"/>
    <col min="14" max="15" width="12.42578125" style="4" bestFit="1" customWidth="1"/>
    <col min="16" max="16" width="9.5703125" style="4" bestFit="1" customWidth="1"/>
    <col min="17" max="17" width="9.85546875" style="4" bestFit="1" customWidth="1"/>
    <col min="18" max="18" width="10.85546875" style="4" bestFit="1" customWidth="1"/>
    <col min="19" max="19" width="11" style="4" bestFit="1" customWidth="1"/>
    <col min="20" max="20" width="12" style="4" bestFit="1" customWidth="1"/>
    <col min="21" max="16384" width="9.28515625" style="4"/>
  </cols>
  <sheetData>
    <row r="1" spans="2:8" x14ac:dyDescent="0.25">
      <c r="B1" s="1"/>
      <c r="C1" s="2"/>
      <c r="D1" s="3"/>
      <c r="E1" s="3"/>
      <c r="F1" s="3"/>
    </row>
    <row r="2" spans="2:8" ht="18.75" x14ac:dyDescent="0.25">
      <c r="B2" s="5" t="s">
        <v>8</v>
      </c>
      <c r="C2" s="5"/>
      <c r="D2" s="5"/>
      <c r="E2" s="5"/>
      <c r="F2" s="5"/>
      <c r="G2" s="6"/>
    </row>
    <row r="3" spans="2:8" x14ac:dyDescent="0.25">
      <c r="B3" s="53"/>
      <c r="C3" s="53"/>
      <c r="D3" s="53"/>
      <c r="E3" s="53"/>
      <c r="F3" s="53"/>
      <c r="G3" s="53"/>
    </row>
    <row r="4" spans="2:8" x14ac:dyDescent="0.25">
      <c r="B4" s="1"/>
      <c r="C4" s="2"/>
      <c r="D4" s="3"/>
      <c r="E4" s="3"/>
      <c r="F4" s="3"/>
    </row>
    <row r="5" spans="2:8" ht="122.25" customHeight="1" x14ac:dyDescent="0.25">
      <c r="B5" s="55" t="s">
        <v>68</v>
      </c>
      <c r="C5" s="56"/>
      <c r="D5" s="57"/>
    </row>
    <row r="6" spans="2:8" x14ac:dyDescent="0.25">
      <c r="C6" s="53"/>
      <c r="D6" s="53"/>
      <c r="E6" s="53"/>
      <c r="F6" s="53"/>
      <c r="G6" s="53"/>
      <c r="H6" s="53"/>
    </row>
    <row r="7" spans="2:8" x14ac:dyDescent="0.25">
      <c r="B7" s="7" t="s">
        <v>26</v>
      </c>
      <c r="C7" s="54" t="s">
        <v>18</v>
      </c>
      <c r="D7" s="54"/>
      <c r="E7" s="54"/>
      <c r="F7" s="54"/>
      <c r="G7" s="48"/>
      <c r="H7" s="48"/>
    </row>
    <row r="8" spans="2:8" ht="75" x14ac:dyDescent="0.25">
      <c r="B8" s="7"/>
      <c r="C8" s="49"/>
      <c r="D8" s="49"/>
      <c r="E8" s="8" t="s">
        <v>51</v>
      </c>
      <c r="F8" s="8" t="s">
        <v>52</v>
      </c>
      <c r="G8" s="48"/>
      <c r="H8" s="48"/>
    </row>
    <row r="9" spans="2:8" x14ac:dyDescent="0.25">
      <c r="B9" s="9" t="s">
        <v>27</v>
      </c>
      <c r="C9" s="19" t="s">
        <v>23</v>
      </c>
      <c r="D9" s="10" t="s">
        <v>37</v>
      </c>
      <c r="E9" s="27">
        <f>SUM(E10:E13)</f>
        <v>39491880</v>
      </c>
      <c r="F9" s="11">
        <f>SUM(F10:F13)</f>
        <v>86482867</v>
      </c>
      <c r="G9" s="48"/>
      <c r="H9" s="48"/>
    </row>
    <row r="10" spans="2:8" x14ac:dyDescent="0.25">
      <c r="B10" s="9"/>
      <c r="C10" s="30" t="s">
        <v>9</v>
      </c>
      <c r="D10" s="12" t="s">
        <v>37</v>
      </c>
      <c r="E10" s="13"/>
      <c r="F10" s="14">
        <v>44302159</v>
      </c>
      <c r="G10" s="48"/>
      <c r="H10" s="48"/>
    </row>
    <row r="11" spans="2:8" x14ac:dyDescent="0.25">
      <c r="B11" s="9"/>
      <c r="C11" s="30" t="s">
        <v>10</v>
      </c>
      <c r="D11" s="12" t="s">
        <v>37</v>
      </c>
      <c r="E11" s="14">
        <v>6652785</v>
      </c>
      <c r="F11" s="14">
        <v>6652785</v>
      </c>
      <c r="G11" s="48"/>
      <c r="H11" s="48"/>
    </row>
    <row r="12" spans="2:8" x14ac:dyDescent="0.25">
      <c r="B12" s="9"/>
      <c r="C12" s="30" t="s">
        <v>11</v>
      </c>
      <c r="D12" s="12" t="s">
        <v>37</v>
      </c>
      <c r="E12" s="13"/>
      <c r="F12" s="14">
        <v>2688828</v>
      </c>
      <c r="G12" s="48"/>
      <c r="H12" s="48"/>
    </row>
    <row r="13" spans="2:8" x14ac:dyDescent="0.25">
      <c r="B13" s="9"/>
      <c r="C13" s="30" t="s">
        <v>12</v>
      </c>
      <c r="D13" s="12" t="s">
        <v>37</v>
      </c>
      <c r="E13" s="14">
        <v>32839095</v>
      </c>
      <c r="F13" s="14">
        <v>32839095</v>
      </c>
      <c r="G13" s="48"/>
      <c r="H13" s="48"/>
    </row>
    <row r="14" spans="2:8" x14ac:dyDescent="0.25">
      <c r="B14" s="9" t="s">
        <v>28</v>
      </c>
      <c r="C14" s="19" t="s">
        <v>24</v>
      </c>
      <c r="D14" s="10" t="s">
        <v>37</v>
      </c>
      <c r="E14" s="27">
        <f>SUM(E15:E19)</f>
        <v>80857051</v>
      </c>
      <c r="F14" s="11">
        <f>SUM(F15:F19)</f>
        <v>86482867</v>
      </c>
      <c r="G14" s="48"/>
      <c r="H14" s="48"/>
    </row>
    <row r="15" spans="2:8" x14ac:dyDescent="0.25">
      <c r="B15" s="9"/>
      <c r="C15" s="30" t="s">
        <v>13</v>
      </c>
      <c r="D15" s="12" t="s">
        <v>37</v>
      </c>
      <c r="E15" s="13"/>
      <c r="F15" s="14">
        <v>1465257</v>
      </c>
      <c r="G15" s="48"/>
      <c r="H15" s="48"/>
    </row>
    <row r="16" spans="2:8" x14ac:dyDescent="0.25">
      <c r="B16" s="9"/>
      <c r="C16" s="30" t="s">
        <v>14</v>
      </c>
      <c r="D16" s="12" t="s">
        <v>37</v>
      </c>
      <c r="E16" s="14">
        <v>4874546</v>
      </c>
      <c r="F16" s="14">
        <v>4874546</v>
      </c>
      <c r="G16" s="48"/>
      <c r="H16" s="48"/>
    </row>
    <row r="17" spans="2:8" x14ac:dyDescent="0.25">
      <c r="B17" s="9"/>
      <c r="C17" s="30" t="s">
        <v>15</v>
      </c>
      <c r="D17" s="12" t="s">
        <v>37</v>
      </c>
      <c r="E17" s="13"/>
      <c r="F17" s="14">
        <v>4160559</v>
      </c>
      <c r="G17" s="48"/>
      <c r="H17" s="48"/>
    </row>
    <row r="18" spans="2:8" x14ac:dyDescent="0.25">
      <c r="B18" s="9"/>
      <c r="C18" s="30" t="s">
        <v>16</v>
      </c>
      <c r="D18" s="12" t="s">
        <v>37</v>
      </c>
      <c r="E18" s="14">
        <v>38831135</v>
      </c>
      <c r="F18" s="14">
        <v>38831135</v>
      </c>
      <c r="G18" s="48"/>
      <c r="H18" s="48"/>
    </row>
    <row r="19" spans="2:8" x14ac:dyDescent="0.25">
      <c r="B19" s="9"/>
      <c r="C19" s="30" t="s">
        <v>17</v>
      </c>
      <c r="D19" s="12" t="s">
        <v>37</v>
      </c>
      <c r="E19" s="14">
        <v>37151370</v>
      </c>
      <c r="F19" s="14">
        <v>37151370</v>
      </c>
      <c r="G19" s="48"/>
      <c r="H19" s="48"/>
    </row>
    <row r="20" spans="2:8" ht="30" x14ac:dyDescent="0.25">
      <c r="B20" s="15" t="s">
        <v>38</v>
      </c>
      <c r="C20" s="16" t="s">
        <v>2</v>
      </c>
      <c r="D20" s="10" t="s">
        <v>3</v>
      </c>
      <c r="E20" s="11">
        <v>14176894545.454546</v>
      </c>
      <c r="F20" s="17"/>
      <c r="G20" s="48"/>
      <c r="H20" s="48"/>
    </row>
    <row r="21" spans="2:8" x14ac:dyDescent="0.25">
      <c r="B21" s="9" t="s">
        <v>29</v>
      </c>
      <c r="C21" s="49" t="s">
        <v>19</v>
      </c>
      <c r="D21" s="12"/>
      <c r="E21" s="14"/>
      <c r="F21" s="17"/>
      <c r="G21" s="48"/>
      <c r="H21" s="48"/>
    </row>
    <row r="22" spans="2:8" x14ac:dyDescent="0.25">
      <c r="B22" s="9" t="s">
        <v>30</v>
      </c>
      <c r="C22" s="30" t="s">
        <v>20</v>
      </c>
      <c r="D22" s="12" t="s">
        <v>22</v>
      </c>
      <c r="E22" s="18">
        <v>0.5</v>
      </c>
      <c r="F22" s="17"/>
      <c r="G22" s="48"/>
      <c r="H22" s="48"/>
    </row>
    <row r="23" spans="2:8" x14ac:dyDescent="0.25">
      <c r="B23" s="9" t="s">
        <v>31</v>
      </c>
      <c r="C23" s="30" t="s">
        <v>21</v>
      </c>
      <c r="D23" s="12" t="s">
        <v>22</v>
      </c>
      <c r="E23" s="18">
        <v>0.5</v>
      </c>
      <c r="F23" s="17"/>
      <c r="G23" s="48"/>
      <c r="H23" s="48"/>
    </row>
    <row r="24" spans="2:8" ht="30" x14ac:dyDescent="0.25">
      <c r="B24" s="9" t="s">
        <v>32</v>
      </c>
      <c r="C24" s="16" t="s">
        <v>4</v>
      </c>
      <c r="D24" s="10" t="s">
        <v>22</v>
      </c>
      <c r="E24" s="45">
        <v>1</v>
      </c>
      <c r="F24" s="17"/>
      <c r="G24" s="48"/>
      <c r="H24" s="48"/>
    </row>
    <row r="25" spans="2:8" ht="30" x14ac:dyDescent="0.25">
      <c r="B25" s="9" t="s">
        <v>33</v>
      </c>
      <c r="C25" s="16" t="s">
        <v>43</v>
      </c>
      <c r="D25" s="10" t="s">
        <v>22</v>
      </c>
      <c r="E25" s="45">
        <v>0.6453091863270386</v>
      </c>
      <c r="F25" s="17"/>
      <c r="G25" s="48"/>
      <c r="H25" s="48"/>
    </row>
    <row r="26" spans="2:8" ht="30" x14ac:dyDescent="0.25">
      <c r="B26" s="9" t="s">
        <v>34</v>
      </c>
      <c r="C26" s="16" t="s">
        <v>50</v>
      </c>
      <c r="D26" s="10" t="s">
        <v>62</v>
      </c>
      <c r="E26" s="43">
        <v>0.14277000000000001</v>
      </c>
      <c r="F26" s="17"/>
      <c r="G26" s="48"/>
      <c r="H26" s="48"/>
    </row>
    <row r="27" spans="2:8" ht="30" x14ac:dyDescent="0.25">
      <c r="B27" s="9" t="s">
        <v>63</v>
      </c>
      <c r="C27" s="46" t="s">
        <v>50</v>
      </c>
      <c r="D27" s="12" t="s">
        <v>40</v>
      </c>
      <c r="E27" s="50">
        <f>E26/365</f>
        <v>3.9115068493150685E-4</v>
      </c>
      <c r="F27" s="17"/>
      <c r="G27" s="48"/>
      <c r="H27" s="48"/>
    </row>
    <row r="28" spans="2:8" x14ac:dyDescent="0.25">
      <c r="B28" s="9" t="s">
        <v>35</v>
      </c>
      <c r="C28" s="19" t="s">
        <v>25</v>
      </c>
      <c r="D28" s="10" t="s">
        <v>1</v>
      </c>
      <c r="E28" s="11">
        <v>33831000.043380395</v>
      </c>
      <c r="F28" s="17"/>
      <c r="G28" s="48"/>
      <c r="H28" s="48"/>
    </row>
    <row r="29" spans="2:8" x14ac:dyDescent="0.25">
      <c r="B29" s="9" t="s">
        <v>47</v>
      </c>
      <c r="C29" s="20" t="s">
        <v>0</v>
      </c>
      <c r="D29" s="12" t="s">
        <v>1</v>
      </c>
      <c r="E29" s="14">
        <v>4900858.7455217531</v>
      </c>
      <c r="F29" s="17"/>
      <c r="G29" s="48"/>
      <c r="H29" s="47"/>
    </row>
    <row r="30" spans="2:8" ht="15" customHeight="1" x14ac:dyDescent="0.25">
      <c r="B30" s="9" t="s">
        <v>41</v>
      </c>
      <c r="C30" s="21" t="s">
        <v>39</v>
      </c>
      <c r="D30" s="10" t="s">
        <v>1</v>
      </c>
      <c r="E30" s="27">
        <f>E27*E20</f>
        <v>5545302.011656289</v>
      </c>
      <c r="F30" s="17"/>
      <c r="G30" s="48"/>
      <c r="H30" s="48"/>
    </row>
    <row r="31" spans="2:8" x14ac:dyDescent="0.25">
      <c r="B31" s="9" t="s">
        <v>42</v>
      </c>
      <c r="C31" s="19" t="s">
        <v>36</v>
      </c>
      <c r="D31" s="10" t="s">
        <v>1</v>
      </c>
      <c r="E31" s="27">
        <f>E28-E30</f>
        <v>28285698.031724107</v>
      </c>
      <c r="F31" s="17"/>
      <c r="G31" s="48"/>
      <c r="H31" s="48"/>
    </row>
    <row r="32" spans="2:8" x14ac:dyDescent="0.25">
      <c r="B32" s="9" t="s">
        <v>45</v>
      </c>
      <c r="C32" s="20" t="s">
        <v>48</v>
      </c>
      <c r="D32" s="12" t="s">
        <v>1</v>
      </c>
      <c r="E32" s="28">
        <f>(E28-E29-E30)*(1-E25)</f>
        <v>8294387.6740345461</v>
      </c>
      <c r="F32" s="17"/>
      <c r="G32" s="48"/>
      <c r="H32" s="48"/>
    </row>
    <row r="33" spans="2:8" x14ac:dyDescent="0.25">
      <c r="B33" s="9" t="s">
        <v>46</v>
      </c>
      <c r="C33" s="20" t="s">
        <v>49</v>
      </c>
      <c r="D33" s="12" t="s">
        <v>1</v>
      </c>
      <c r="E33" s="28">
        <f>(E28-E29-E30)*E25+E29</f>
        <v>19991310.357689559</v>
      </c>
      <c r="F33" s="17"/>
      <c r="G33" s="48"/>
      <c r="H33" s="48"/>
    </row>
    <row r="34" spans="2:8" x14ac:dyDescent="0.25">
      <c r="B34" s="15" t="s">
        <v>44</v>
      </c>
      <c r="C34" s="19" t="s">
        <v>53</v>
      </c>
      <c r="D34" s="31"/>
      <c r="E34" s="14"/>
      <c r="F34" s="48"/>
      <c r="G34" s="48"/>
      <c r="H34" s="48"/>
    </row>
    <row r="35" spans="2:8" ht="30" customHeight="1" x14ac:dyDescent="0.25">
      <c r="B35" s="22"/>
      <c r="C35" s="23" t="s">
        <v>64</v>
      </c>
      <c r="D35" s="32" t="s">
        <v>5</v>
      </c>
      <c r="E35" s="29">
        <f>(E32*E22)*(1-(((E13/E9)*E24)*E25))/(E9-(E13*E24))</f>
        <v>0.28887252522884799</v>
      </c>
      <c r="F35" s="48"/>
      <c r="G35" s="48"/>
      <c r="H35" s="48"/>
    </row>
    <row r="36" spans="2:8" ht="30" customHeight="1" x14ac:dyDescent="0.25">
      <c r="B36" s="22"/>
      <c r="C36" s="23" t="s">
        <v>65</v>
      </c>
      <c r="D36" s="32" t="s">
        <v>5</v>
      </c>
      <c r="E36" s="29">
        <f>E35*(1-E24)</f>
        <v>0</v>
      </c>
      <c r="F36" s="48"/>
    </row>
    <row r="37" spans="2:8" ht="30" customHeight="1" x14ac:dyDescent="0.25">
      <c r="B37" s="22"/>
      <c r="C37" s="23" t="s">
        <v>66</v>
      </c>
      <c r="D37" s="32" t="s">
        <v>5</v>
      </c>
      <c r="E37" s="29">
        <f>(E32*E23)*(1-(((E19/E14)*E24)*E25))/(E14-(E19*E24))</f>
        <v>6.6754494044806087E-2</v>
      </c>
      <c r="F37" s="48"/>
    </row>
    <row r="38" spans="2:8" ht="30" customHeight="1" x14ac:dyDescent="0.25">
      <c r="B38" s="22"/>
      <c r="C38" s="23" t="s">
        <v>67</v>
      </c>
      <c r="D38" s="32" t="s">
        <v>5</v>
      </c>
      <c r="E38" s="29">
        <f>E37*(1-E24)</f>
        <v>0</v>
      </c>
      <c r="F38" s="48"/>
    </row>
    <row r="39" spans="2:8" ht="30" customHeight="1" x14ac:dyDescent="0.25">
      <c r="B39" s="24"/>
      <c r="C39" s="23" t="s">
        <v>6</v>
      </c>
      <c r="D39" s="12" t="s">
        <v>7</v>
      </c>
      <c r="E39" s="29">
        <f>(E33+((E32*E24)*E25)*(((E13*E22)/E9)+((E19*E23)/E14))+(E37*E18))/E20</f>
        <v>1.8366852693695135E-3</v>
      </c>
      <c r="F39" s="48"/>
    </row>
    <row r="40" spans="2:8" x14ac:dyDescent="0.25">
      <c r="C40" s="33"/>
      <c r="D40" s="33"/>
      <c r="E40" s="33"/>
      <c r="F40" s="48"/>
    </row>
    <row r="53" spans="16:19" x14ac:dyDescent="0.25">
      <c r="R53" s="25"/>
    </row>
    <row r="55" spans="16:19" x14ac:dyDescent="0.25">
      <c r="S55" s="25"/>
    </row>
    <row r="56" spans="16:19" x14ac:dyDescent="0.25">
      <c r="S56" s="25"/>
    </row>
    <row r="64" spans="16:19" x14ac:dyDescent="0.25">
      <c r="P64" s="26"/>
    </row>
    <row r="72" ht="34.5" customHeight="1" x14ac:dyDescent="0.25"/>
    <row r="77" ht="30" customHeight="1" x14ac:dyDescent="0.25"/>
    <row r="78" ht="30" customHeight="1" x14ac:dyDescent="0.25"/>
    <row r="79" ht="30" customHeight="1" x14ac:dyDescent="0.25"/>
    <row r="80" ht="39.75" customHeight="1" x14ac:dyDescent="0.25"/>
    <row r="82" ht="15" customHeight="1" x14ac:dyDescent="0.25"/>
    <row r="83" ht="15" customHeight="1" x14ac:dyDescent="0.25"/>
    <row r="86" ht="33" customHeight="1" x14ac:dyDescent="0.25"/>
  </sheetData>
  <sheetProtection algorithmName="SHA-512" hashValue="XziWPAU2eCQI+bwdc2TwyO8gjeTHj1kyKSkJz0XMNGXPPUT2DKug4lb3dScOAOMSzXSBdGsg1qWP9s09lAT7sQ==" saltValue="BLxvzHT3H1tZ4Z1AyA3/Iw==" spinCount="100000" sheet="1" objects="1" scenarios="1"/>
  <mergeCells count="4">
    <mergeCell ref="C6:H6"/>
    <mergeCell ref="C7:F7"/>
    <mergeCell ref="B3:G3"/>
    <mergeCell ref="B5:D5"/>
  </mergeCells>
  <phoneticPr fontId="11" type="noConversion"/>
  <pageMargins left="0.70866141732283472" right="0.70866141732283472" top="0.74803149606299213" bottom="0.74803149606299213" header="0.31496062992125984" footer="0.31496062992125984"/>
  <pageSetup paperSize="9" scale="5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3F3B2-644B-4877-9D88-0BCA0B3986E7}">
  <dimension ref="B2:J13"/>
  <sheetViews>
    <sheetView zoomScaleNormal="100" workbookViewId="0">
      <selection activeCell="K10" sqref="K10"/>
    </sheetView>
  </sheetViews>
  <sheetFormatPr defaultRowHeight="15" x14ac:dyDescent="0.25"/>
  <cols>
    <col min="1" max="1" width="9.140625" style="4"/>
    <col min="2" max="2" width="66" style="4" customWidth="1"/>
    <col min="3" max="3" width="20.28515625" style="4" customWidth="1"/>
    <col min="4" max="6" width="22.7109375" style="4" customWidth="1"/>
    <col min="7" max="16384" width="9.140625" style="4"/>
  </cols>
  <sheetData>
    <row r="2" spans="2:10" ht="18.75" x14ac:dyDescent="0.3">
      <c r="B2" s="34" t="s">
        <v>54</v>
      </c>
      <c r="C2" s="34"/>
      <c r="D2" s="34"/>
      <c r="E2" s="34"/>
      <c r="F2" s="34"/>
      <c r="G2" s="34"/>
      <c r="H2" s="34"/>
      <c r="I2" s="35"/>
      <c r="J2" s="35"/>
    </row>
    <row r="4" spans="2:10" ht="103.5" customHeight="1" x14ac:dyDescent="0.25">
      <c r="B4" s="58" t="s">
        <v>55</v>
      </c>
      <c r="C4" s="59"/>
      <c r="D4" s="36"/>
      <c r="E4" s="36"/>
      <c r="F4" s="36"/>
      <c r="G4" s="36"/>
      <c r="H4" s="36"/>
    </row>
    <row r="5" spans="2:10" x14ac:dyDescent="0.25">
      <c r="B5" s="4" t="s">
        <v>56</v>
      </c>
    </row>
    <row r="8" spans="2:10" ht="90" customHeight="1" x14ac:dyDescent="0.25">
      <c r="B8" s="37" t="s">
        <v>57</v>
      </c>
      <c r="C8" s="38" t="s">
        <v>58</v>
      </c>
      <c r="D8" s="39" t="s">
        <v>59</v>
      </c>
      <c r="E8" s="39" t="s">
        <v>60</v>
      </c>
      <c r="F8" s="39" t="s">
        <v>61</v>
      </c>
    </row>
    <row r="9" spans="2:10" ht="32.1" customHeight="1" x14ac:dyDescent="0.25">
      <c r="B9" s="44" t="s">
        <v>64</v>
      </c>
      <c r="C9" s="40" t="s">
        <v>5</v>
      </c>
      <c r="D9" s="51">
        <f>Gada_jaudas_tarifi!E35</f>
        <v>0.28887252522884799</v>
      </c>
      <c r="E9" s="52">
        <f>Gada_jaudas_tarifi!E26</f>
        <v>0.14277000000000001</v>
      </c>
      <c r="F9" s="51">
        <f>E9</f>
        <v>0.14277000000000001</v>
      </c>
    </row>
    <row r="10" spans="2:10" ht="32.1" customHeight="1" x14ac:dyDescent="0.25">
      <c r="B10" s="44" t="s">
        <v>65</v>
      </c>
      <c r="C10" s="40" t="s">
        <v>5</v>
      </c>
      <c r="D10" s="51">
        <f>Gada_jaudas_tarifi!E36</f>
        <v>0</v>
      </c>
      <c r="E10" s="41"/>
      <c r="F10" s="51">
        <f>D10</f>
        <v>0</v>
      </c>
    </row>
    <row r="11" spans="2:10" ht="32.1" customHeight="1" x14ac:dyDescent="0.25">
      <c r="B11" s="44" t="s">
        <v>66</v>
      </c>
      <c r="C11" s="40" t="s">
        <v>5</v>
      </c>
      <c r="D11" s="51">
        <f>Gada_jaudas_tarifi!E37</f>
        <v>6.6754494044806087E-2</v>
      </c>
      <c r="E11" s="41"/>
      <c r="F11" s="51">
        <f t="shared" ref="F11:F12" si="0">D11</f>
        <v>6.6754494044806087E-2</v>
      </c>
    </row>
    <row r="12" spans="2:10" ht="32.1" customHeight="1" x14ac:dyDescent="0.25">
      <c r="B12" s="44" t="s">
        <v>67</v>
      </c>
      <c r="C12" s="40" t="s">
        <v>5</v>
      </c>
      <c r="D12" s="51">
        <f>Gada_jaudas_tarifi!E38</f>
        <v>0</v>
      </c>
      <c r="E12" s="41"/>
      <c r="F12" s="51">
        <f t="shared" si="0"/>
        <v>0</v>
      </c>
    </row>
    <row r="13" spans="2:10" ht="32.1" customHeight="1" x14ac:dyDescent="0.25">
      <c r="B13" s="44" t="s">
        <v>6</v>
      </c>
      <c r="C13" s="42" t="s">
        <v>7</v>
      </c>
      <c r="D13" s="51">
        <f>Gada_jaudas_tarifi!E39</f>
        <v>1.8366852693695135E-3</v>
      </c>
      <c r="E13" s="41"/>
      <c r="F13" s="51">
        <f>(Gada_jaudas_tarifi!E31-(Gada_jaudas_tarifi!E37*SUM(Gada_jaudas_tarifi!E15:E17)))/Gada_jaudas_tarifi!E20</f>
        <v>1.9722443508448555E-3</v>
      </c>
    </row>
  </sheetData>
  <sheetProtection algorithmName="SHA-512" hashValue="NX7Jjk6Fcjr1a4tOu5Kz7XfQaKcloyhISErfwdC+JxG14MwdYUcj3Ox759Z1nrvNZ9lAy7fhHTstYpJplAFeRg==" saltValue="vpd2nZv5jadhuC5Ghrbfqg==" spinCount="100000" sheet="1" objects="1" scenarios="1"/>
  <mergeCells count="1">
    <mergeCell ref="B4:C4"/>
  </mergeCells>
  <pageMargins left="0.7" right="0.7" top="0.75" bottom="0.75" header="0.3" footer="0.3"/>
  <pageSetup paperSize="9" scale="8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2</vt:i4>
      </vt:variant>
    </vt:vector>
  </HeadingPairs>
  <TitlesOfParts>
    <vt:vector size="4" baseType="lpstr">
      <vt:lpstr>Gada_jaudas_tarifi</vt:lpstr>
      <vt:lpstr>Koriģētie tarifi </vt:lpstr>
      <vt:lpstr>Gada_jaudas_tarifi!Drukas_apgabals</vt:lpstr>
      <vt:lpstr>'Koriģētie tarifi '!Drukas_apgabals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Indra Niedrīte</dc:creator>
  <cp:lastModifiedBy>Indra Niedrīte</cp:lastModifiedBy>
  <cp:lastPrinted>2019-08-09T05:54:46Z</cp:lastPrinted>
  <dcterms:created xsi:type="dcterms:W3CDTF">2019-08-07T08:48:56Z</dcterms:created>
  <dcterms:modified xsi:type="dcterms:W3CDTF">2019-08-09T05:55:11Z</dcterms:modified>
</cp:coreProperties>
</file>