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karlisp\Desktop\"/>
    </mc:Choice>
  </mc:AlternateContent>
  <xr:revisionPtr revIDLastSave="0" documentId="13_ncr:1_{55A8B026-7868-47C3-BB41-768EA7D6267E}" xr6:coauthVersionLast="43" xr6:coauthVersionMax="43" xr10:uidLastSave="{00000000-0000-0000-0000-000000000000}"/>
  <bookViews>
    <workbookView xWindow="-110" yWindow="-110" windowWidth="19420" windowHeight="10420" activeTab="1" xr2:uid="{6DAAA63A-2B87-4A37-8FD3-FC41E4547C7B}"/>
  </bookViews>
  <sheets>
    <sheet name="Yearly capacity tariffs" sheetId="1" r:id="rId1"/>
    <sheet name="Rescaled tariffs" sheetId="2" r:id="rId2"/>
  </sheets>
  <definedNames>
    <definedName name="_xlnm.Print_Area" localSheetId="1">'Rescaled tariffs'!$A$1:$F$13</definedName>
    <definedName name="_xlnm.Print_Area" localSheetId="0">'Yearly capacity tariffs'!$A$1:$F$41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2" l="1"/>
  <c r="F9" i="2" l="1"/>
  <c r="E27" i="1"/>
  <c r="E14" i="1" l="1"/>
  <c r="E9" i="1"/>
  <c r="F14" i="1"/>
  <c r="F9" i="1"/>
  <c r="E30" i="1"/>
  <c r="E32" i="1" l="1"/>
  <c r="E33" i="1"/>
  <c r="E31" i="1"/>
  <c r="E37" i="1" l="1"/>
  <c r="F13" i="2" s="1"/>
  <c r="E35" i="1"/>
  <c r="E39" i="1" l="1"/>
  <c r="D13" i="2" s="1"/>
  <c r="D11" i="2"/>
  <c r="F11" i="2" s="1"/>
  <c r="E38" i="1"/>
  <c r="D12" i="2" s="1"/>
  <c r="F12" i="2" s="1"/>
  <c r="E36" i="1"/>
  <c r="D10" i="2" s="1"/>
  <c r="F10" i="2" s="1"/>
  <c r="D9" i="2"/>
</calcChain>
</file>

<file path=xl/sharedStrings.xml><?xml version="1.0" encoding="utf-8"?>
<sst xmlns="http://schemas.openxmlformats.org/spreadsheetml/2006/main" count="101" uniqueCount="69">
  <si>
    <t>EUR</t>
  </si>
  <si>
    <t>kWh</t>
  </si>
  <si>
    <t>EUR/kWh</t>
  </si>
  <si>
    <t>%</t>
  </si>
  <si>
    <t>1.</t>
  </si>
  <si>
    <t>1.1.</t>
  </si>
  <si>
    <t>1.2.</t>
  </si>
  <si>
    <t>2.</t>
  </si>
  <si>
    <t>2.1.</t>
  </si>
  <si>
    <t>2.2.</t>
  </si>
  <si>
    <t>3.</t>
  </si>
  <si>
    <t>4.</t>
  </si>
  <si>
    <t>5.</t>
  </si>
  <si>
    <t>6.</t>
  </si>
  <si>
    <t>1.3.</t>
  </si>
  <si>
    <t>7.</t>
  </si>
  <si>
    <t>8.</t>
  </si>
  <si>
    <t>9.</t>
  </si>
  <si>
    <t>8.1.</t>
  </si>
  <si>
    <t>8.2.</t>
  </si>
  <si>
    <t>6.1.</t>
  </si>
  <si>
    <t xml:space="preserve">  </t>
  </si>
  <si>
    <t>5.1.</t>
  </si>
  <si>
    <t xml:space="preserve">Total entry capacity of the transmission system </t>
  </si>
  <si>
    <t xml:space="preserve">Total exit capacity of the transmission system </t>
  </si>
  <si>
    <t>Forecasted booked capacity of the natural gas transmission system entry and exit point</t>
  </si>
  <si>
    <t>Kiemenai entry point capacity</t>
  </si>
  <si>
    <t>Karksi entry point capacity</t>
  </si>
  <si>
    <t>Korneti entry point capacity</t>
  </si>
  <si>
    <t>Korneti exit point capacity</t>
  </si>
  <si>
    <t>Kiemenai exit point capacity</t>
  </si>
  <si>
    <t>Karksi exit point capacity</t>
  </si>
  <si>
    <t>The exit point for supplying gas users in Latvia capacity</t>
  </si>
  <si>
    <t>Exit point to Inčukalns UGS capacity</t>
  </si>
  <si>
    <t>Entry point from Inčukalns UGS capacity</t>
  </si>
  <si>
    <t xml:space="preserve">The forecasted amount of natural gas supplied within the gas year to the gasified objects which are connected to the transmission and distribution system of natural gas </t>
  </si>
  <si>
    <t>Entry-exit split</t>
  </si>
  <si>
    <t>Entry</t>
  </si>
  <si>
    <t xml:space="preserve">Exit </t>
  </si>
  <si>
    <t>The discount applicable to the tariffs for the entry point from the natural gas storage facility and the exit point to the natural gas storage facility</t>
  </si>
  <si>
    <t xml:space="preserve">Revenue allocation coefficient between the transmission system and the exit point for supplying gas users in Latvia </t>
  </si>
  <si>
    <t>FinEstLat single natural gas transmission entry-exit system single tariff at entry points</t>
  </si>
  <si>
    <t>Total costs of  capacity booking service</t>
  </si>
  <si>
    <t>Costs of securing natural gas supply</t>
  </si>
  <si>
    <t>Inter-trasmission system opertor compensation (5.=4.*1.3.)</t>
  </si>
  <si>
    <t>Allowed revenu (6.=4.-5.)</t>
  </si>
  <si>
    <t>Revenue attributed to the cross-border transmission system (8.1.=(6.-6.1.-7.)*(1-4.))</t>
  </si>
  <si>
    <t>Revenue attributed to the national transmission system (8.1.=(6.-6.1.-7.)*4.+6.1.+7.)</t>
  </si>
  <si>
    <t>Tariffs on the yearly capacity products</t>
  </si>
  <si>
    <t>Tariffs on the yearly standard capacity product for entry points from another transmission entry-exit system</t>
  </si>
  <si>
    <t xml:space="preserve">The tariff on the yearly standard capacity product for the entry points from a natural gas storage facility </t>
  </si>
  <si>
    <t>The tariff on the yearly standard capacity product for exit points to another transmission entry-exit system</t>
  </si>
  <si>
    <t>The tariff on the yearly standard capacity product for the exit point to a natural gas storage facility</t>
  </si>
  <si>
    <t>The charge for the use of the exit point for supplying gas users in Latvia</t>
  </si>
  <si>
    <t>kWh/year</t>
  </si>
  <si>
    <t>EUR/kWh/day/year</t>
  </si>
  <si>
    <t>EUR/kWh/day</t>
  </si>
  <si>
    <t>EUR/kWh/d/year</t>
  </si>
  <si>
    <t>If no FinEstLat single natural gas entry-exit system was created</t>
  </si>
  <si>
    <t>If FinEstLat single natural gas entry-exit system is created</t>
  </si>
  <si>
    <r>
      <t xml:space="preserve">DISCLAIMER AND EXPLANATIONS                                                            </t>
    </r>
    <r>
      <rPr>
        <b/>
        <sz val="11"/>
        <color rgb="FF006097"/>
        <rFont val="Calibri"/>
        <family val="2"/>
        <charset val="186"/>
        <scheme val="minor"/>
      </rPr>
      <t xml:space="preserve">                                                                                                       </t>
    </r>
    <r>
      <rPr>
        <sz val="11"/>
        <color rgb="FF006097"/>
        <rFont val="Calibri"/>
        <family val="2"/>
        <charset val="186"/>
        <scheme val="minor"/>
      </rPr>
      <t xml:space="preserve">The natural gas transmission system service tariffs calculated using the simplified tariff model are indicative and shall not be considered binding on the Latvian natural gas transmission system operator and natural gas transmission system users.
The simplified tariff model is based on the European Commission Regulation (EU) 2017/460 of 16 March 2017 establishing a network code on harmonised transmission tariff structures for gas.                                                                                               The simplified tariff model makes it possible to calculate tariffs on the yearly capacity products.                                                                                        </t>
    </r>
    <r>
      <rPr>
        <b/>
        <sz val="11"/>
        <color rgb="FF006097"/>
        <rFont val="Calibri"/>
        <family val="2"/>
        <charset val="186"/>
        <scheme val="minor"/>
      </rPr>
      <t>Only white cells are changeable!</t>
    </r>
  </si>
  <si>
    <t>Simplified calculation of the indicative natural gas transmission service tariffs</t>
  </si>
  <si>
    <t>Rescaling of the indicative natural gas transmission service tariffs</t>
  </si>
  <si>
    <t>Type of capacity product</t>
  </si>
  <si>
    <t>Unit</t>
  </si>
  <si>
    <t>Tariffs on yearly capacity products in FinEstLat single natural gas transmission system</t>
  </si>
  <si>
    <t xml:space="preserve"> Single reference price at all FinEstLat single natural gas transmission entry-exit system entry points</t>
  </si>
  <si>
    <t xml:space="preserve">Tariffs on yearly capacity products if there is a single reference price at FinEstLat single natural gas transmission entry-exit system entry points </t>
  </si>
  <si>
    <r>
      <t xml:space="preserve">EXPLANATIONS:                                                             </t>
    </r>
    <r>
      <rPr>
        <b/>
        <sz val="11"/>
        <color rgb="FF006097"/>
        <rFont val="Calibri"/>
        <family val="2"/>
        <charset val="186"/>
        <scheme val="minor"/>
      </rPr>
      <t xml:space="preserve">                                                                                       </t>
    </r>
    <r>
      <rPr>
        <sz val="11"/>
        <color rgb="FF006097"/>
        <rFont val="Calibri"/>
        <family val="2"/>
        <charset val="186"/>
        <scheme val="minor"/>
      </rPr>
      <t xml:space="preserve">                In accordance with the agreement of the national regulatory authorities of the FinEstLat single natural gas transmission entry-exit system, if a flat reference price is determined at all entry points of the FinEstLat single natural gas transmission entry-exit system, the tariffs on the exit to the national natural gas distribution system shall be rescaled accordingly.                                                                                                                                       </t>
    </r>
    <r>
      <rPr>
        <b/>
        <sz val="11"/>
        <color rgb="FF006097"/>
        <rFont val="Calibri"/>
        <family val="2"/>
        <charset val="186"/>
        <scheme val="minor"/>
      </rPr>
      <t>Only white cells are changeable!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</si>
</sst>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426]\ * #,##0.0000000_-;\-[$€-426]\ * #,##0.0000000_-;_-[$€-426]\ * &quot;-&quot;??_-;_-@_-"/>
    <numFmt numFmtId="165" formatCode="#,##0_ ;\-#,##0\ "/>
    <numFmt numFmtId="166" formatCode="#,##0.00000_ ;\-#,##0.00000\ "/>
    <numFmt numFmtId="167" formatCode="0.0000000_ ;\-0.0000000\ "/>
    <numFmt numFmtId="168" formatCode="0.0000000"/>
  </numFmts>
  <fonts count="12" x14ac:knownFonts="1">
    <font>
      <sz val="11"/>
      <color theme="1"/>
      <name val="Calibri"/>
      <family val="2"/>
      <charset val="186"/>
      <scheme val="minor"/>
    </font>
    <font>
      <sz val="11"/>
      <color theme="1"/>
      <name val="Calibri"/>
      <family val="2"/>
      <charset val="186"/>
      <scheme val="minor"/>
    </font>
    <font>
      <sz val="11"/>
      <name val="Calibri"/>
      <family val="2"/>
      <charset val="186"/>
      <scheme val="minor"/>
    </font>
    <font>
      <sz val="10"/>
      <name val="Arial"/>
      <family val="2"/>
    </font>
    <font>
      <b/>
      <sz val="14"/>
      <name val="Calibri"/>
      <family val="2"/>
      <charset val="186"/>
      <scheme val="minor"/>
    </font>
    <font>
      <b/>
      <sz val="11"/>
      <name val="Calibri"/>
      <family val="2"/>
      <charset val="186"/>
      <scheme val="minor"/>
    </font>
    <font>
      <b/>
      <sz val="11"/>
      <color rgb="FFFF0000"/>
      <name val="Calibri"/>
      <family val="2"/>
      <charset val="186"/>
      <scheme val="minor"/>
    </font>
    <font>
      <b/>
      <sz val="14"/>
      <color rgb="FF006097"/>
      <name val="Calibri"/>
      <family val="2"/>
      <charset val="186"/>
      <scheme val="minor"/>
    </font>
    <font>
      <sz val="11"/>
      <color rgb="FF006097"/>
      <name val="Calibri"/>
      <family val="2"/>
      <charset val="186"/>
      <scheme val="minor"/>
    </font>
    <font>
      <b/>
      <sz val="11"/>
      <color rgb="FF006097"/>
      <name val="Calibri"/>
      <family val="2"/>
      <charset val="186"/>
      <scheme val="minor"/>
    </font>
    <font>
      <sz val="11"/>
      <color rgb="FFC00000"/>
      <name val="Calibri"/>
      <family val="2"/>
      <charset val="186"/>
      <scheme val="minor"/>
    </font>
    <font>
      <sz val="8"/>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5">
    <border>
      <left/>
      <right/>
      <top/>
      <bottom/>
      <diagonal/>
    </border>
    <border>
      <left style="thin">
        <color rgb="FF006097"/>
      </left>
      <right style="thin">
        <color rgb="FF006097"/>
      </right>
      <top style="thin">
        <color rgb="FF006097"/>
      </top>
      <bottom style="thin">
        <color rgb="FF006097"/>
      </bottom>
      <diagonal/>
    </border>
    <border>
      <left style="thin">
        <color rgb="FF006097"/>
      </left>
      <right/>
      <top style="thin">
        <color rgb="FF006097"/>
      </top>
      <bottom style="thin">
        <color rgb="FF006097"/>
      </bottom>
      <diagonal/>
    </border>
    <border>
      <left/>
      <right/>
      <top style="thin">
        <color rgb="FF006097"/>
      </top>
      <bottom style="thin">
        <color rgb="FF006097"/>
      </bottom>
      <diagonal/>
    </border>
    <border>
      <left/>
      <right style="thin">
        <color rgb="FF006097"/>
      </right>
      <top style="thin">
        <color rgb="FF006097"/>
      </top>
      <bottom style="thin">
        <color rgb="FF006097"/>
      </bottom>
      <diagonal/>
    </border>
  </borders>
  <cellStyleXfs count="5">
    <xf numFmtId="0" fontId="0" fillId="0" borderId="0"/>
    <xf numFmtId="9" fontId="1" fillId="0" borderId="0" applyFont="0" applyFill="0" applyBorder="0" applyAlignment="0" applyProtection="0"/>
    <xf numFmtId="164" fontId="1" fillId="0" borderId="0"/>
    <xf numFmtId="164" fontId="3" fillId="0" borderId="0"/>
    <xf numFmtId="9" fontId="1" fillId="0" borderId="0" applyFont="0" applyFill="0" applyBorder="0" applyAlignment="0" applyProtection="0"/>
  </cellStyleXfs>
  <cellXfs count="60">
    <xf numFmtId="0" fontId="0" fillId="0" borderId="0" xfId="0"/>
    <xf numFmtId="165" fontId="2" fillId="2" borderId="0" xfId="2" applyNumberFormat="1" applyFont="1" applyFill="1" applyAlignment="1" applyProtection="1">
      <alignment horizontal="center"/>
      <protection locked="0"/>
    </xf>
    <xf numFmtId="164" fontId="2" fillId="2" borderId="0" xfId="2" applyFont="1" applyFill="1" applyProtection="1">
      <protection locked="0"/>
    </xf>
    <xf numFmtId="164" fontId="2" fillId="2" borderId="0" xfId="2" applyFont="1" applyFill="1" applyAlignment="1" applyProtection="1">
      <alignment vertical="center"/>
      <protection locked="0"/>
    </xf>
    <xf numFmtId="0" fontId="0" fillId="2" borderId="0" xfId="0" applyFill="1" applyProtection="1">
      <protection locked="0"/>
    </xf>
    <xf numFmtId="164" fontId="7" fillId="2" borderId="0" xfId="3" applyFont="1" applyFill="1" applyAlignment="1" applyProtection="1">
      <alignment vertical="center"/>
      <protection locked="0"/>
    </xf>
    <xf numFmtId="164" fontId="4" fillId="2" borderId="0" xfId="3" applyFont="1" applyFill="1" applyAlignment="1" applyProtection="1">
      <alignment vertical="center"/>
      <protection locked="0"/>
    </xf>
    <xf numFmtId="164" fontId="9" fillId="2" borderId="0" xfId="3" applyFont="1" applyFill="1" applyBorder="1" applyAlignment="1" applyProtection="1">
      <alignment vertical="center"/>
      <protection locked="0"/>
    </xf>
    <xf numFmtId="164" fontId="9" fillId="2" borderId="0" xfId="3" applyFont="1" applyFill="1" applyBorder="1" applyAlignment="1" applyProtection="1">
      <alignment horizontal="left" vertical="center" wrapText="1"/>
      <protection locked="0"/>
    </xf>
    <xf numFmtId="0" fontId="8" fillId="2" borderId="0" xfId="0" applyFont="1" applyFill="1" applyBorder="1" applyProtection="1">
      <protection locked="0"/>
    </xf>
    <xf numFmtId="164" fontId="9" fillId="2" borderId="0" xfId="3" applyFont="1" applyFill="1" applyBorder="1" applyAlignment="1" applyProtection="1">
      <alignment horizontal="center" vertical="center"/>
      <protection locked="0"/>
    </xf>
    <xf numFmtId="165" fontId="9" fillId="2" borderId="0" xfId="3" applyNumberFormat="1" applyFont="1" applyFill="1" applyBorder="1" applyAlignment="1" applyProtection="1">
      <alignment horizontal="right" vertical="center"/>
      <protection locked="0"/>
    </xf>
    <xf numFmtId="164" fontId="8" fillId="2" borderId="0" xfId="3" applyFont="1" applyFill="1" applyBorder="1" applyAlignment="1" applyProtection="1">
      <alignment horizontal="center" vertical="center"/>
      <protection locked="0"/>
    </xf>
    <xf numFmtId="165" fontId="10" fillId="2" borderId="0" xfId="3" applyNumberFormat="1" applyFont="1" applyFill="1" applyBorder="1" applyAlignment="1" applyProtection="1">
      <alignment horizontal="right" vertical="center"/>
      <protection locked="0"/>
    </xf>
    <xf numFmtId="165" fontId="8" fillId="2" borderId="0" xfId="3" applyNumberFormat="1" applyFont="1" applyFill="1" applyBorder="1" applyAlignment="1" applyProtection="1">
      <alignment horizontal="right" vertical="center"/>
      <protection locked="0"/>
    </xf>
    <xf numFmtId="0" fontId="9" fillId="2" borderId="0" xfId="0" applyFont="1" applyFill="1" applyBorder="1" applyProtection="1">
      <protection locked="0"/>
    </xf>
    <xf numFmtId="0" fontId="9" fillId="2" borderId="0" xfId="0" applyFont="1" applyFill="1" applyBorder="1" applyAlignment="1" applyProtection="1">
      <alignment vertical="center" wrapText="1"/>
      <protection locked="0"/>
    </xf>
    <xf numFmtId="164" fontId="5" fillId="2" borderId="0" xfId="3" applyFont="1" applyFill="1" applyBorder="1" applyAlignment="1" applyProtection="1">
      <alignment horizontal="center" vertical="center"/>
      <protection locked="0"/>
    </xf>
    <xf numFmtId="9" fontId="8" fillId="2" borderId="0" xfId="1" applyFont="1" applyFill="1" applyBorder="1" applyAlignment="1" applyProtection="1">
      <alignment horizontal="right" vertical="center" wrapText="1"/>
      <protection locked="0"/>
    </xf>
    <xf numFmtId="0" fontId="9" fillId="2" borderId="0" xfId="0" applyFont="1" applyFill="1" applyBorder="1" applyAlignment="1" applyProtection="1">
      <alignment vertical="center"/>
      <protection locked="0"/>
    </xf>
    <xf numFmtId="164" fontId="8" fillId="2" borderId="0" xfId="3" applyFont="1" applyFill="1" applyBorder="1" applyAlignment="1" applyProtection="1">
      <alignment vertical="top"/>
      <protection locked="0"/>
    </xf>
    <xf numFmtId="0" fontId="9" fillId="2" borderId="0" xfId="0" applyFont="1" applyFill="1" applyBorder="1" applyAlignment="1" applyProtection="1">
      <alignment wrapText="1"/>
      <protection locked="0"/>
    </xf>
    <xf numFmtId="0" fontId="0" fillId="2" borderId="0" xfId="0" applyFill="1" applyBorder="1" applyProtection="1">
      <protection locked="0"/>
    </xf>
    <xf numFmtId="164" fontId="8" fillId="2" borderId="0" xfId="2" applyFont="1" applyFill="1" applyBorder="1" applyAlignment="1" applyProtection="1">
      <alignment vertical="top" wrapText="1"/>
      <protection locked="0"/>
    </xf>
    <xf numFmtId="16" fontId="0" fillId="2" borderId="0" xfId="0" applyNumberFormat="1" applyFill="1" applyBorder="1" applyProtection="1">
      <protection locked="0"/>
    </xf>
    <xf numFmtId="3" fontId="0" fillId="2" borderId="0" xfId="0" applyNumberFormat="1" applyFill="1" applyProtection="1">
      <protection locked="0"/>
    </xf>
    <xf numFmtId="4" fontId="0" fillId="2" borderId="0" xfId="0" applyNumberFormat="1" applyFill="1" applyProtection="1">
      <protection locked="0"/>
    </xf>
    <xf numFmtId="165" fontId="9" fillId="3" borderId="1" xfId="3" applyNumberFormat="1" applyFont="1" applyFill="1" applyBorder="1" applyAlignment="1" applyProtection="1">
      <alignment horizontal="right" vertical="center"/>
    </xf>
    <xf numFmtId="165" fontId="8" fillId="3" borderId="1" xfId="3" applyNumberFormat="1" applyFont="1" applyFill="1" applyBorder="1" applyAlignment="1" applyProtection="1">
      <alignment horizontal="right" vertical="center"/>
    </xf>
    <xf numFmtId="167" fontId="8" fillId="3" borderId="1" xfId="3" applyNumberFormat="1" applyFont="1" applyFill="1" applyBorder="1" applyAlignment="1" applyProtection="1">
      <alignment horizontal="right" vertical="center"/>
    </xf>
    <xf numFmtId="0" fontId="8" fillId="2" borderId="0" xfId="0" applyFont="1" applyFill="1" applyBorder="1" applyAlignment="1" applyProtection="1">
      <alignment vertical="center"/>
      <protection locked="0"/>
    </xf>
    <xf numFmtId="0" fontId="1" fillId="2" borderId="0" xfId="0" applyFont="1" applyFill="1" applyBorder="1" applyProtection="1">
      <protection locked="0"/>
    </xf>
    <xf numFmtId="164" fontId="8" fillId="2" borderId="0" xfId="2" applyFont="1" applyFill="1" applyBorder="1" applyAlignment="1" applyProtection="1">
      <alignment horizontal="center" vertical="center"/>
      <protection locked="0"/>
    </xf>
    <xf numFmtId="0" fontId="1" fillId="2" borderId="0" xfId="0" applyFont="1" applyFill="1" applyProtection="1">
      <protection locked="0"/>
    </xf>
    <xf numFmtId="0" fontId="7" fillId="2" borderId="0" xfId="0" applyFont="1" applyFill="1" applyProtection="1">
      <protection locked="0"/>
    </xf>
    <xf numFmtId="0" fontId="9" fillId="2" borderId="0" xfId="0" applyFont="1" applyFill="1" applyProtection="1">
      <protection locked="0"/>
    </xf>
    <xf numFmtId="0" fontId="6" fillId="2" borderId="0" xfId="0" applyFont="1" applyFill="1" applyAlignment="1" applyProtection="1">
      <alignment vertical="center" wrapText="1"/>
      <protection locked="0"/>
    </xf>
    <xf numFmtId="0" fontId="9"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168" fontId="8" fillId="2" borderId="1" xfId="0" applyNumberFormat="1" applyFont="1" applyFill="1" applyBorder="1" applyProtection="1">
      <protection locked="0"/>
    </xf>
    <xf numFmtId="168" fontId="9" fillId="2" borderId="0" xfId="0" applyNumberFormat="1" applyFont="1" applyFill="1" applyBorder="1" applyProtection="1">
      <protection locked="0"/>
    </xf>
    <xf numFmtId="9" fontId="9" fillId="2" borderId="0" xfId="1" applyFont="1" applyFill="1" applyBorder="1" applyAlignment="1" applyProtection="1">
      <alignment horizontal="right" vertical="center" wrapText="1"/>
      <protection locked="0"/>
    </xf>
    <xf numFmtId="0" fontId="8" fillId="2" borderId="0" xfId="0" applyFont="1" applyFill="1" applyBorder="1" applyAlignment="1" applyProtection="1">
      <alignment vertical="center" wrapText="1"/>
      <protection locked="0"/>
    </xf>
    <xf numFmtId="164" fontId="2" fillId="2" borderId="0" xfId="3" applyFont="1" applyFill="1" applyAlignment="1" applyProtection="1">
      <alignment horizontal="center" vertical="center"/>
      <protection locked="0"/>
    </xf>
    <xf numFmtId="164" fontId="5" fillId="2" borderId="0" xfId="3" applyFont="1" applyFill="1" applyAlignment="1" applyProtection="1">
      <alignment horizontal="center" vertical="center"/>
      <protection locked="0"/>
    </xf>
    <xf numFmtId="164" fontId="9" fillId="2" borderId="0" xfId="3" applyFont="1" applyFill="1" applyBorder="1" applyAlignment="1" applyProtection="1">
      <alignment horizontal="left" vertical="center"/>
      <protection locked="0"/>
    </xf>
    <xf numFmtId="166" fontId="8" fillId="3" borderId="1" xfId="3" applyNumberFormat="1" applyFont="1" applyFill="1" applyBorder="1" applyAlignment="1" applyProtection="1">
      <alignment horizontal="right" vertical="center"/>
    </xf>
    <xf numFmtId="168" fontId="8" fillId="3" borderId="1" xfId="0" applyNumberFormat="1" applyFont="1" applyFill="1" applyBorder="1" applyProtection="1"/>
    <xf numFmtId="168" fontId="9" fillId="3" borderId="1" xfId="0" applyNumberFormat="1" applyFont="1" applyFill="1" applyBorder="1" applyProtection="1"/>
    <xf numFmtId="164" fontId="8" fillId="2" borderId="4" xfId="2" applyFont="1" applyFill="1" applyBorder="1" applyAlignment="1" applyProtection="1">
      <alignment horizontal="center" vertical="center"/>
      <protection locked="0"/>
    </xf>
    <xf numFmtId="164" fontId="8" fillId="2" borderId="4" xfId="3"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164" fontId="8" fillId="2" borderId="1" xfId="2" applyFont="1" applyFill="1" applyBorder="1" applyAlignment="1" applyProtection="1">
      <alignment vertical="top" wrapText="1"/>
      <protection locked="0"/>
    </xf>
    <xf numFmtId="164" fontId="5" fillId="2" borderId="0" xfId="3" applyFont="1" applyFill="1" applyAlignment="1" applyProtection="1">
      <alignment horizontal="center" vertical="center"/>
      <protection locked="0"/>
    </xf>
    <xf numFmtId="164" fontId="9" fillId="2" borderId="0" xfId="3"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2" xfId="0" applyFont="1" applyFill="1" applyBorder="1" applyAlignment="1" applyProtection="1">
      <alignment vertical="center" wrapText="1"/>
      <protection locked="0"/>
    </xf>
    <xf numFmtId="0" fontId="6" fillId="2" borderId="4" xfId="0" applyFont="1" applyFill="1" applyBorder="1" applyAlignment="1" applyProtection="1">
      <alignment vertical="center" wrapText="1"/>
      <protection locked="0"/>
    </xf>
  </cellXfs>
  <cellStyles count="5">
    <cellStyle name="Normal 3" xfId="2" xr:uid="{E03F15A3-9FCD-4A2C-81E7-B9DF45F2F53F}"/>
    <cellStyle name="Normal 7 2_Sheet1" xfId="3" xr:uid="{7080C1A2-8B8F-4DE5-B1A7-E30575B8D424}"/>
    <cellStyle name="Parasts" xfId="0" builtinId="0"/>
    <cellStyle name="Percent 4" xfId="4" xr:uid="{4CA53F29-47E1-4E0A-B419-00590E859988}"/>
    <cellStyle name="Procenti" xfId="1" builtinId="5"/>
  </cellStyles>
  <dxfs count="0"/>
  <tableStyles count="0" defaultTableStyle="TableStyleMedium2" defaultPivotStyle="PivotStyleLight16"/>
  <colors>
    <mruColors>
      <color rgb="FF0060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C5E9A-EB50-4B29-87E1-EF78B6B6F98A}">
  <sheetPr>
    <pageSetUpPr fitToPage="1"/>
  </sheetPr>
  <dimension ref="B1:S86"/>
  <sheetViews>
    <sheetView zoomScale="70" zoomScaleNormal="70" workbookViewId="0">
      <selection activeCell="B5" sqref="B5:D5"/>
    </sheetView>
  </sheetViews>
  <sheetFormatPr defaultColWidth="9.26953125" defaultRowHeight="14.5" x14ac:dyDescent="0.35"/>
  <cols>
    <col min="1" max="2" width="9.26953125" style="4"/>
    <col min="3" max="3" width="71.453125" style="4" customWidth="1"/>
    <col min="4" max="4" width="20.453125" style="4" customWidth="1"/>
    <col min="5" max="6" width="17.7265625" style="4" customWidth="1"/>
    <col min="7" max="7" width="20.54296875" style="4" bestFit="1" customWidth="1"/>
    <col min="8" max="8" width="20" style="4" customWidth="1"/>
    <col min="9" max="9" width="20" style="4" bestFit="1" customWidth="1"/>
    <col min="10" max="10" width="13.7265625" style="4" bestFit="1" customWidth="1"/>
    <col min="11" max="11" width="11.54296875" style="4" bestFit="1" customWidth="1"/>
    <col min="12" max="12" width="15.7265625" style="4" bestFit="1" customWidth="1"/>
    <col min="13" max="13" width="14.1796875" style="4" customWidth="1"/>
    <col min="14" max="15" width="12.453125" style="4" bestFit="1" customWidth="1"/>
    <col min="16" max="16" width="9.54296875" style="4" bestFit="1" customWidth="1"/>
    <col min="17" max="17" width="9.81640625" style="4" bestFit="1" customWidth="1"/>
    <col min="18" max="18" width="10.81640625" style="4" bestFit="1" customWidth="1"/>
    <col min="19" max="19" width="11" style="4" bestFit="1" customWidth="1"/>
    <col min="20" max="20" width="12" style="4" bestFit="1" customWidth="1"/>
    <col min="21" max="16384" width="9.26953125" style="4"/>
  </cols>
  <sheetData>
    <row r="1" spans="2:8" x14ac:dyDescent="0.35">
      <c r="B1" s="1"/>
      <c r="C1" s="2"/>
      <c r="D1" s="3"/>
      <c r="E1" s="3"/>
      <c r="F1" s="3"/>
    </row>
    <row r="2" spans="2:8" ht="18.5" x14ac:dyDescent="0.35">
      <c r="B2" s="5" t="s">
        <v>61</v>
      </c>
      <c r="C2" s="5"/>
      <c r="D2" s="5"/>
      <c r="E2" s="5"/>
      <c r="F2" s="5"/>
      <c r="G2" s="6"/>
    </row>
    <row r="3" spans="2:8" x14ac:dyDescent="0.35">
      <c r="B3" s="53"/>
      <c r="C3" s="53"/>
      <c r="D3" s="53"/>
      <c r="E3" s="53"/>
      <c r="F3" s="53"/>
      <c r="G3" s="53"/>
    </row>
    <row r="4" spans="2:8" x14ac:dyDescent="0.35">
      <c r="B4" s="1"/>
      <c r="C4" s="2"/>
      <c r="D4" s="3"/>
      <c r="E4" s="3"/>
      <c r="F4" s="3"/>
    </row>
    <row r="5" spans="2:8" ht="122.25" customHeight="1" x14ac:dyDescent="0.35">
      <c r="B5" s="55" t="s">
        <v>60</v>
      </c>
      <c r="C5" s="56"/>
      <c r="D5" s="57"/>
    </row>
    <row r="6" spans="2:8" x14ac:dyDescent="0.35">
      <c r="C6" s="53"/>
      <c r="D6" s="53"/>
      <c r="E6" s="53"/>
      <c r="F6" s="53"/>
      <c r="G6" s="53"/>
      <c r="H6" s="53"/>
    </row>
    <row r="7" spans="2:8" x14ac:dyDescent="0.35">
      <c r="B7" s="7" t="s">
        <v>4</v>
      </c>
      <c r="C7" s="54" t="s">
        <v>25</v>
      </c>
      <c r="D7" s="54"/>
      <c r="E7" s="54"/>
      <c r="F7" s="54"/>
      <c r="G7" s="44"/>
      <c r="H7" s="44"/>
    </row>
    <row r="8" spans="2:8" ht="58" x14ac:dyDescent="0.35">
      <c r="B8" s="7"/>
      <c r="C8" s="45"/>
      <c r="D8" s="45"/>
      <c r="E8" s="8" t="s">
        <v>59</v>
      </c>
      <c r="F8" s="8" t="s">
        <v>58</v>
      </c>
      <c r="G8" s="44"/>
      <c r="H8" s="44"/>
    </row>
    <row r="9" spans="2:8" x14ac:dyDescent="0.35">
      <c r="B9" s="9" t="s">
        <v>5</v>
      </c>
      <c r="C9" s="19" t="s">
        <v>23</v>
      </c>
      <c r="D9" s="10" t="s">
        <v>54</v>
      </c>
      <c r="E9" s="27">
        <f>SUM(E10:E13)</f>
        <v>39491880</v>
      </c>
      <c r="F9" s="11">
        <f>SUM(F10:F13)</f>
        <v>86482867</v>
      </c>
      <c r="G9" s="44"/>
      <c r="H9" s="44"/>
    </row>
    <row r="10" spans="2:8" x14ac:dyDescent="0.35">
      <c r="B10" s="9"/>
      <c r="C10" s="30" t="s">
        <v>28</v>
      </c>
      <c r="D10" s="12" t="s">
        <v>54</v>
      </c>
      <c r="E10" s="13"/>
      <c r="F10" s="14">
        <v>44302159</v>
      </c>
      <c r="G10" s="44"/>
      <c r="H10" s="44"/>
    </row>
    <row r="11" spans="2:8" x14ac:dyDescent="0.35">
      <c r="B11" s="9"/>
      <c r="C11" s="30" t="s">
        <v>26</v>
      </c>
      <c r="D11" s="12" t="s">
        <v>54</v>
      </c>
      <c r="E11" s="14">
        <v>6652785</v>
      </c>
      <c r="F11" s="14">
        <v>6652785</v>
      </c>
      <c r="G11" s="44"/>
      <c r="H11" s="44"/>
    </row>
    <row r="12" spans="2:8" x14ac:dyDescent="0.35">
      <c r="B12" s="9"/>
      <c r="C12" s="30" t="s">
        <v>27</v>
      </c>
      <c r="D12" s="12" t="s">
        <v>54</v>
      </c>
      <c r="E12" s="13"/>
      <c r="F12" s="14">
        <v>2688828</v>
      </c>
      <c r="G12" s="44"/>
      <c r="H12" s="44"/>
    </row>
    <row r="13" spans="2:8" x14ac:dyDescent="0.35">
      <c r="B13" s="9"/>
      <c r="C13" s="30" t="s">
        <v>34</v>
      </c>
      <c r="D13" s="12" t="s">
        <v>54</v>
      </c>
      <c r="E13" s="14">
        <v>32839095</v>
      </c>
      <c r="F13" s="14">
        <v>32839095</v>
      </c>
      <c r="G13" s="44"/>
      <c r="H13" s="44"/>
    </row>
    <row r="14" spans="2:8" x14ac:dyDescent="0.35">
      <c r="B14" s="9" t="s">
        <v>6</v>
      </c>
      <c r="C14" s="19" t="s">
        <v>24</v>
      </c>
      <c r="D14" s="10" t="s">
        <v>54</v>
      </c>
      <c r="E14" s="27">
        <f>SUM(E15:E19)</f>
        <v>80857051</v>
      </c>
      <c r="F14" s="11">
        <f>SUM(F15:F19)</f>
        <v>86482867</v>
      </c>
      <c r="G14" s="44"/>
      <c r="H14" s="44"/>
    </row>
    <row r="15" spans="2:8" x14ac:dyDescent="0.35">
      <c r="B15" s="9"/>
      <c r="C15" s="30" t="s">
        <v>29</v>
      </c>
      <c r="D15" s="12" t="s">
        <v>54</v>
      </c>
      <c r="E15" s="13"/>
      <c r="F15" s="14">
        <v>1465257</v>
      </c>
      <c r="G15" s="44"/>
      <c r="H15" s="44"/>
    </row>
    <row r="16" spans="2:8" x14ac:dyDescent="0.35">
      <c r="B16" s="9"/>
      <c r="C16" s="30" t="s">
        <v>30</v>
      </c>
      <c r="D16" s="12" t="s">
        <v>54</v>
      </c>
      <c r="E16" s="14">
        <v>4874546</v>
      </c>
      <c r="F16" s="14">
        <v>4874546</v>
      </c>
      <c r="G16" s="44"/>
      <c r="H16" s="44"/>
    </row>
    <row r="17" spans="2:8" x14ac:dyDescent="0.35">
      <c r="B17" s="9"/>
      <c r="C17" s="30" t="s">
        <v>31</v>
      </c>
      <c r="D17" s="12" t="s">
        <v>54</v>
      </c>
      <c r="E17" s="13"/>
      <c r="F17" s="14">
        <v>4160559</v>
      </c>
      <c r="G17" s="44"/>
      <c r="H17" s="44"/>
    </row>
    <row r="18" spans="2:8" x14ac:dyDescent="0.35">
      <c r="B18" s="9"/>
      <c r="C18" s="30" t="s">
        <v>32</v>
      </c>
      <c r="D18" s="12" t="s">
        <v>54</v>
      </c>
      <c r="E18" s="14">
        <v>38831135</v>
      </c>
      <c r="F18" s="14">
        <v>38831135</v>
      </c>
      <c r="G18" s="44"/>
      <c r="H18" s="44"/>
    </row>
    <row r="19" spans="2:8" x14ac:dyDescent="0.35">
      <c r="B19" s="9"/>
      <c r="C19" s="30" t="s">
        <v>33</v>
      </c>
      <c r="D19" s="12" t="s">
        <v>54</v>
      </c>
      <c r="E19" s="14">
        <v>37151370</v>
      </c>
      <c r="F19" s="14">
        <v>37151370</v>
      </c>
      <c r="G19" s="44"/>
      <c r="H19" s="44"/>
    </row>
    <row r="20" spans="2:8" ht="43.5" x14ac:dyDescent="0.35">
      <c r="B20" s="15" t="s">
        <v>14</v>
      </c>
      <c r="C20" s="16" t="s">
        <v>35</v>
      </c>
      <c r="D20" s="10" t="s">
        <v>1</v>
      </c>
      <c r="E20" s="11">
        <v>14176894545.454546</v>
      </c>
      <c r="F20" s="17"/>
      <c r="G20" s="44"/>
      <c r="H20" s="44"/>
    </row>
    <row r="21" spans="2:8" x14ac:dyDescent="0.35">
      <c r="B21" s="9" t="s">
        <v>7</v>
      </c>
      <c r="C21" s="19" t="s">
        <v>36</v>
      </c>
      <c r="D21" s="12"/>
      <c r="E21" s="14"/>
      <c r="F21" s="17"/>
      <c r="G21" s="44"/>
      <c r="H21" s="44"/>
    </row>
    <row r="22" spans="2:8" x14ac:dyDescent="0.35">
      <c r="B22" s="9" t="s">
        <v>8</v>
      </c>
      <c r="C22" s="30" t="s">
        <v>37</v>
      </c>
      <c r="D22" s="12" t="s">
        <v>3</v>
      </c>
      <c r="E22" s="18">
        <v>0.5</v>
      </c>
      <c r="F22" s="17"/>
      <c r="G22" s="44"/>
      <c r="H22" s="44"/>
    </row>
    <row r="23" spans="2:8" x14ac:dyDescent="0.35">
      <c r="B23" s="9" t="s">
        <v>9</v>
      </c>
      <c r="C23" s="30" t="s">
        <v>38</v>
      </c>
      <c r="D23" s="12" t="s">
        <v>3</v>
      </c>
      <c r="E23" s="18">
        <v>0.5</v>
      </c>
      <c r="F23" s="17"/>
      <c r="G23" s="44"/>
      <c r="H23" s="44"/>
    </row>
    <row r="24" spans="2:8" ht="29" x14ac:dyDescent="0.35">
      <c r="B24" s="9" t="s">
        <v>10</v>
      </c>
      <c r="C24" s="16" t="s">
        <v>39</v>
      </c>
      <c r="D24" s="10" t="s">
        <v>3</v>
      </c>
      <c r="E24" s="41">
        <v>1</v>
      </c>
      <c r="F24" s="17"/>
      <c r="G24" s="44"/>
      <c r="H24" s="44"/>
    </row>
    <row r="25" spans="2:8" ht="29" x14ac:dyDescent="0.35">
      <c r="B25" s="9" t="s">
        <v>11</v>
      </c>
      <c r="C25" s="16" t="s">
        <v>40</v>
      </c>
      <c r="D25" s="10" t="s">
        <v>3</v>
      </c>
      <c r="E25" s="41">
        <v>0.6453091863270386</v>
      </c>
      <c r="F25" s="17"/>
      <c r="G25" s="44"/>
      <c r="H25" s="44"/>
    </row>
    <row r="26" spans="2:8" ht="29" x14ac:dyDescent="0.35">
      <c r="B26" s="9" t="s">
        <v>12</v>
      </c>
      <c r="C26" s="16" t="s">
        <v>41</v>
      </c>
      <c r="D26" s="10" t="s">
        <v>55</v>
      </c>
      <c r="E26" s="40">
        <v>0.14277000000000001</v>
      </c>
      <c r="F26" s="17"/>
      <c r="G26" s="44"/>
      <c r="H26" s="44"/>
    </row>
    <row r="27" spans="2:8" ht="29" x14ac:dyDescent="0.35">
      <c r="B27" s="9" t="s">
        <v>22</v>
      </c>
      <c r="C27" s="42" t="s">
        <v>41</v>
      </c>
      <c r="D27" s="12" t="s">
        <v>56</v>
      </c>
      <c r="E27" s="46">
        <f>E26/365</f>
        <v>3.9115068493150685E-4</v>
      </c>
      <c r="F27" s="17"/>
      <c r="G27" s="44"/>
      <c r="H27" s="44"/>
    </row>
    <row r="28" spans="2:8" x14ac:dyDescent="0.35">
      <c r="B28" s="9" t="s">
        <v>13</v>
      </c>
      <c r="C28" s="19" t="s">
        <v>42</v>
      </c>
      <c r="D28" s="10" t="s">
        <v>0</v>
      </c>
      <c r="E28" s="11">
        <v>33831000.043380395</v>
      </c>
      <c r="F28" s="17"/>
      <c r="G28" s="44"/>
      <c r="H28" s="44"/>
    </row>
    <row r="29" spans="2:8" x14ac:dyDescent="0.35">
      <c r="B29" s="9" t="s">
        <v>20</v>
      </c>
      <c r="C29" s="20" t="s">
        <v>43</v>
      </c>
      <c r="D29" s="12" t="s">
        <v>0</v>
      </c>
      <c r="E29" s="14">
        <v>4900858.7455217531</v>
      </c>
      <c r="F29" s="17"/>
      <c r="G29" s="44"/>
      <c r="H29" s="43"/>
    </row>
    <row r="30" spans="2:8" ht="15" customHeight="1" x14ac:dyDescent="0.35">
      <c r="B30" s="9" t="s">
        <v>15</v>
      </c>
      <c r="C30" s="21" t="s">
        <v>44</v>
      </c>
      <c r="D30" s="10" t="s">
        <v>0</v>
      </c>
      <c r="E30" s="27">
        <f>E27*E20</f>
        <v>5545302.011656289</v>
      </c>
      <c r="F30" s="17"/>
      <c r="G30" s="44"/>
      <c r="H30" s="44"/>
    </row>
    <row r="31" spans="2:8" x14ac:dyDescent="0.35">
      <c r="B31" s="9" t="s">
        <v>16</v>
      </c>
      <c r="C31" s="19" t="s">
        <v>45</v>
      </c>
      <c r="D31" s="10" t="s">
        <v>0</v>
      </c>
      <c r="E31" s="27">
        <f>E28-E30</f>
        <v>28285698.031724107</v>
      </c>
      <c r="F31" s="17"/>
      <c r="G31" s="44"/>
      <c r="H31" s="44"/>
    </row>
    <row r="32" spans="2:8" x14ac:dyDescent="0.35">
      <c r="B32" s="9" t="s">
        <v>18</v>
      </c>
      <c r="C32" s="20" t="s">
        <v>46</v>
      </c>
      <c r="D32" s="12" t="s">
        <v>0</v>
      </c>
      <c r="E32" s="28">
        <f>(E28-E29-E30)*(1-E25)</f>
        <v>8294387.6740345461</v>
      </c>
      <c r="F32" s="17"/>
      <c r="G32" s="44"/>
      <c r="H32" s="44"/>
    </row>
    <row r="33" spans="2:8" x14ac:dyDescent="0.35">
      <c r="B33" s="9" t="s">
        <v>19</v>
      </c>
      <c r="C33" s="20" t="s">
        <v>47</v>
      </c>
      <c r="D33" s="12" t="s">
        <v>0</v>
      </c>
      <c r="E33" s="28">
        <f>(E28-E29-E30)*E25+E29</f>
        <v>19991310.357689559</v>
      </c>
      <c r="F33" s="17"/>
      <c r="G33" s="44"/>
      <c r="H33" s="44"/>
    </row>
    <row r="34" spans="2:8" x14ac:dyDescent="0.35">
      <c r="B34" s="15" t="s">
        <v>17</v>
      </c>
      <c r="C34" s="19" t="s">
        <v>48</v>
      </c>
      <c r="D34" s="31"/>
      <c r="E34" s="14"/>
      <c r="F34" s="44"/>
      <c r="G34" s="44"/>
      <c r="H34" s="44"/>
    </row>
    <row r="35" spans="2:8" ht="30" customHeight="1" x14ac:dyDescent="0.35">
      <c r="B35" s="22"/>
      <c r="C35" s="23" t="s">
        <v>49</v>
      </c>
      <c r="D35" s="32" t="s">
        <v>57</v>
      </c>
      <c r="E35" s="29">
        <f>(E32*E22)*(1-(((E13/E9)*E24)*E25))/(E9-(E13*E24))</f>
        <v>0.28887252522884799</v>
      </c>
      <c r="F35" s="44"/>
      <c r="G35" s="44"/>
      <c r="H35" s="44"/>
    </row>
    <row r="36" spans="2:8" ht="30" customHeight="1" x14ac:dyDescent="0.35">
      <c r="B36" s="22"/>
      <c r="C36" s="23" t="s">
        <v>50</v>
      </c>
      <c r="D36" s="32" t="s">
        <v>57</v>
      </c>
      <c r="E36" s="29">
        <f>E35*(1-E24)</f>
        <v>0</v>
      </c>
      <c r="F36" s="44"/>
    </row>
    <row r="37" spans="2:8" ht="30" customHeight="1" x14ac:dyDescent="0.35">
      <c r="B37" s="22"/>
      <c r="C37" s="23" t="s">
        <v>51</v>
      </c>
      <c r="D37" s="32" t="s">
        <v>57</v>
      </c>
      <c r="E37" s="29">
        <f>(E32*E23)*(1-(((E19/E14)*E24)*E25))/(E14-(E19*E24))</f>
        <v>6.6754494044806087E-2</v>
      </c>
      <c r="F37" s="44"/>
    </row>
    <row r="38" spans="2:8" ht="30" customHeight="1" x14ac:dyDescent="0.35">
      <c r="B38" s="22"/>
      <c r="C38" s="23" t="s">
        <v>52</v>
      </c>
      <c r="D38" s="32" t="s">
        <v>57</v>
      </c>
      <c r="E38" s="29">
        <f>E37*(1-E24)</f>
        <v>0</v>
      </c>
      <c r="F38" s="44"/>
    </row>
    <row r="39" spans="2:8" ht="30" customHeight="1" x14ac:dyDescent="0.35">
      <c r="B39" s="24"/>
      <c r="C39" s="23" t="s">
        <v>53</v>
      </c>
      <c r="D39" s="12" t="s">
        <v>2</v>
      </c>
      <c r="E39" s="29">
        <f>(E33+((E32*E24)*E25)*(((E13*E22)/E9)+((E19*E23)/E14))+(E37*E18))/E20</f>
        <v>1.8366852693695135E-3</v>
      </c>
      <c r="F39" s="44"/>
    </row>
    <row r="40" spans="2:8" x14ac:dyDescent="0.35">
      <c r="C40" s="33"/>
      <c r="D40" s="33"/>
      <c r="E40" s="33"/>
      <c r="F40" s="44"/>
    </row>
    <row r="53" spans="16:19" x14ac:dyDescent="0.35">
      <c r="R53" s="25"/>
    </row>
    <row r="55" spans="16:19" x14ac:dyDescent="0.35">
      <c r="S55" s="25"/>
    </row>
    <row r="56" spans="16:19" x14ac:dyDescent="0.35">
      <c r="S56" s="25"/>
    </row>
    <row r="64" spans="16:19" x14ac:dyDescent="0.35">
      <c r="P64" s="26"/>
    </row>
    <row r="72" ht="34.5" customHeight="1" x14ac:dyDescent="0.35"/>
    <row r="77" ht="30" customHeight="1" x14ac:dyDescent="0.35"/>
    <row r="78" ht="30" customHeight="1" x14ac:dyDescent="0.35"/>
    <row r="79" ht="30" customHeight="1" x14ac:dyDescent="0.35"/>
    <row r="80" ht="39.75" customHeight="1" x14ac:dyDescent="0.35"/>
    <row r="82" ht="15" customHeight="1" x14ac:dyDescent="0.35"/>
    <row r="83" ht="15" customHeight="1" x14ac:dyDescent="0.35"/>
    <row r="86" ht="33" customHeight="1" x14ac:dyDescent="0.35"/>
  </sheetData>
  <sheetProtection algorithmName="SHA-512" hashValue="S4tVQPClYOep0VBDikZZYo7c8tGTmVgIxk2z2DiDO2/Hi9FO0Xu7yNsueUilfJKPZX33LtO4HVceXAeAOwgQpA==" saltValue="agzCOE0qhMuoEthKtSMU2Q==" spinCount="100000" sheet="1" objects="1" scenarios="1"/>
  <mergeCells count="4">
    <mergeCell ref="C6:H6"/>
    <mergeCell ref="C7:F7"/>
    <mergeCell ref="B3:G3"/>
    <mergeCell ref="B5:D5"/>
  </mergeCells>
  <phoneticPr fontId="11" type="noConversion"/>
  <pageMargins left="0.70866141732283472" right="0.70866141732283472" top="0.74803149606299213" bottom="0.74803149606299213" header="0.31496062992125984" footer="0.31496062992125984"/>
  <pageSetup paperSize="9" scale="5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3F3B2-644B-4877-9D88-0BCA0B3986E7}">
  <dimension ref="B2:J13"/>
  <sheetViews>
    <sheetView tabSelected="1" topLeftCell="A5" zoomScale="70" zoomScaleNormal="70" workbookViewId="0">
      <selection activeCell="B4" sqref="B4:C4"/>
    </sheetView>
  </sheetViews>
  <sheetFormatPr defaultColWidth="9.1796875" defaultRowHeight="14.5" x14ac:dyDescent="0.35"/>
  <cols>
    <col min="1" max="1" width="9.1796875" style="4"/>
    <col min="2" max="2" width="66" style="4" customWidth="1"/>
    <col min="3" max="3" width="20.26953125" style="4" customWidth="1"/>
    <col min="4" max="6" width="22.7265625" style="4" customWidth="1"/>
    <col min="7" max="16384" width="9.1796875" style="4"/>
  </cols>
  <sheetData>
    <row r="2" spans="2:10" ht="18.5" x14ac:dyDescent="0.45">
      <c r="B2" s="34" t="s">
        <v>62</v>
      </c>
      <c r="C2" s="34"/>
      <c r="D2" s="34"/>
      <c r="E2" s="34"/>
      <c r="F2" s="34"/>
      <c r="G2" s="34"/>
      <c r="H2" s="34"/>
      <c r="I2" s="35"/>
      <c r="J2" s="35"/>
    </row>
    <row r="4" spans="2:10" ht="103.5" customHeight="1" x14ac:dyDescent="0.35">
      <c r="B4" s="58" t="s">
        <v>68</v>
      </c>
      <c r="C4" s="59"/>
      <c r="D4" s="36"/>
      <c r="E4" s="36"/>
      <c r="F4" s="36"/>
      <c r="G4" s="36"/>
      <c r="H4" s="36"/>
    </row>
    <row r="5" spans="2:10" x14ac:dyDescent="0.35">
      <c r="B5" s="4" t="s">
        <v>21</v>
      </c>
    </row>
    <row r="8" spans="2:10" ht="96.75" customHeight="1" x14ac:dyDescent="0.35">
      <c r="B8" s="37" t="s">
        <v>63</v>
      </c>
      <c r="C8" s="51" t="s">
        <v>64</v>
      </c>
      <c r="D8" s="38" t="s">
        <v>65</v>
      </c>
      <c r="E8" s="38" t="s">
        <v>66</v>
      </c>
      <c r="F8" s="38" t="s">
        <v>67</v>
      </c>
    </row>
    <row r="9" spans="2:10" ht="32.15" customHeight="1" x14ac:dyDescent="0.35">
      <c r="B9" s="52" t="s">
        <v>49</v>
      </c>
      <c r="C9" s="49" t="s">
        <v>57</v>
      </c>
      <c r="D9" s="47">
        <f>'Yearly capacity tariffs'!E35</f>
        <v>0.28887252522884799</v>
      </c>
      <c r="E9" s="48">
        <f>'Yearly capacity tariffs'!E26</f>
        <v>0.14277000000000001</v>
      </c>
      <c r="F9" s="47">
        <f>E9</f>
        <v>0.14277000000000001</v>
      </c>
    </row>
    <row r="10" spans="2:10" ht="32.15" customHeight="1" x14ac:dyDescent="0.35">
      <c r="B10" s="52" t="s">
        <v>50</v>
      </c>
      <c r="C10" s="49" t="s">
        <v>57</v>
      </c>
      <c r="D10" s="47">
        <f>'Yearly capacity tariffs'!E36</f>
        <v>0</v>
      </c>
      <c r="E10" s="39"/>
      <c r="F10" s="47">
        <f>D10</f>
        <v>0</v>
      </c>
    </row>
    <row r="11" spans="2:10" ht="32.15" customHeight="1" x14ac:dyDescent="0.35">
      <c r="B11" s="52" t="s">
        <v>51</v>
      </c>
      <c r="C11" s="49" t="s">
        <v>57</v>
      </c>
      <c r="D11" s="47">
        <f>'Yearly capacity tariffs'!E37</f>
        <v>6.6754494044806087E-2</v>
      </c>
      <c r="E11" s="39"/>
      <c r="F11" s="47">
        <f t="shared" ref="F11:F12" si="0">D11</f>
        <v>6.6754494044806087E-2</v>
      </c>
    </row>
    <row r="12" spans="2:10" ht="32.15" customHeight="1" x14ac:dyDescent="0.35">
      <c r="B12" s="52" t="s">
        <v>52</v>
      </c>
      <c r="C12" s="49" t="s">
        <v>57</v>
      </c>
      <c r="D12" s="47">
        <f>'Yearly capacity tariffs'!E38</f>
        <v>0</v>
      </c>
      <c r="E12" s="39"/>
      <c r="F12" s="47">
        <f t="shared" si="0"/>
        <v>0</v>
      </c>
    </row>
    <row r="13" spans="2:10" ht="32.15" customHeight="1" x14ac:dyDescent="0.35">
      <c r="B13" s="52" t="s">
        <v>53</v>
      </c>
      <c r="C13" s="50" t="s">
        <v>2</v>
      </c>
      <c r="D13" s="47">
        <f>'Yearly capacity tariffs'!E39</f>
        <v>1.8366852693695135E-3</v>
      </c>
      <c r="E13" s="39"/>
      <c r="F13" s="47">
        <f>('Yearly capacity tariffs'!E31-('Yearly capacity tariffs'!E37*SUM('Yearly capacity tariffs'!E15:E17)))/'Yearly capacity tariffs'!E20</f>
        <v>1.9722443508448555E-3</v>
      </c>
    </row>
  </sheetData>
  <sheetProtection algorithmName="SHA-512" hashValue="pzQckur64TjhI81AXVnp1bUU5KcL3DxaVlth9N9eBEXRyn2oePq6jwrOEj2f2LOH13w0LY/gMP/OxogoL/Olqg==" saltValue="+0JEfQ5LHt/L8QpRHDASIg==" spinCount="100000" sheet="1" objects="1" scenarios="1"/>
  <mergeCells count="1">
    <mergeCell ref="B4:C4"/>
  </mergeCells>
  <pageMargins left="0.7" right="0.7" top="0.75" bottom="0.75" header="0.3" footer="0.3"/>
  <pageSetup paperSize="9" scale="8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Yearly capacity tariffs</vt:lpstr>
      <vt:lpstr>Rescaled tariffs</vt:lpstr>
      <vt:lpstr>'Rescaled tariffs'!Drukas_apgabals</vt:lpstr>
      <vt:lpstr>'Yearly capacity tariffs'!Drukas_apgabals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Indra Niedrīte</dc:creator>
  <cp:lastModifiedBy>Kārlis Piģēns</cp:lastModifiedBy>
  <cp:lastPrinted>2019-08-09T05:54:46Z</cp:lastPrinted>
  <dcterms:created xsi:type="dcterms:W3CDTF">2019-08-07T08:48:56Z</dcterms:created>
  <dcterms:modified xsi:type="dcterms:W3CDTF">2019-08-29T08:02:09Z</dcterms:modified>
</cp:coreProperties>
</file>